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170" windowHeight="10845"/>
  </bookViews>
  <sheets>
    <sheet name="Губкинский городской округ" sheetId="6" r:id="rId1"/>
    <sheet name="21-24 гг. (скв.первые) (ПП4)" sheetId="7" state="hidden" r:id="rId2"/>
    <sheet name="НА ПЕЧАТЬ 15.04. с примечан (2" sheetId="5" state="hidden" r:id="rId3"/>
    <sheet name="ВСЕ ПРОГРАММЫ 21 (свод)" sheetId="1" state="hidden" r:id="rId4"/>
    <sheet name="21 год (с примечаниями)" sheetId="2" state="hidden" r:id="rId5"/>
    <sheet name="Лист1" sheetId="4" state="hidden" r:id="rId6"/>
  </sheets>
  <externalReferences>
    <externalReference r:id="rId7"/>
    <externalReference r:id="rId8"/>
  </externalReferences>
  <definedNames>
    <definedName name="_xlnm._FilterDatabase" localSheetId="4" hidden="1">'21 год (с примечаниями)'!$A$6:$IB$398</definedName>
    <definedName name="_xlnm._FilterDatabase" localSheetId="1" hidden="1">'21-24 гг. (скв.первые) (ПП4)'!$A$15:$HT$1233</definedName>
    <definedName name="_xlnm._FilterDatabase" localSheetId="3" hidden="1">'ВСЕ ПРОГРАММЫ 21 (свод)'!$A$14:$IK$412</definedName>
    <definedName name="_xlnm._FilterDatabase" localSheetId="0" hidden="1">'Губкинский городской округ'!$A$17:$GY$98</definedName>
    <definedName name="_xlnm._FilterDatabase" localSheetId="2" hidden="1">'НА ПЕЧАТЬ 15.04. с примечан (2'!$A$15:$IK$433</definedName>
    <definedName name="_xlnm.Print_Titles" localSheetId="4">'21 год (с примечаниями)'!$4:$6</definedName>
    <definedName name="_xlnm.Print_Titles" localSheetId="1">'21-24 гг. (скв.первые) (ПП4)'!$13:$15</definedName>
    <definedName name="_xlnm.Print_Titles" localSheetId="3">'ВСЕ ПРОГРАММЫ 21 (свод)'!$12:$14</definedName>
    <definedName name="_xlnm.Print_Titles" localSheetId="0">'Губкинский городской округ'!$15:$17</definedName>
    <definedName name="_xlnm.Print_Titles" localSheetId="2">'НА ПЕЧАТЬ 15.04. с примечан (2'!$13:$15</definedName>
    <definedName name="_xlnm.Print_Area" localSheetId="4">'21 год (с примечаниями)'!$A$1:$AF$398</definedName>
    <definedName name="_xlnm.Print_Area" localSheetId="1">'21-24 гг. (скв.первые) (ПП4)'!$A$1:$X$1233</definedName>
    <definedName name="_xlnm.Print_Area" localSheetId="3">'ВСЕ ПРОГРАММЫ 21 (свод)'!$A$1:$AO$412</definedName>
    <definedName name="_xlnm.Print_Area" localSheetId="0">'Губкинский городской округ'!$A$13:$E$98</definedName>
    <definedName name="_xlnm.Print_Area" localSheetId="2">'НА ПЕЧАТЬ 15.04. с примечан (2'!$A$1:$AO$433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6" l="1"/>
  <c r="E71" i="6"/>
  <c r="D71" i="6" l="1"/>
  <c r="D20" i="6" l="1"/>
  <c r="E20" i="6"/>
  <c r="C20" i="6"/>
  <c r="N811" i="7" l="1"/>
  <c r="T1153" i="7" l="1"/>
  <c r="P1153" i="7"/>
  <c r="L1153" i="7"/>
  <c r="H1153" i="7"/>
  <c r="T708" i="7"/>
  <c r="L708" i="7"/>
  <c r="H708" i="7"/>
  <c r="R684" i="7"/>
  <c r="R683" i="7"/>
  <c r="T533" i="7"/>
  <c r="P533" i="7"/>
  <c r="L533" i="7"/>
  <c r="H533" i="7"/>
  <c r="R543" i="7"/>
  <c r="R540" i="7"/>
  <c r="R537" i="7"/>
  <c r="T487" i="7"/>
  <c r="P487" i="7"/>
  <c r="L487" i="7"/>
  <c r="H487" i="7"/>
  <c r="R322" i="7"/>
  <c r="R316" i="7"/>
  <c r="R315" i="7"/>
  <c r="L312" i="7"/>
  <c r="H312" i="7"/>
  <c r="R312" i="7"/>
  <c r="P312" i="7" s="1"/>
  <c r="T312" i="7"/>
  <c r="P247" i="7"/>
  <c r="N803" i="7"/>
  <c r="L803" i="7" s="1"/>
  <c r="P229" i="7"/>
  <c r="R204" i="7"/>
  <c r="R201" i="7"/>
  <c r="R200" i="7"/>
  <c r="R199" i="7"/>
  <c r="R198" i="7"/>
  <c r="R197" i="7"/>
  <c r="R52" i="7"/>
  <c r="T803" i="7"/>
  <c r="P803" i="7"/>
  <c r="H803" i="7"/>
  <c r="Y809" i="7"/>
  <c r="D708" i="7" l="1"/>
  <c r="D1153" i="7"/>
  <c r="D487" i="7"/>
  <c r="D533" i="7"/>
  <c r="D312" i="7"/>
  <c r="D803" i="7"/>
  <c r="T323" i="7"/>
  <c r="P323" i="7"/>
  <c r="T322" i="7"/>
  <c r="P322" i="7"/>
  <c r="T321" i="7"/>
  <c r="P321" i="7"/>
  <c r="T320" i="7"/>
  <c r="P320" i="7"/>
  <c r="T319" i="7"/>
  <c r="P319" i="7"/>
  <c r="T318" i="7"/>
  <c r="P318" i="7"/>
  <c r="T317" i="7"/>
  <c r="P317" i="7"/>
  <c r="T316" i="7"/>
  <c r="P316" i="7"/>
  <c r="T315" i="7"/>
  <c r="P315" i="7"/>
  <c r="T314" i="7"/>
  <c r="P314" i="7"/>
  <c r="T313" i="7"/>
  <c r="P313" i="7"/>
  <c r="T1233" i="7"/>
  <c r="T1231" i="7"/>
  <c r="T1229" i="7"/>
  <c r="T1227" i="7"/>
  <c r="T1225" i="7"/>
  <c r="T1223" i="7"/>
  <c r="T1221" i="7"/>
  <c r="T1218" i="7"/>
  <c r="T1217" i="7"/>
  <c r="T1216" i="7"/>
  <c r="T1215" i="7"/>
  <c r="T1214" i="7"/>
  <c r="T1213" i="7"/>
  <c r="T1212" i="7"/>
  <c r="T1211" i="7"/>
  <c r="T1210" i="7"/>
  <c r="T1209" i="7"/>
  <c r="T1208" i="7"/>
  <c r="T1207" i="7"/>
  <c r="T1206" i="7"/>
  <c r="T1205" i="7"/>
  <c r="T1204" i="7"/>
  <c r="T1203" i="7"/>
  <c r="T1202" i="7"/>
  <c r="T1201" i="7"/>
  <c r="T1200" i="7"/>
  <c r="T1199" i="7"/>
  <c r="T1198" i="7"/>
  <c r="T1197" i="7"/>
  <c r="T1196" i="7"/>
  <c r="T1195" i="7"/>
  <c r="T1194" i="7"/>
  <c r="T1193" i="7"/>
  <c r="T1192" i="7"/>
  <c r="T1191" i="7"/>
  <c r="T1190" i="7"/>
  <c r="T1189" i="7"/>
  <c r="T1188" i="7"/>
  <c r="T1187" i="7"/>
  <c r="T1186" i="7"/>
  <c r="T1185" i="7"/>
  <c r="T1184" i="7"/>
  <c r="T1183" i="7"/>
  <c r="T1182" i="7"/>
  <c r="T1181" i="7"/>
  <c r="T1180" i="7"/>
  <c r="T1179" i="7"/>
  <c r="T1178" i="7"/>
  <c r="T1177" i="7"/>
  <c r="T1176" i="7"/>
  <c r="T1175" i="7"/>
  <c r="T1174" i="7"/>
  <c r="T1173" i="7"/>
  <c r="T1172" i="7"/>
  <c r="T1171" i="7"/>
  <c r="T1170" i="7"/>
  <c r="T1169" i="7"/>
  <c r="T1167" i="7"/>
  <c r="T1166" i="7"/>
  <c r="T1165" i="7"/>
  <c r="T1164" i="7"/>
  <c r="T1163" i="7"/>
  <c r="T1162" i="7"/>
  <c r="T1161" i="7"/>
  <c r="T1160" i="7"/>
  <c r="T1159" i="7"/>
  <c r="T1158" i="7"/>
  <c r="T1157" i="7"/>
  <c r="T1156" i="7"/>
  <c r="T1155" i="7"/>
  <c r="T1154" i="7"/>
  <c r="T1152" i="7"/>
  <c r="T1151" i="7"/>
  <c r="T1150" i="7"/>
  <c r="T1149" i="7"/>
  <c r="T1148" i="7"/>
  <c r="T1147" i="7"/>
  <c r="T1146" i="7"/>
  <c r="T1145" i="7"/>
  <c r="T1144" i="7"/>
  <c r="T1143" i="7"/>
  <c r="T1142" i="7"/>
  <c r="T1141" i="7"/>
  <c r="T1140" i="7"/>
  <c r="T1139" i="7"/>
  <c r="T1138" i="7"/>
  <c r="T1137" i="7"/>
  <c r="T1136" i="7"/>
  <c r="T1135" i="7"/>
  <c r="T1134" i="7"/>
  <c r="T1133" i="7"/>
  <c r="T1132" i="7"/>
  <c r="T1130" i="7"/>
  <c r="T1129" i="7"/>
  <c r="T1128" i="7"/>
  <c r="T1127" i="7"/>
  <c r="T1126" i="7"/>
  <c r="T1125" i="7"/>
  <c r="T1123" i="7"/>
  <c r="T1122" i="7"/>
  <c r="T1121" i="7"/>
  <c r="T1120" i="7"/>
  <c r="T1119" i="7"/>
  <c r="T1118" i="7"/>
  <c r="T1117" i="7"/>
  <c r="T1116" i="7"/>
  <c r="T1115" i="7"/>
  <c r="T1114" i="7"/>
  <c r="T1112" i="7"/>
  <c r="T1111" i="7"/>
  <c r="T1110" i="7"/>
  <c r="T1109" i="7"/>
  <c r="T1108" i="7"/>
  <c r="T1107" i="7"/>
  <c r="T1106" i="7"/>
  <c r="T1105" i="7"/>
  <c r="T1104" i="7"/>
  <c r="T1103" i="7"/>
  <c r="T1102" i="7"/>
  <c r="T1101" i="7"/>
  <c r="T1100" i="7"/>
  <c r="T1099" i="7"/>
  <c r="T1098" i="7"/>
  <c r="T1097" i="7"/>
  <c r="T1096" i="7"/>
  <c r="T1095" i="7"/>
  <c r="T1094" i="7"/>
  <c r="T1093" i="7"/>
  <c r="T1092" i="7"/>
  <c r="T1091" i="7"/>
  <c r="T1090" i="7"/>
  <c r="T1089" i="7"/>
  <c r="T1088" i="7"/>
  <c r="T1087" i="7"/>
  <c r="T1086" i="7"/>
  <c r="T1085" i="7"/>
  <c r="T1084" i="7"/>
  <c r="T1083" i="7"/>
  <c r="T1082" i="7"/>
  <c r="T1081" i="7"/>
  <c r="T1079" i="7"/>
  <c r="T1078" i="7"/>
  <c r="T1077" i="7"/>
  <c r="T1076" i="7"/>
  <c r="T1075" i="7"/>
  <c r="T1074" i="7"/>
  <c r="T1073" i="7"/>
  <c r="T1072" i="7"/>
  <c r="T1071" i="7"/>
  <c r="T1070" i="7"/>
  <c r="T1069" i="7"/>
  <c r="T1068" i="7"/>
  <c r="T1067" i="7"/>
  <c r="T1066" i="7"/>
  <c r="T1064" i="7"/>
  <c r="T1063" i="7"/>
  <c r="T1062" i="7"/>
  <c r="T1061" i="7"/>
  <c r="T1060" i="7"/>
  <c r="T1059" i="7"/>
  <c r="T1058" i="7"/>
  <c r="T1057" i="7"/>
  <c r="T1056" i="7"/>
  <c r="T1055" i="7"/>
  <c r="T1054" i="7"/>
  <c r="T1053" i="7"/>
  <c r="T1052" i="7"/>
  <c r="T1051" i="7"/>
  <c r="T1050" i="7"/>
  <c r="T1049" i="7"/>
  <c r="T1048" i="7"/>
  <c r="T1047" i="7"/>
  <c r="T1046" i="7"/>
  <c r="T1045" i="7"/>
  <c r="T1044" i="7"/>
  <c r="T1043" i="7"/>
  <c r="T1042" i="7"/>
  <c r="T1041" i="7"/>
  <c r="T1040" i="7"/>
  <c r="T1039" i="7"/>
  <c r="T1037" i="7"/>
  <c r="T1036" i="7"/>
  <c r="T1035" i="7"/>
  <c r="T1034" i="7"/>
  <c r="T1033" i="7"/>
  <c r="T1032" i="7"/>
  <c r="T1031" i="7"/>
  <c r="T1030" i="7"/>
  <c r="T1029" i="7"/>
  <c r="T1027" i="7"/>
  <c r="T1026" i="7"/>
  <c r="T1025" i="7"/>
  <c r="T1024" i="7"/>
  <c r="T1023" i="7"/>
  <c r="T1022" i="7"/>
  <c r="T1021" i="7"/>
  <c r="T1020" i="7"/>
  <c r="T1019" i="7"/>
  <c r="T1018" i="7"/>
  <c r="T1017" i="7"/>
  <c r="T1016" i="7"/>
  <c r="T1015" i="7"/>
  <c r="T1014" i="7"/>
  <c r="T1013" i="7"/>
  <c r="T1012" i="7"/>
  <c r="T1011" i="7"/>
  <c r="T1010" i="7"/>
  <c r="T1009" i="7"/>
  <c r="T1008" i="7"/>
  <c r="T1007" i="7"/>
  <c r="T1006" i="7"/>
  <c r="T1005" i="7"/>
  <c r="T1004" i="7"/>
  <c r="T1002" i="7"/>
  <c r="T1001" i="7"/>
  <c r="T1000" i="7"/>
  <c r="T999" i="7"/>
  <c r="T998" i="7"/>
  <c r="T997" i="7"/>
  <c r="T996" i="7"/>
  <c r="T994" i="7"/>
  <c r="T993" i="7"/>
  <c r="T992" i="7"/>
  <c r="T991" i="7"/>
  <c r="T990" i="7"/>
  <c r="T989" i="7"/>
  <c r="T988" i="7"/>
  <c r="T987" i="7"/>
  <c r="T986" i="7"/>
  <c r="T985" i="7"/>
  <c r="T984" i="7"/>
  <c r="T983" i="7"/>
  <c r="T982" i="7"/>
  <c r="T981" i="7"/>
  <c r="T980" i="7"/>
  <c r="T979" i="7"/>
  <c r="T978" i="7"/>
  <c r="T977" i="7"/>
  <c r="T976" i="7"/>
  <c r="T975" i="7"/>
  <c r="T973" i="7"/>
  <c r="T972" i="7"/>
  <c r="T971" i="7"/>
  <c r="T970" i="7"/>
  <c r="T969" i="7"/>
  <c r="T968" i="7"/>
  <c r="T967" i="7"/>
  <c r="T966" i="7"/>
  <c r="T965" i="7"/>
  <c r="T964" i="7"/>
  <c r="T963" i="7"/>
  <c r="T962" i="7"/>
  <c r="T961" i="7"/>
  <c r="T960" i="7"/>
  <c r="T958" i="7"/>
  <c r="T957" i="7"/>
  <c r="T956" i="7"/>
  <c r="T955" i="7"/>
  <c r="T954" i="7"/>
  <c r="T953" i="7"/>
  <c r="T952" i="7"/>
  <c r="T951" i="7"/>
  <c r="T950" i="7"/>
  <c r="T949" i="7"/>
  <c r="T948" i="7"/>
  <c r="T947" i="7"/>
  <c r="T946" i="7"/>
  <c r="T945" i="7"/>
  <c r="T944" i="7"/>
  <c r="T942" i="7"/>
  <c r="T941" i="7"/>
  <c r="T940" i="7"/>
  <c r="T939" i="7"/>
  <c r="T938" i="7"/>
  <c r="T937" i="7"/>
  <c r="T936" i="7"/>
  <c r="T935" i="7"/>
  <c r="T934" i="7"/>
  <c r="T933" i="7"/>
  <c r="T932" i="7"/>
  <c r="T931" i="7"/>
  <c r="T929" i="7"/>
  <c r="T928" i="7"/>
  <c r="T927" i="7"/>
  <c r="T926" i="7"/>
  <c r="T925" i="7"/>
  <c r="T924" i="7"/>
  <c r="T923" i="7"/>
  <c r="T922" i="7"/>
  <c r="T921" i="7"/>
  <c r="T920" i="7"/>
  <c r="T919" i="7"/>
  <c r="T917" i="7"/>
  <c r="T916" i="7"/>
  <c r="T915" i="7"/>
  <c r="T914" i="7"/>
  <c r="T913" i="7"/>
  <c r="T912" i="7"/>
  <c r="T911" i="7"/>
  <c r="T910" i="7"/>
  <c r="T909" i="7"/>
  <c r="T908" i="7"/>
  <c r="T907" i="7"/>
  <c r="T905" i="7"/>
  <c r="T904" i="7"/>
  <c r="T903" i="7"/>
  <c r="T902" i="7"/>
  <c r="T901" i="7"/>
  <c r="T900" i="7"/>
  <c r="T899" i="7"/>
  <c r="T898" i="7"/>
  <c r="T897" i="7"/>
  <c r="T896" i="7"/>
  <c r="T895" i="7"/>
  <c r="T894" i="7"/>
  <c r="T893" i="7"/>
  <c r="T892" i="7"/>
  <c r="T891" i="7"/>
  <c r="T890" i="7"/>
  <c r="T889" i="7"/>
  <c r="T888" i="7"/>
  <c r="T887" i="7"/>
  <c r="T885" i="7"/>
  <c r="T884" i="7"/>
  <c r="T883" i="7"/>
  <c r="T882" i="7"/>
  <c r="T881" i="7"/>
  <c r="T880" i="7"/>
  <c r="T879" i="7"/>
  <c r="T878" i="7"/>
  <c r="T877" i="7"/>
  <c r="T876" i="7"/>
  <c r="T875" i="7"/>
  <c r="T874" i="7"/>
  <c r="T873" i="7"/>
  <c r="T872" i="7"/>
  <c r="T871" i="7"/>
  <c r="T870" i="7"/>
  <c r="T869" i="7"/>
  <c r="T868" i="7"/>
  <c r="T867" i="7"/>
  <c r="T866" i="7"/>
  <c r="T865" i="7"/>
  <c r="T864" i="7"/>
  <c r="T863" i="7"/>
  <c r="T862" i="7"/>
  <c r="T861" i="7"/>
  <c r="T860" i="7"/>
  <c r="T859" i="7"/>
  <c r="T858" i="7"/>
  <c r="T857" i="7"/>
  <c r="T856" i="7"/>
  <c r="T855" i="7"/>
  <c r="T854" i="7"/>
  <c r="T853" i="7"/>
  <c r="T852" i="7"/>
  <c r="T851" i="7"/>
  <c r="T850" i="7"/>
  <c r="T849" i="7"/>
  <c r="T848" i="7"/>
  <c r="T847" i="7"/>
  <c r="T846" i="7"/>
  <c r="T845" i="7"/>
  <c r="T844" i="7"/>
  <c r="T843" i="7"/>
  <c r="T842" i="7"/>
  <c r="T841" i="7"/>
  <c r="T840" i="7"/>
  <c r="T839" i="7"/>
  <c r="T837" i="7"/>
  <c r="T836" i="7"/>
  <c r="T835" i="7"/>
  <c r="T834" i="7"/>
  <c r="T833" i="7"/>
  <c r="T832" i="7"/>
  <c r="T831" i="7"/>
  <c r="T830" i="7"/>
  <c r="T828" i="7"/>
  <c r="T827" i="7"/>
  <c r="T826" i="7"/>
  <c r="T825" i="7"/>
  <c r="T824" i="7"/>
  <c r="T823" i="7"/>
  <c r="T822" i="7"/>
  <c r="T821" i="7"/>
  <c r="T820" i="7"/>
  <c r="T819" i="7"/>
  <c r="T818" i="7"/>
  <c r="T817" i="7"/>
  <c r="T816" i="7"/>
  <c r="T815" i="7"/>
  <c r="T814" i="7"/>
  <c r="T811" i="7"/>
  <c r="T810" i="7"/>
  <c r="T809" i="7"/>
  <c r="T808" i="7"/>
  <c r="T807" i="7"/>
  <c r="T806" i="7"/>
  <c r="T805" i="7"/>
  <c r="T804" i="7"/>
  <c r="T802" i="7"/>
  <c r="T801" i="7"/>
  <c r="T800" i="7"/>
  <c r="T799" i="7"/>
  <c r="T798" i="7"/>
  <c r="T797" i="7"/>
  <c r="T796" i="7"/>
  <c r="T795" i="7"/>
  <c r="T794" i="7"/>
  <c r="T793" i="7"/>
  <c r="T792" i="7"/>
  <c r="T791" i="7"/>
  <c r="T790" i="7"/>
  <c r="T789" i="7"/>
  <c r="T788" i="7"/>
  <c r="T787" i="7"/>
  <c r="T786" i="7"/>
  <c r="T785" i="7"/>
  <c r="T784" i="7"/>
  <c r="T783" i="7"/>
  <c r="T782" i="7"/>
  <c r="T781" i="7"/>
  <c r="T780" i="7"/>
  <c r="T779" i="7"/>
  <c r="T778" i="7"/>
  <c r="T777" i="7"/>
  <c r="T776" i="7"/>
  <c r="T775" i="7"/>
  <c r="T774" i="7"/>
  <c r="T773" i="7"/>
  <c r="T772" i="7"/>
  <c r="T771" i="7"/>
  <c r="T770" i="7"/>
  <c r="T769" i="7"/>
  <c r="T768" i="7"/>
  <c r="T767" i="7"/>
  <c r="T766" i="7"/>
  <c r="T765" i="7"/>
  <c r="T764" i="7"/>
  <c r="T763" i="7"/>
  <c r="T762" i="7"/>
  <c r="T761" i="7"/>
  <c r="T760" i="7"/>
  <c r="T759" i="7"/>
  <c r="T758" i="7"/>
  <c r="T757" i="7"/>
  <c r="T756" i="7"/>
  <c r="T755" i="7"/>
  <c r="T754" i="7"/>
  <c r="T753" i="7"/>
  <c r="T752" i="7"/>
  <c r="T751" i="7"/>
  <c r="T750" i="7"/>
  <c r="T749" i="7"/>
  <c r="T748" i="7"/>
  <c r="T747" i="7"/>
  <c r="T746" i="7"/>
  <c r="T745" i="7"/>
  <c r="T744" i="7"/>
  <c r="T743" i="7"/>
  <c r="T742" i="7"/>
  <c r="T741" i="7"/>
  <c r="T740" i="7"/>
  <c r="T739" i="7"/>
  <c r="T738" i="7"/>
  <c r="T737" i="7"/>
  <c r="T736" i="7"/>
  <c r="T735" i="7"/>
  <c r="T734" i="7"/>
  <c r="T733" i="7"/>
  <c r="T731" i="7"/>
  <c r="T730" i="7"/>
  <c r="T729" i="7"/>
  <c r="T728" i="7"/>
  <c r="T727" i="7"/>
  <c r="T726" i="7"/>
  <c r="T725" i="7"/>
  <c r="T724" i="7"/>
  <c r="T723" i="7"/>
  <c r="T722" i="7"/>
  <c r="T721" i="7"/>
  <c r="T720" i="7"/>
  <c r="T719" i="7"/>
  <c r="T718" i="7"/>
  <c r="T717" i="7"/>
  <c r="T716" i="7"/>
  <c r="T715" i="7"/>
  <c r="T714" i="7"/>
  <c r="T713" i="7"/>
  <c r="T712" i="7"/>
  <c r="T711" i="7"/>
  <c r="T710" i="7"/>
  <c r="T709" i="7"/>
  <c r="T707" i="7"/>
  <c r="T706" i="7"/>
  <c r="T705" i="7"/>
  <c r="T704" i="7"/>
  <c r="T703" i="7"/>
  <c r="T702" i="7"/>
  <c r="T701" i="7"/>
  <c r="T700" i="7"/>
  <c r="T699" i="7"/>
  <c r="T698" i="7"/>
  <c r="T697" i="7"/>
  <c r="T696" i="7"/>
  <c r="T695" i="7"/>
  <c r="T694" i="7"/>
  <c r="T693" i="7"/>
  <c r="T692" i="7"/>
  <c r="T691" i="7"/>
  <c r="T690" i="7"/>
  <c r="T689" i="7"/>
  <c r="T687" i="7"/>
  <c r="T686" i="7"/>
  <c r="T685" i="7"/>
  <c r="T684" i="7"/>
  <c r="T683" i="7"/>
  <c r="T682" i="7"/>
  <c r="T681" i="7"/>
  <c r="T680" i="7"/>
  <c r="T679" i="7"/>
  <c r="T678" i="7"/>
  <c r="T677" i="7"/>
  <c r="T676" i="7"/>
  <c r="T675" i="7"/>
  <c r="T674" i="7"/>
  <c r="T673" i="7"/>
  <c r="T672" i="7"/>
  <c r="T671" i="7"/>
  <c r="T670" i="7"/>
  <c r="T669" i="7"/>
  <c r="T668" i="7"/>
  <c r="T667" i="7"/>
  <c r="T666" i="7"/>
  <c r="T665" i="7"/>
  <c r="T664" i="7"/>
  <c r="T662" i="7"/>
  <c r="T661" i="7"/>
  <c r="T660" i="7"/>
  <c r="T659" i="7"/>
  <c r="T658" i="7"/>
  <c r="T657" i="7"/>
  <c r="T656" i="7"/>
  <c r="T655" i="7"/>
  <c r="T654" i="7"/>
  <c r="T653" i="7"/>
  <c r="T652" i="7"/>
  <c r="T651" i="7"/>
  <c r="T650" i="7"/>
  <c r="T649" i="7"/>
  <c r="T648" i="7"/>
  <c r="T647" i="7"/>
  <c r="T646" i="7"/>
  <c r="T645" i="7"/>
  <c r="T644" i="7"/>
  <c r="T643" i="7"/>
  <c r="T642" i="7"/>
  <c r="T641" i="7"/>
  <c r="T640" i="7"/>
  <c r="T639" i="7"/>
  <c r="T638" i="7"/>
  <c r="T637" i="7"/>
  <c r="T636" i="7"/>
  <c r="T635" i="7"/>
  <c r="T634" i="7"/>
  <c r="T633" i="7"/>
  <c r="T632" i="7"/>
  <c r="T631" i="7"/>
  <c r="T630" i="7"/>
  <c r="T628" i="7"/>
  <c r="T627" i="7"/>
  <c r="T626" i="7"/>
  <c r="T625" i="7"/>
  <c r="T624" i="7"/>
  <c r="T623" i="7"/>
  <c r="T622" i="7"/>
  <c r="T621" i="7"/>
  <c r="T620" i="7"/>
  <c r="T619" i="7"/>
  <c r="T618" i="7"/>
  <c r="T617" i="7"/>
  <c r="T616" i="7"/>
  <c r="T615" i="7"/>
  <c r="T614" i="7"/>
  <c r="T613" i="7"/>
  <c r="T612" i="7"/>
  <c r="T611" i="7"/>
  <c r="T610" i="7"/>
  <c r="T609" i="7"/>
  <c r="T608" i="7"/>
  <c r="T607" i="7"/>
  <c r="T606" i="7"/>
  <c r="T605" i="7"/>
  <c r="T604" i="7"/>
  <c r="T603" i="7"/>
  <c r="T602" i="7"/>
  <c r="T601" i="7"/>
  <c r="T600" i="7"/>
  <c r="T599" i="7"/>
  <c r="T598" i="7"/>
  <c r="T597" i="7"/>
  <c r="T596" i="7"/>
  <c r="T595" i="7"/>
  <c r="T594" i="7"/>
  <c r="T593" i="7"/>
  <c r="T592" i="7"/>
  <c r="T591" i="7"/>
  <c r="T590" i="7"/>
  <c r="T589" i="7"/>
  <c r="T588" i="7"/>
  <c r="T587" i="7"/>
  <c r="T586" i="7"/>
  <c r="T585" i="7"/>
  <c r="T584" i="7"/>
  <c r="T583" i="7"/>
  <c r="T582" i="7"/>
  <c r="T580" i="7"/>
  <c r="T579" i="7"/>
  <c r="T578" i="7"/>
  <c r="T577" i="7"/>
  <c r="T576" i="7"/>
  <c r="T575" i="7"/>
  <c r="T574" i="7"/>
  <c r="T573" i="7"/>
  <c r="T572" i="7"/>
  <c r="T571" i="7"/>
  <c r="T570" i="7"/>
  <c r="T569" i="7"/>
  <c r="T568" i="7"/>
  <c r="T567" i="7"/>
  <c r="T566" i="7"/>
  <c r="T565" i="7"/>
  <c r="T564" i="7"/>
  <c r="T563" i="7"/>
  <c r="T562" i="7"/>
  <c r="T561" i="7"/>
  <c r="T560" i="7"/>
  <c r="T559" i="7"/>
  <c r="T558" i="7"/>
  <c r="T557" i="7"/>
  <c r="T556" i="7"/>
  <c r="T555" i="7"/>
  <c r="T554" i="7"/>
  <c r="T553" i="7"/>
  <c r="T552" i="7"/>
  <c r="T551" i="7"/>
  <c r="T550" i="7"/>
  <c r="T549" i="7"/>
  <c r="T548" i="7"/>
  <c r="T547" i="7"/>
  <c r="T545" i="7"/>
  <c r="T544" i="7"/>
  <c r="T543" i="7"/>
  <c r="T542" i="7"/>
  <c r="T541" i="7"/>
  <c r="T540" i="7"/>
  <c r="T539" i="7"/>
  <c r="T538" i="7"/>
  <c r="T537" i="7"/>
  <c r="T536" i="7"/>
  <c r="T535" i="7"/>
  <c r="T534" i="7"/>
  <c r="T532" i="7"/>
  <c r="T531" i="7"/>
  <c r="T530" i="7"/>
  <c r="T529" i="7"/>
  <c r="T528" i="7"/>
  <c r="T527" i="7"/>
  <c r="T526" i="7"/>
  <c r="T525" i="7"/>
  <c r="T524" i="7"/>
  <c r="T523" i="7"/>
  <c r="T522" i="7"/>
  <c r="T521" i="7"/>
  <c r="T520" i="7"/>
  <c r="T519" i="7"/>
  <c r="T518" i="7"/>
  <c r="T517" i="7"/>
  <c r="T516" i="7"/>
  <c r="T515" i="7"/>
  <c r="T514" i="7"/>
  <c r="T513" i="7"/>
  <c r="T512" i="7"/>
  <c r="T511" i="7"/>
  <c r="T510" i="7"/>
  <c r="T509" i="7"/>
  <c r="T508" i="7"/>
  <c r="T507" i="7"/>
  <c r="T506" i="7"/>
  <c r="T505" i="7"/>
  <c r="T504" i="7"/>
  <c r="T503" i="7"/>
  <c r="T502" i="7"/>
  <c r="T501" i="7"/>
  <c r="T500" i="7"/>
  <c r="T499" i="7"/>
  <c r="T498" i="7"/>
  <c r="T497" i="7"/>
  <c r="T496" i="7"/>
  <c r="T494" i="7"/>
  <c r="T493" i="7"/>
  <c r="T492" i="7"/>
  <c r="T491" i="7"/>
  <c r="T490" i="7"/>
  <c r="T489" i="7"/>
  <c r="T488" i="7"/>
  <c r="T486" i="7"/>
  <c r="T485" i="7"/>
  <c r="T484" i="7"/>
  <c r="T483" i="7"/>
  <c r="T482" i="7"/>
  <c r="T481" i="7"/>
  <c r="T480" i="7"/>
  <c r="T479" i="7"/>
  <c r="T478" i="7"/>
  <c r="T477" i="7"/>
  <c r="T476" i="7"/>
  <c r="T475" i="7"/>
  <c r="T474" i="7"/>
  <c r="T473" i="7"/>
  <c r="T472" i="7"/>
  <c r="T471" i="7"/>
  <c r="T470" i="7"/>
  <c r="T469" i="7"/>
  <c r="T468" i="7"/>
  <c r="T467" i="7"/>
  <c r="T466" i="7"/>
  <c r="T465" i="7"/>
  <c r="T464" i="7"/>
  <c r="T463" i="7"/>
  <c r="T462" i="7"/>
  <c r="T461" i="7"/>
  <c r="T460" i="7"/>
  <c r="T459" i="7"/>
  <c r="T458" i="7"/>
  <c r="T457" i="7"/>
  <c r="T455" i="7"/>
  <c r="T454" i="7"/>
  <c r="T453" i="7"/>
  <c r="T452" i="7"/>
  <c r="T451" i="7"/>
  <c r="T450" i="7"/>
  <c r="T449" i="7"/>
  <c r="T448" i="7"/>
  <c r="T447" i="7"/>
  <c r="T446" i="7"/>
  <c r="T445" i="7"/>
  <c r="T444" i="7"/>
  <c r="T443" i="7"/>
  <c r="T442" i="7"/>
  <c r="T441" i="7"/>
  <c r="T440" i="7"/>
  <c r="T439" i="7"/>
  <c r="T438" i="7"/>
  <c r="T437" i="7"/>
  <c r="T436" i="7"/>
  <c r="T435" i="7"/>
  <c r="T434" i="7"/>
  <c r="T433" i="7"/>
  <c r="T432" i="7"/>
  <c r="T431" i="7"/>
  <c r="T430" i="7"/>
  <c r="T429" i="7"/>
  <c r="T428" i="7"/>
  <c r="T427" i="7"/>
  <c r="T426" i="7"/>
  <c r="T425" i="7"/>
  <c r="T424" i="7"/>
  <c r="T423" i="7"/>
  <c r="T422" i="7"/>
  <c r="T421" i="7"/>
  <c r="T420" i="7"/>
  <c r="T419" i="7"/>
  <c r="T418" i="7"/>
  <c r="T417" i="7"/>
  <c r="T416" i="7"/>
  <c r="T415" i="7"/>
  <c r="T414" i="7"/>
  <c r="T413" i="7"/>
  <c r="T412" i="7"/>
  <c r="T411" i="7"/>
  <c r="T410" i="7"/>
  <c r="T409" i="7"/>
  <c r="T408" i="7"/>
  <c r="T407" i="7"/>
  <c r="T406" i="7"/>
  <c r="T405" i="7"/>
  <c r="T404" i="7"/>
  <c r="T403" i="7"/>
  <c r="T401" i="7"/>
  <c r="T400" i="7"/>
  <c r="T399" i="7"/>
  <c r="T398" i="7"/>
  <c r="T397" i="7"/>
  <c r="T396" i="7"/>
  <c r="T395" i="7"/>
  <c r="T394" i="7"/>
  <c r="T393" i="7"/>
  <c r="T392" i="7"/>
  <c r="T391" i="7"/>
  <c r="T390" i="7"/>
  <c r="T388" i="7"/>
  <c r="T387" i="7"/>
  <c r="T386" i="7"/>
  <c r="T385" i="7"/>
  <c r="T384" i="7"/>
  <c r="T383" i="7"/>
  <c r="T382" i="7"/>
  <c r="T381" i="7"/>
  <c r="T380" i="7"/>
  <c r="T379" i="7"/>
  <c r="T378" i="7"/>
  <c r="T377" i="7"/>
  <c r="T376" i="7"/>
  <c r="T375" i="7"/>
  <c r="T374" i="7"/>
  <c r="T373" i="7"/>
  <c r="T372" i="7"/>
  <c r="T371" i="7"/>
  <c r="T370" i="7"/>
  <c r="T369" i="7"/>
  <c r="T368" i="7"/>
  <c r="T367" i="7"/>
  <c r="T366" i="7"/>
  <c r="T365" i="7"/>
  <c r="T364" i="7"/>
  <c r="T362" i="7"/>
  <c r="T361" i="7"/>
  <c r="T360" i="7"/>
  <c r="T359" i="7"/>
  <c r="T358" i="7"/>
  <c r="T357" i="7"/>
  <c r="T356" i="7"/>
  <c r="T355" i="7"/>
  <c r="T354" i="7"/>
  <c r="T353" i="7"/>
  <c r="T352" i="7"/>
  <c r="T351" i="7"/>
  <c r="T350" i="7"/>
  <c r="T349" i="7"/>
  <c r="T348" i="7"/>
  <c r="T347" i="7"/>
  <c r="T346" i="7"/>
  <c r="T345" i="7"/>
  <c r="T344" i="7"/>
  <c r="T343" i="7"/>
  <c r="T342" i="7"/>
  <c r="T341" i="7"/>
  <c r="T340" i="7"/>
  <c r="T339" i="7"/>
  <c r="T338" i="7"/>
  <c r="T337" i="7"/>
  <c r="T336" i="7"/>
  <c r="T335" i="7"/>
  <c r="T334" i="7"/>
  <c r="T333" i="7"/>
  <c r="T332" i="7"/>
  <c r="T331" i="7"/>
  <c r="T330" i="7"/>
  <c r="T329" i="7"/>
  <c r="T328" i="7"/>
  <c r="T327" i="7"/>
  <c r="T326" i="7"/>
  <c r="T324" i="7"/>
  <c r="T311" i="7"/>
  <c r="T310" i="7"/>
  <c r="T309" i="7"/>
  <c r="T308" i="7"/>
  <c r="T307" i="7"/>
  <c r="T306" i="7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3" i="7"/>
  <c r="T282" i="7"/>
  <c r="T281" i="7"/>
  <c r="T280" i="7"/>
  <c r="T279" i="7"/>
  <c r="T278" i="7"/>
  <c r="T277" i="7"/>
  <c r="T276" i="7"/>
  <c r="T275" i="7"/>
  <c r="T274" i="7"/>
  <c r="T273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1" i="7"/>
  <c r="T240" i="7"/>
  <c r="T239" i="7"/>
  <c r="T238" i="7"/>
  <c r="T237" i="7"/>
  <c r="T236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8" i="7"/>
  <c r="T217" i="7"/>
  <c r="T216" i="7"/>
  <c r="T215" i="7"/>
  <c r="T214" i="7"/>
  <c r="T213" i="7"/>
  <c r="T212" i="7"/>
  <c r="T211" i="7"/>
  <c r="T210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89" i="7"/>
  <c r="T188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P1233" i="7"/>
  <c r="P1231" i="7"/>
  <c r="P1229" i="7"/>
  <c r="P1227" i="7"/>
  <c r="P1225" i="7"/>
  <c r="P1223" i="7"/>
  <c r="P1221" i="7"/>
  <c r="P1217" i="7"/>
  <c r="P1216" i="7"/>
  <c r="P1215" i="7"/>
  <c r="P1214" i="7"/>
  <c r="P1213" i="7"/>
  <c r="P1212" i="7"/>
  <c r="P1211" i="7"/>
  <c r="P1210" i="7"/>
  <c r="P1209" i="7"/>
  <c r="P1208" i="7"/>
  <c r="P1207" i="7"/>
  <c r="P1206" i="7"/>
  <c r="P1205" i="7"/>
  <c r="P1204" i="7"/>
  <c r="P1203" i="7"/>
  <c r="P1202" i="7"/>
  <c r="P1201" i="7"/>
  <c r="P1200" i="7"/>
  <c r="P1199" i="7"/>
  <c r="P1198" i="7"/>
  <c r="P1197" i="7"/>
  <c r="P1196" i="7"/>
  <c r="P1195" i="7"/>
  <c r="P1194" i="7"/>
  <c r="P1193" i="7"/>
  <c r="P1192" i="7"/>
  <c r="P1191" i="7"/>
  <c r="P1190" i="7"/>
  <c r="P1189" i="7"/>
  <c r="P1188" i="7"/>
  <c r="P1187" i="7"/>
  <c r="P1186" i="7"/>
  <c r="P1185" i="7"/>
  <c r="P1184" i="7"/>
  <c r="P1183" i="7"/>
  <c r="P1182" i="7"/>
  <c r="P1181" i="7"/>
  <c r="P1180" i="7"/>
  <c r="P1179" i="7"/>
  <c r="P1178" i="7"/>
  <c r="P1177" i="7"/>
  <c r="P1176" i="7"/>
  <c r="P1175" i="7"/>
  <c r="P1174" i="7"/>
  <c r="P1173" i="7"/>
  <c r="P1172" i="7"/>
  <c r="P1171" i="7"/>
  <c r="P1170" i="7"/>
  <c r="P1169" i="7"/>
  <c r="P1167" i="7"/>
  <c r="P1166" i="7"/>
  <c r="P1165" i="7"/>
  <c r="P1164" i="7"/>
  <c r="P1163" i="7"/>
  <c r="P1162" i="7"/>
  <c r="P1161" i="7"/>
  <c r="P1160" i="7"/>
  <c r="P1159" i="7"/>
  <c r="P1158" i="7"/>
  <c r="P1157" i="7"/>
  <c r="P1156" i="7"/>
  <c r="P1155" i="7"/>
  <c r="P1154" i="7"/>
  <c r="P1152" i="7"/>
  <c r="P1151" i="7"/>
  <c r="P1150" i="7"/>
  <c r="P1149" i="7"/>
  <c r="P1148" i="7"/>
  <c r="P1147" i="7"/>
  <c r="P1146" i="7"/>
  <c r="P1145" i="7"/>
  <c r="P1144" i="7"/>
  <c r="P1143" i="7"/>
  <c r="P1142" i="7"/>
  <c r="P1141" i="7"/>
  <c r="P1140" i="7"/>
  <c r="P1139" i="7"/>
  <c r="P1138" i="7"/>
  <c r="P1137" i="7"/>
  <c r="P1136" i="7"/>
  <c r="P1135" i="7"/>
  <c r="P1134" i="7"/>
  <c r="P1133" i="7"/>
  <c r="P1132" i="7"/>
  <c r="P1130" i="7"/>
  <c r="P1129" i="7"/>
  <c r="P1128" i="7"/>
  <c r="P1127" i="7"/>
  <c r="P1126" i="7"/>
  <c r="P1125" i="7"/>
  <c r="P1123" i="7"/>
  <c r="P1122" i="7"/>
  <c r="P1121" i="7"/>
  <c r="P1120" i="7"/>
  <c r="P1119" i="7"/>
  <c r="P1118" i="7"/>
  <c r="P1117" i="7"/>
  <c r="P1116" i="7"/>
  <c r="P1115" i="7"/>
  <c r="P1114" i="7"/>
  <c r="P1112" i="7"/>
  <c r="P1111" i="7"/>
  <c r="P1110" i="7"/>
  <c r="P1109" i="7"/>
  <c r="P1108" i="7"/>
  <c r="P1107" i="7"/>
  <c r="P1106" i="7"/>
  <c r="P1105" i="7"/>
  <c r="P1104" i="7"/>
  <c r="P1103" i="7"/>
  <c r="P1102" i="7"/>
  <c r="P1101" i="7"/>
  <c r="P1100" i="7"/>
  <c r="P1099" i="7"/>
  <c r="P1098" i="7"/>
  <c r="P1097" i="7"/>
  <c r="P1096" i="7"/>
  <c r="P1095" i="7"/>
  <c r="P1094" i="7"/>
  <c r="P1093" i="7"/>
  <c r="P1092" i="7"/>
  <c r="P1091" i="7"/>
  <c r="P1090" i="7"/>
  <c r="P1089" i="7"/>
  <c r="P1088" i="7"/>
  <c r="P1087" i="7"/>
  <c r="P1086" i="7"/>
  <c r="P1085" i="7"/>
  <c r="P1084" i="7"/>
  <c r="P1083" i="7"/>
  <c r="P1082" i="7"/>
  <c r="P1081" i="7"/>
  <c r="P1079" i="7"/>
  <c r="P1078" i="7"/>
  <c r="P1077" i="7"/>
  <c r="P1076" i="7"/>
  <c r="P1075" i="7"/>
  <c r="P1074" i="7"/>
  <c r="P1073" i="7"/>
  <c r="P1072" i="7"/>
  <c r="P1071" i="7"/>
  <c r="P1070" i="7"/>
  <c r="P1069" i="7"/>
  <c r="P1068" i="7"/>
  <c r="P1067" i="7"/>
  <c r="P1066" i="7"/>
  <c r="P1064" i="7"/>
  <c r="P1063" i="7"/>
  <c r="P1062" i="7"/>
  <c r="P1061" i="7"/>
  <c r="P1060" i="7"/>
  <c r="P1059" i="7"/>
  <c r="P1058" i="7"/>
  <c r="P1057" i="7"/>
  <c r="P1056" i="7"/>
  <c r="P1055" i="7"/>
  <c r="P1054" i="7"/>
  <c r="P1053" i="7"/>
  <c r="P1052" i="7"/>
  <c r="P1051" i="7"/>
  <c r="P1050" i="7"/>
  <c r="P1049" i="7"/>
  <c r="P1048" i="7"/>
  <c r="P1047" i="7"/>
  <c r="P1046" i="7"/>
  <c r="P1045" i="7"/>
  <c r="P1044" i="7"/>
  <c r="P1043" i="7"/>
  <c r="P1042" i="7"/>
  <c r="P1041" i="7"/>
  <c r="P1040" i="7"/>
  <c r="P1039" i="7"/>
  <c r="P1037" i="7"/>
  <c r="P1036" i="7"/>
  <c r="P1035" i="7"/>
  <c r="P1034" i="7"/>
  <c r="P1033" i="7"/>
  <c r="P1032" i="7"/>
  <c r="P1031" i="7"/>
  <c r="P1030" i="7"/>
  <c r="P1029" i="7"/>
  <c r="P1027" i="7"/>
  <c r="P1026" i="7"/>
  <c r="P1025" i="7"/>
  <c r="P1024" i="7"/>
  <c r="P1023" i="7"/>
  <c r="P1022" i="7"/>
  <c r="P1021" i="7"/>
  <c r="P1020" i="7"/>
  <c r="P1019" i="7"/>
  <c r="P1018" i="7"/>
  <c r="P1017" i="7"/>
  <c r="P1016" i="7"/>
  <c r="P1015" i="7"/>
  <c r="P1014" i="7"/>
  <c r="P1013" i="7"/>
  <c r="P1012" i="7"/>
  <c r="P1011" i="7"/>
  <c r="P1010" i="7"/>
  <c r="P1009" i="7"/>
  <c r="P1008" i="7"/>
  <c r="P1007" i="7"/>
  <c r="P1006" i="7"/>
  <c r="P1005" i="7"/>
  <c r="P1004" i="7"/>
  <c r="P1002" i="7"/>
  <c r="P1001" i="7"/>
  <c r="P1000" i="7"/>
  <c r="P999" i="7"/>
  <c r="P998" i="7"/>
  <c r="P997" i="7"/>
  <c r="P996" i="7"/>
  <c r="P994" i="7"/>
  <c r="P993" i="7"/>
  <c r="P992" i="7"/>
  <c r="P991" i="7"/>
  <c r="P990" i="7"/>
  <c r="P989" i="7"/>
  <c r="P988" i="7"/>
  <c r="P987" i="7"/>
  <c r="P986" i="7"/>
  <c r="P985" i="7"/>
  <c r="P984" i="7"/>
  <c r="P983" i="7"/>
  <c r="P982" i="7"/>
  <c r="P981" i="7"/>
  <c r="P980" i="7"/>
  <c r="P979" i="7"/>
  <c r="P978" i="7"/>
  <c r="P977" i="7"/>
  <c r="P976" i="7"/>
  <c r="P975" i="7"/>
  <c r="P973" i="7"/>
  <c r="P972" i="7"/>
  <c r="P971" i="7"/>
  <c r="P970" i="7"/>
  <c r="P969" i="7"/>
  <c r="P968" i="7"/>
  <c r="P967" i="7"/>
  <c r="P966" i="7"/>
  <c r="P965" i="7"/>
  <c r="P964" i="7"/>
  <c r="P963" i="7"/>
  <c r="P962" i="7"/>
  <c r="P961" i="7"/>
  <c r="P960" i="7"/>
  <c r="P958" i="7"/>
  <c r="P957" i="7"/>
  <c r="P956" i="7"/>
  <c r="P955" i="7"/>
  <c r="P954" i="7"/>
  <c r="P953" i="7"/>
  <c r="P952" i="7"/>
  <c r="P951" i="7"/>
  <c r="P950" i="7"/>
  <c r="P949" i="7"/>
  <c r="P948" i="7"/>
  <c r="P947" i="7"/>
  <c r="P946" i="7"/>
  <c r="P945" i="7"/>
  <c r="P944" i="7"/>
  <c r="P942" i="7"/>
  <c r="P941" i="7"/>
  <c r="P940" i="7"/>
  <c r="P939" i="7"/>
  <c r="P938" i="7"/>
  <c r="P937" i="7"/>
  <c r="P936" i="7"/>
  <c r="P935" i="7"/>
  <c r="P934" i="7"/>
  <c r="P933" i="7"/>
  <c r="P932" i="7"/>
  <c r="P931" i="7"/>
  <c r="P929" i="7"/>
  <c r="P928" i="7"/>
  <c r="P927" i="7"/>
  <c r="P926" i="7"/>
  <c r="P925" i="7"/>
  <c r="P924" i="7"/>
  <c r="P923" i="7"/>
  <c r="P922" i="7"/>
  <c r="P921" i="7"/>
  <c r="P920" i="7"/>
  <c r="P919" i="7"/>
  <c r="P917" i="7"/>
  <c r="P916" i="7"/>
  <c r="P915" i="7"/>
  <c r="P914" i="7"/>
  <c r="P913" i="7"/>
  <c r="P912" i="7"/>
  <c r="P911" i="7"/>
  <c r="P910" i="7"/>
  <c r="P909" i="7"/>
  <c r="P908" i="7"/>
  <c r="P907" i="7"/>
  <c r="P905" i="7"/>
  <c r="P904" i="7"/>
  <c r="P903" i="7"/>
  <c r="P902" i="7"/>
  <c r="P901" i="7"/>
  <c r="P900" i="7"/>
  <c r="P899" i="7"/>
  <c r="P898" i="7"/>
  <c r="P897" i="7"/>
  <c r="P896" i="7"/>
  <c r="P895" i="7"/>
  <c r="P894" i="7"/>
  <c r="P893" i="7"/>
  <c r="P892" i="7"/>
  <c r="P891" i="7"/>
  <c r="P890" i="7"/>
  <c r="P889" i="7"/>
  <c r="P888" i="7"/>
  <c r="P887" i="7"/>
  <c r="P885" i="7"/>
  <c r="P884" i="7"/>
  <c r="P883" i="7"/>
  <c r="P882" i="7"/>
  <c r="P881" i="7"/>
  <c r="P880" i="7"/>
  <c r="P879" i="7"/>
  <c r="P878" i="7"/>
  <c r="P877" i="7"/>
  <c r="P876" i="7"/>
  <c r="P875" i="7"/>
  <c r="P874" i="7"/>
  <c r="P873" i="7"/>
  <c r="P872" i="7"/>
  <c r="P871" i="7"/>
  <c r="P870" i="7"/>
  <c r="P869" i="7"/>
  <c r="P868" i="7"/>
  <c r="P867" i="7"/>
  <c r="P866" i="7"/>
  <c r="P865" i="7"/>
  <c r="P864" i="7"/>
  <c r="P863" i="7"/>
  <c r="P862" i="7"/>
  <c r="P861" i="7"/>
  <c r="P860" i="7"/>
  <c r="P859" i="7"/>
  <c r="P858" i="7"/>
  <c r="P857" i="7"/>
  <c r="P856" i="7"/>
  <c r="P855" i="7"/>
  <c r="P854" i="7"/>
  <c r="P853" i="7"/>
  <c r="P852" i="7"/>
  <c r="P851" i="7"/>
  <c r="P850" i="7"/>
  <c r="P849" i="7"/>
  <c r="P848" i="7"/>
  <c r="P847" i="7"/>
  <c r="P846" i="7"/>
  <c r="P845" i="7"/>
  <c r="P844" i="7"/>
  <c r="P843" i="7"/>
  <c r="P842" i="7"/>
  <c r="P841" i="7"/>
  <c r="P840" i="7"/>
  <c r="P839" i="7"/>
  <c r="P837" i="7"/>
  <c r="P836" i="7"/>
  <c r="P835" i="7"/>
  <c r="P834" i="7"/>
  <c r="P833" i="7"/>
  <c r="P832" i="7"/>
  <c r="P831" i="7"/>
  <c r="P830" i="7"/>
  <c r="P828" i="7"/>
  <c r="P827" i="7"/>
  <c r="P826" i="7"/>
  <c r="P825" i="7"/>
  <c r="P824" i="7"/>
  <c r="P823" i="7"/>
  <c r="P822" i="7"/>
  <c r="P821" i="7"/>
  <c r="P820" i="7"/>
  <c r="P819" i="7"/>
  <c r="P818" i="7"/>
  <c r="P817" i="7"/>
  <c r="P816" i="7"/>
  <c r="P815" i="7"/>
  <c r="P814" i="7"/>
  <c r="P811" i="7"/>
  <c r="P810" i="7"/>
  <c r="P809" i="7"/>
  <c r="P808" i="7"/>
  <c r="P807" i="7"/>
  <c r="P806" i="7"/>
  <c r="P805" i="7"/>
  <c r="P804" i="7"/>
  <c r="P802" i="7"/>
  <c r="P801" i="7"/>
  <c r="P800" i="7"/>
  <c r="P799" i="7"/>
  <c r="P798" i="7"/>
  <c r="P797" i="7"/>
  <c r="P796" i="7"/>
  <c r="P795" i="7"/>
  <c r="P794" i="7"/>
  <c r="P793" i="7"/>
  <c r="P792" i="7"/>
  <c r="P791" i="7"/>
  <c r="P790" i="7"/>
  <c r="P789" i="7"/>
  <c r="P788" i="7"/>
  <c r="P787" i="7"/>
  <c r="P786" i="7"/>
  <c r="P785" i="7"/>
  <c r="P784" i="7"/>
  <c r="P783" i="7"/>
  <c r="P782" i="7"/>
  <c r="P781" i="7"/>
  <c r="P780" i="7"/>
  <c r="P779" i="7"/>
  <c r="P778" i="7"/>
  <c r="P777" i="7"/>
  <c r="P776" i="7"/>
  <c r="P775" i="7"/>
  <c r="P774" i="7"/>
  <c r="P773" i="7"/>
  <c r="P772" i="7"/>
  <c r="P771" i="7"/>
  <c r="P770" i="7"/>
  <c r="P769" i="7"/>
  <c r="P768" i="7"/>
  <c r="P767" i="7"/>
  <c r="P766" i="7"/>
  <c r="P765" i="7"/>
  <c r="P764" i="7"/>
  <c r="P763" i="7"/>
  <c r="P762" i="7"/>
  <c r="P761" i="7"/>
  <c r="P760" i="7"/>
  <c r="P759" i="7"/>
  <c r="P758" i="7"/>
  <c r="P757" i="7"/>
  <c r="P756" i="7"/>
  <c r="P755" i="7"/>
  <c r="P754" i="7"/>
  <c r="P753" i="7"/>
  <c r="P752" i="7"/>
  <c r="P751" i="7"/>
  <c r="P750" i="7"/>
  <c r="P749" i="7"/>
  <c r="P748" i="7"/>
  <c r="P747" i="7"/>
  <c r="P746" i="7"/>
  <c r="P745" i="7"/>
  <c r="P744" i="7"/>
  <c r="P743" i="7"/>
  <c r="P742" i="7"/>
  <c r="P741" i="7"/>
  <c r="P740" i="7"/>
  <c r="P739" i="7"/>
  <c r="P738" i="7"/>
  <c r="P737" i="7"/>
  <c r="P736" i="7"/>
  <c r="P735" i="7"/>
  <c r="P734" i="7"/>
  <c r="P733" i="7"/>
  <c r="P731" i="7"/>
  <c r="P730" i="7"/>
  <c r="P729" i="7"/>
  <c r="P728" i="7"/>
  <c r="P727" i="7"/>
  <c r="P726" i="7"/>
  <c r="P725" i="7"/>
  <c r="P724" i="7"/>
  <c r="P723" i="7"/>
  <c r="P722" i="7"/>
  <c r="P721" i="7"/>
  <c r="P720" i="7"/>
  <c r="P719" i="7"/>
  <c r="P718" i="7"/>
  <c r="P717" i="7"/>
  <c r="P716" i="7"/>
  <c r="P715" i="7"/>
  <c r="P714" i="7"/>
  <c r="P713" i="7"/>
  <c r="P712" i="7"/>
  <c r="P711" i="7"/>
  <c r="P710" i="7"/>
  <c r="P709" i="7"/>
  <c r="P707" i="7"/>
  <c r="P706" i="7"/>
  <c r="P705" i="7"/>
  <c r="P704" i="7"/>
  <c r="P703" i="7"/>
  <c r="P702" i="7"/>
  <c r="P701" i="7"/>
  <c r="P700" i="7"/>
  <c r="P699" i="7"/>
  <c r="P698" i="7"/>
  <c r="P697" i="7"/>
  <c r="P696" i="7"/>
  <c r="P695" i="7"/>
  <c r="P694" i="7"/>
  <c r="P693" i="7"/>
  <c r="P692" i="7"/>
  <c r="P691" i="7"/>
  <c r="P690" i="7"/>
  <c r="P689" i="7"/>
  <c r="P687" i="7"/>
  <c r="P686" i="7"/>
  <c r="P685" i="7"/>
  <c r="P684" i="7"/>
  <c r="P683" i="7"/>
  <c r="P682" i="7"/>
  <c r="P681" i="7"/>
  <c r="P680" i="7"/>
  <c r="P679" i="7"/>
  <c r="P678" i="7"/>
  <c r="P677" i="7"/>
  <c r="P676" i="7"/>
  <c r="P675" i="7"/>
  <c r="P674" i="7"/>
  <c r="P673" i="7"/>
  <c r="P672" i="7"/>
  <c r="P671" i="7"/>
  <c r="P670" i="7"/>
  <c r="P669" i="7"/>
  <c r="P668" i="7"/>
  <c r="P667" i="7"/>
  <c r="P666" i="7"/>
  <c r="P665" i="7"/>
  <c r="P664" i="7"/>
  <c r="P662" i="7"/>
  <c r="P661" i="7"/>
  <c r="P660" i="7"/>
  <c r="P659" i="7"/>
  <c r="P658" i="7"/>
  <c r="P657" i="7"/>
  <c r="P656" i="7"/>
  <c r="P655" i="7"/>
  <c r="P654" i="7"/>
  <c r="P653" i="7"/>
  <c r="P652" i="7"/>
  <c r="P651" i="7"/>
  <c r="P650" i="7"/>
  <c r="P649" i="7"/>
  <c r="P648" i="7"/>
  <c r="P647" i="7"/>
  <c r="P646" i="7"/>
  <c r="P645" i="7"/>
  <c r="P644" i="7"/>
  <c r="P643" i="7"/>
  <c r="P642" i="7"/>
  <c r="P641" i="7"/>
  <c r="P640" i="7"/>
  <c r="P639" i="7"/>
  <c r="P638" i="7"/>
  <c r="P637" i="7"/>
  <c r="P636" i="7"/>
  <c r="P635" i="7"/>
  <c r="P634" i="7"/>
  <c r="P633" i="7"/>
  <c r="P632" i="7"/>
  <c r="P631" i="7"/>
  <c r="P630" i="7"/>
  <c r="P628" i="7"/>
  <c r="P627" i="7"/>
  <c r="P626" i="7"/>
  <c r="P625" i="7"/>
  <c r="P624" i="7"/>
  <c r="P623" i="7"/>
  <c r="P622" i="7"/>
  <c r="P621" i="7"/>
  <c r="P620" i="7"/>
  <c r="P619" i="7"/>
  <c r="P618" i="7"/>
  <c r="P617" i="7"/>
  <c r="P616" i="7"/>
  <c r="P615" i="7"/>
  <c r="P614" i="7"/>
  <c r="P613" i="7"/>
  <c r="P612" i="7"/>
  <c r="P611" i="7"/>
  <c r="P610" i="7"/>
  <c r="P609" i="7"/>
  <c r="P608" i="7"/>
  <c r="P607" i="7"/>
  <c r="P606" i="7"/>
  <c r="P605" i="7"/>
  <c r="P604" i="7"/>
  <c r="P603" i="7"/>
  <c r="P602" i="7"/>
  <c r="P601" i="7"/>
  <c r="P600" i="7"/>
  <c r="P599" i="7"/>
  <c r="P598" i="7"/>
  <c r="P597" i="7"/>
  <c r="P596" i="7"/>
  <c r="P595" i="7"/>
  <c r="P594" i="7"/>
  <c r="P593" i="7"/>
  <c r="P592" i="7"/>
  <c r="P591" i="7"/>
  <c r="P590" i="7"/>
  <c r="P589" i="7"/>
  <c r="P588" i="7"/>
  <c r="P587" i="7"/>
  <c r="P586" i="7"/>
  <c r="P585" i="7"/>
  <c r="P584" i="7"/>
  <c r="P583" i="7"/>
  <c r="P582" i="7"/>
  <c r="P580" i="7"/>
  <c r="P579" i="7"/>
  <c r="P578" i="7"/>
  <c r="P577" i="7"/>
  <c r="P576" i="7"/>
  <c r="P575" i="7"/>
  <c r="P574" i="7"/>
  <c r="P573" i="7"/>
  <c r="P572" i="7"/>
  <c r="P571" i="7"/>
  <c r="P570" i="7"/>
  <c r="P569" i="7"/>
  <c r="P568" i="7"/>
  <c r="P567" i="7"/>
  <c r="P566" i="7"/>
  <c r="P565" i="7"/>
  <c r="P564" i="7"/>
  <c r="P563" i="7"/>
  <c r="P562" i="7"/>
  <c r="P561" i="7"/>
  <c r="P560" i="7"/>
  <c r="P559" i="7"/>
  <c r="P558" i="7"/>
  <c r="P557" i="7"/>
  <c r="P556" i="7"/>
  <c r="P555" i="7"/>
  <c r="P554" i="7"/>
  <c r="P553" i="7"/>
  <c r="P552" i="7"/>
  <c r="P551" i="7"/>
  <c r="P550" i="7"/>
  <c r="P549" i="7"/>
  <c r="P548" i="7"/>
  <c r="P547" i="7"/>
  <c r="P545" i="7"/>
  <c r="P544" i="7"/>
  <c r="P543" i="7"/>
  <c r="P542" i="7"/>
  <c r="P541" i="7"/>
  <c r="P540" i="7"/>
  <c r="P539" i="7"/>
  <c r="P538" i="7"/>
  <c r="P537" i="7"/>
  <c r="P536" i="7"/>
  <c r="P535" i="7"/>
  <c r="P534" i="7"/>
  <c r="P532" i="7"/>
  <c r="P531" i="7"/>
  <c r="P530" i="7"/>
  <c r="P529" i="7"/>
  <c r="P528" i="7"/>
  <c r="P527" i="7"/>
  <c r="P526" i="7"/>
  <c r="P525" i="7"/>
  <c r="P524" i="7"/>
  <c r="P523" i="7"/>
  <c r="P522" i="7"/>
  <c r="P521" i="7"/>
  <c r="P520" i="7"/>
  <c r="P519" i="7"/>
  <c r="P518" i="7"/>
  <c r="P517" i="7"/>
  <c r="P516" i="7"/>
  <c r="P515" i="7"/>
  <c r="P514" i="7"/>
  <c r="P513" i="7"/>
  <c r="P512" i="7"/>
  <c r="P511" i="7"/>
  <c r="P510" i="7"/>
  <c r="P509" i="7"/>
  <c r="P508" i="7"/>
  <c r="P507" i="7"/>
  <c r="P506" i="7"/>
  <c r="P505" i="7"/>
  <c r="P504" i="7"/>
  <c r="P503" i="7"/>
  <c r="P502" i="7"/>
  <c r="P501" i="7"/>
  <c r="P500" i="7"/>
  <c r="P499" i="7"/>
  <c r="P498" i="7"/>
  <c r="P497" i="7"/>
  <c r="P496" i="7"/>
  <c r="P494" i="7"/>
  <c r="P493" i="7"/>
  <c r="P492" i="7"/>
  <c r="P491" i="7"/>
  <c r="P490" i="7"/>
  <c r="P489" i="7"/>
  <c r="P488" i="7"/>
  <c r="P486" i="7"/>
  <c r="P485" i="7"/>
  <c r="P484" i="7"/>
  <c r="P483" i="7"/>
  <c r="P482" i="7"/>
  <c r="P481" i="7"/>
  <c r="P480" i="7"/>
  <c r="P479" i="7"/>
  <c r="P478" i="7"/>
  <c r="P477" i="7"/>
  <c r="P476" i="7"/>
  <c r="P475" i="7"/>
  <c r="P474" i="7"/>
  <c r="P473" i="7"/>
  <c r="P472" i="7"/>
  <c r="P471" i="7"/>
  <c r="P470" i="7"/>
  <c r="P469" i="7"/>
  <c r="P468" i="7"/>
  <c r="P467" i="7"/>
  <c r="P466" i="7"/>
  <c r="P465" i="7"/>
  <c r="P464" i="7"/>
  <c r="P463" i="7"/>
  <c r="P462" i="7"/>
  <c r="P461" i="7"/>
  <c r="P460" i="7"/>
  <c r="P459" i="7"/>
  <c r="P458" i="7"/>
  <c r="P457" i="7"/>
  <c r="P455" i="7"/>
  <c r="P454" i="7"/>
  <c r="P453" i="7"/>
  <c r="P452" i="7"/>
  <c r="P451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P419" i="7"/>
  <c r="P418" i="7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1" i="7"/>
  <c r="P400" i="7"/>
  <c r="P399" i="7"/>
  <c r="P398" i="7"/>
  <c r="P397" i="7"/>
  <c r="P396" i="7"/>
  <c r="P395" i="7"/>
  <c r="P394" i="7"/>
  <c r="P393" i="7"/>
  <c r="P392" i="7"/>
  <c r="P391" i="7"/>
  <c r="P390" i="7"/>
  <c r="P388" i="7"/>
  <c r="P387" i="7"/>
  <c r="P386" i="7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4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4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3" i="7"/>
  <c r="P282" i="7"/>
  <c r="P281" i="7"/>
  <c r="P280" i="7"/>
  <c r="P279" i="7"/>
  <c r="P278" i="7"/>
  <c r="P277" i="7"/>
  <c r="P276" i="7"/>
  <c r="P275" i="7"/>
  <c r="P274" i="7"/>
  <c r="P273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6" i="7"/>
  <c r="P245" i="7"/>
  <c r="P244" i="7"/>
  <c r="P243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8" i="7"/>
  <c r="P227" i="7"/>
  <c r="P226" i="7"/>
  <c r="P225" i="7"/>
  <c r="P224" i="7"/>
  <c r="P223" i="7"/>
  <c r="P222" i="7"/>
  <c r="P221" i="7"/>
  <c r="P220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L1233" i="7"/>
  <c r="L1231" i="7"/>
  <c r="L1229" i="7"/>
  <c r="L1227" i="7"/>
  <c r="L1225" i="7"/>
  <c r="L1223" i="7"/>
  <c r="L1221" i="7"/>
  <c r="L1217" i="7"/>
  <c r="L1216" i="7"/>
  <c r="L1215" i="7"/>
  <c r="L1214" i="7"/>
  <c r="L1213" i="7"/>
  <c r="L1212" i="7"/>
  <c r="L1211" i="7"/>
  <c r="L1210" i="7"/>
  <c r="L1209" i="7"/>
  <c r="L1208" i="7"/>
  <c r="L1207" i="7"/>
  <c r="L1206" i="7"/>
  <c r="L1205" i="7"/>
  <c r="L1204" i="7"/>
  <c r="L1203" i="7"/>
  <c r="L1202" i="7"/>
  <c r="L1201" i="7"/>
  <c r="L1200" i="7"/>
  <c r="L1199" i="7"/>
  <c r="L1198" i="7"/>
  <c r="L1197" i="7"/>
  <c r="L1196" i="7"/>
  <c r="L1195" i="7"/>
  <c r="L1194" i="7"/>
  <c r="L1193" i="7"/>
  <c r="L1192" i="7"/>
  <c r="L1191" i="7"/>
  <c r="L1190" i="7"/>
  <c r="L1189" i="7"/>
  <c r="L1188" i="7"/>
  <c r="L1187" i="7"/>
  <c r="L1186" i="7"/>
  <c r="L1185" i="7"/>
  <c r="L1184" i="7"/>
  <c r="L1183" i="7"/>
  <c r="L1182" i="7"/>
  <c r="L1181" i="7"/>
  <c r="L1180" i="7"/>
  <c r="L1179" i="7"/>
  <c r="L1178" i="7"/>
  <c r="L1177" i="7"/>
  <c r="L1176" i="7"/>
  <c r="L1175" i="7"/>
  <c r="L1174" i="7"/>
  <c r="L1173" i="7"/>
  <c r="L1172" i="7"/>
  <c r="L1171" i="7"/>
  <c r="L1170" i="7"/>
  <c r="L1169" i="7"/>
  <c r="L1167" i="7"/>
  <c r="L1166" i="7"/>
  <c r="L1165" i="7"/>
  <c r="L1164" i="7"/>
  <c r="L1163" i="7"/>
  <c r="L1162" i="7"/>
  <c r="L1161" i="7"/>
  <c r="L1160" i="7"/>
  <c r="L1159" i="7"/>
  <c r="L1158" i="7"/>
  <c r="L1157" i="7"/>
  <c r="L1156" i="7"/>
  <c r="L1155" i="7"/>
  <c r="L1154" i="7"/>
  <c r="L1152" i="7"/>
  <c r="L1151" i="7"/>
  <c r="L1150" i="7"/>
  <c r="L1149" i="7"/>
  <c r="L1148" i="7"/>
  <c r="L1147" i="7"/>
  <c r="L1146" i="7"/>
  <c r="L1145" i="7"/>
  <c r="L1144" i="7"/>
  <c r="L1143" i="7"/>
  <c r="L1142" i="7"/>
  <c r="L1141" i="7"/>
  <c r="L1140" i="7"/>
  <c r="L1139" i="7"/>
  <c r="L1138" i="7"/>
  <c r="L1137" i="7"/>
  <c r="L1136" i="7"/>
  <c r="L1135" i="7"/>
  <c r="L1134" i="7"/>
  <c r="L1133" i="7"/>
  <c r="L1132" i="7"/>
  <c r="L1130" i="7"/>
  <c r="L1129" i="7"/>
  <c r="L1128" i="7"/>
  <c r="L1127" i="7"/>
  <c r="L1126" i="7"/>
  <c r="L1125" i="7"/>
  <c r="L1123" i="7"/>
  <c r="L1122" i="7"/>
  <c r="L1121" i="7"/>
  <c r="L1120" i="7"/>
  <c r="L1119" i="7"/>
  <c r="L1118" i="7"/>
  <c r="L1117" i="7"/>
  <c r="L1116" i="7"/>
  <c r="L1115" i="7"/>
  <c r="L1114" i="7"/>
  <c r="L1112" i="7"/>
  <c r="L1111" i="7"/>
  <c r="L1110" i="7"/>
  <c r="L1109" i="7"/>
  <c r="L1108" i="7"/>
  <c r="L1107" i="7"/>
  <c r="L1106" i="7"/>
  <c r="L1105" i="7"/>
  <c r="L1104" i="7"/>
  <c r="L1103" i="7"/>
  <c r="L1102" i="7"/>
  <c r="L1101" i="7"/>
  <c r="L1100" i="7"/>
  <c r="L1099" i="7"/>
  <c r="L1098" i="7"/>
  <c r="L1097" i="7"/>
  <c r="L1096" i="7"/>
  <c r="L1095" i="7"/>
  <c r="L1094" i="7"/>
  <c r="L1093" i="7"/>
  <c r="L1092" i="7"/>
  <c r="L1091" i="7"/>
  <c r="L1090" i="7"/>
  <c r="L1089" i="7"/>
  <c r="L1088" i="7"/>
  <c r="L1087" i="7"/>
  <c r="L1086" i="7"/>
  <c r="L1085" i="7"/>
  <c r="L1084" i="7"/>
  <c r="L1083" i="7"/>
  <c r="L1082" i="7"/>
  <c r="L1081" i="7"/>
  <c r="L1079" i="7"/>
  <c r="L1078" i="7"/>
  <c r="L1077" i="7"/>
  <c r="L1076" i="7"/>
  <c r="L1075" i="7"/>
  <c r="L1074" i="7"/>
  <c r="L1073" i="7"/>
  <c r="L1072" i="7"/>
  <c r="L1071" i="7"/>
  <c r="L1070" i="7"/>
  <c r="L1069" i="7"/>
  <c r="L1068" i="7"/>
  <c r="L1067" i="7"/>
  <c r="L1066" i="7"/>
  <c r="L1064" i="7"/>
  <c r="L1063" i="7"/>
  <c r="L1062" i="7"/>
  <c r="L1061" i="7"/>
  <c r="L1060" i="7"/>
  <c r="L1059" i="7"/>
  <c r="L1058" i="7"/>
  <c r="L1057" i="7"/>
  <c r="L1056" i="7"/>
  <c r="L1055" i="7"/>
  <c r="L1054" i="7"/>
  <c r="L1053" i="7"/>
  <c r="L1052" i="7"/>
  <c r="L1051" i="7"/>
  <c r="L1050" i="7"/>
  <c r="L1049" i="7"/>
  <c r="L1048" i="7"/>
  <c r="L1047" i="7"/>
  <c r="L1046" i="7"/>
  <c r="L1045" i="7"/>
  <c r="L1044" i="7"/>
  <c r="L1043" i="7"/>
  <c r="L1042" i="7"/>
  <c r="L1041" i="7"/>
  <c r="L1040" i="7"/>
  <c r="L1039" i="7"/>
  <c r="L1037" i="7"/>
  <c r="L1036" i="7"/>
  <c r="L1035" i="7"/>
  <c r="L1034" i="7"/>
  <c r="L1033" i="7"/>
  <c r="L1032" i="7"/>
  <c r="L1031" i="7"/>
  <c r="L1030" i="7"/>
  <c r="L1029" i="7"/>
  <c r="L1027" i="7"/>
  <c r="L1026" i="7"/>
  <c r="L1025" i="7"/>
  <c r="L1024" i="7"/>
  <c r="L1023" i="7"/>
  <c r="L1022" i="7"/>
  <c r="L1021" i="7"/>
  <c r="L1020" i="7"/>
  <c r="L1019" i="7"/>
  <c r="L1018" i="7"/>
  <c r="L1017" i="7"/>
  <c r="L1016" i="7"/>
  <c r="L1015" i="7"/>
  <c r="L1014" i="7"/>
  <c r="L1013" i="7"/>
  <c r="L1012" i="7"/>
  <c r="L1011" i="7"/>
  <c r="L1010" i="7"/>
  <c r="L1009" i="7"/>
  <c r="L1008" i="7"/>
  <c r="L1007" i="7"/>
  <c r="L1006" i="7"/>
  <c r="L1005" i="7"/>
  <c r="L1004" i="7"/>
  <c r="L1002" i="7"/>
  <c r="L1001" i="7"/>
  <c r="L1000" i="7"/>
  <c r="L999" i="7"/>
  <c r="L998" i="7"/>
  <c r="L997" i="7"/>
  <c r="L996" i="7"/>
  <c r="L994" i="7"/>
  <c r="L993" i="7"/>
  <c r="L992" i="7"/>
  <c r="L991" i="7"/>
  <c r="L990" i="7"/>
  <c r="L989" i="7"/>
  <c r="L988" i="7"/>
  <c r="L987" i="7"/>
  <c r="L986" i="7"/>
  <c r="L985" i="7"/>
  <c r="L984" i="7"/>
  <c r="L983" i="7"/>
  <c r="L982" i="7"/>
  <c r="L981" i="7"/>
  <c r="L980" i="7"/>
  <c r="L979" i="7"/>
  <c r="L978" i="7"/>
  <c r="L977" i="7"/>
  <c r="L976" i="7"/>
  <c r="L975" i="7"/>
  <c r="L973" i="7"/>
  <c r="L972" i="7"/>
  <c r="L971" i="7"/>
  <c r="L970" i="7"/>
  <c r="L969" i="7"/>
  <c r="L968" i="7"/>
  <c r="L967" i="7"/>
  <c r="L966" i="7"/>
  <c r="L965" i="7"/>
  <c r="L964" i="7"/>
  <c r="L963" i="7"/>
  <c r="L962" i="7"/>
  <c r="L961" i="7"/>
  <c r="L960" i="7"/>
  <c r="L958" i="7"/>
  <c r="L957" i="7"/>
  <c r="L956" i="7"/>
  <c r="L955" i="7"/>
  <c r="L954" i="7"/>
  <c r="L953" i="7"/>
  <c r="L952" i="7"/>
  <c r="L951" i="7"/>
  <c r="L950" i="7"/>
  <c r="L949" i="7"/>
  <c r="L948" i="7"/>
  <c r="L947" i="7"/>
  <c r="L946" i="7"/>
  <c r="L945" i="7"/>
  <c r="L944" i="7"/>
  <c r="L942" i="7"/>
  <c r="L941" i="7"/>
  <c r="L940" i="7"/>
  <c r="L939" i="7"/>
  <c r="L938" i="7"/>
  <c r="L937" i="7"/>
  <c r="L936" i="7"/>
  <c r="L935" i="7"/>
  <c r="L934" i="7"/>
  <c r="L933" i="7"/>
  <c r="L932" i="7"/>
  <c r="L931" i="7"/>
  <c r="L929" i="7"/>
  <c r="L928" i="7"/>
  <c r="L927" i="7"/>
  <c r="L926" i="7"/>
  <c r="L925" i="7"/>
  <c r="L924" i="7"/>
  <c r="L923" i="7"/>
  <c r="L922" i="7"/>
  <c r="L921" i="7"/>
  <c r="L920" i="7"/>
  <c r="L919" i="7"/>
  <c r="L917" i="7"/>
  <c r="L916" i="7"/>
  <c r="L915" i="7"/>
  <c r="L914" i="7"/>
  <c r="L913" i="7"/>
  <c r="L912" i="7"/>
  <c r="L911" i="7"/>
  <c r="L910" i="7"/>
  <c r="L909" i="7"/>
  <c r="L908" i="7"/>
  <c r="L907" i="7"/>
  <c r="L905" i="7"/>
  <c r="L904" i="7"/>
  <c r="L903" i="7"/>
  <c r="L902" i="7"/>
  <c r="L901" i="7"/>
  <c r="L900" i="7"/>
  <c r="L899" i="7"/>
  <c r="L898" i="7"/>
  <c r="L897" i="7"/>
  <c r="L896" i="7"/>
  <c r="L895" i="7"/>
  <c r="L894" i="7"/>
  <c r="L893" i="7"/>
  <c r="L892" i="7"/>
  <c r="L891" i="7"/>
  <c r="L890" i="7"/>
  <c r="L889" i="7"/>
  <c r="L888" i="7"/>
  <c r="L887" i="7"/>
  <c r="L885" i="7"/>
  <c r="L884" i="7"/>
  <c r="L883" i="7"/>
  <c r="L882" i="7"/>
  <c r="L881" i="7"/>
  <c r="L880" i="7"/>
  <c r="L879" i="7"/>
  <c r="L878" i="7"/>
  <c r="L877" i="7"/>
  <c r="L876" i="7"/>
  <c r="L875" i="7"/>
  <c r="L874" i="7"/>
  <c r="L873" i="7"/>
  <c r="L872" i="7"/>
  <c r="L871" i="7"/>
  <c r="L870" i="7"/>
  <c r="L869" i="7"/>
  <c r="L868" i="7"/>
  <c r="L867" i="7"/>
  <c r="L866" i="7"/>
  <c r="L865" i="7"/>
  <c r="L864" i="7"/>
  <c r="L863" i="7"/>
  <c r="L862" i="7"/>
  <c r="L861" i="7"/>
  <c r="L860" i="7"/>
  <c r="L859" i="7"/>
  <c r="L858" i="7"/>
  <c r="L857" i="7"/>
  <c r="L856" i="7"/>
  <c r="L855" i="7"/>
  <c r="L854" i="7"/>
  <c r="L853" i="7"/>
  <c r="L852" i="7"/>
  <c r="L851" i="7"/>
  <c r="L850" i="7"/>
  <c r="L849" i="7"/>
  <c r="L848" i="7"/>
  <c r="L847" i="7"/>
  <c r="L846" i="7"/>
  <c r="L845" i="7"/>
  <c r="L844" i="7"/>
  <c r="L843" i="7"/>
  <c r="L842" i="7"/>
  <c r="L841" i="7"/>
  <c r="L840" i="7"/>
  <c r="L839" i="7"/>
  <c r="L837" i="7"/>
  <c r="L836" i="7"/>
  <c r="L835" i="7"/>
  <c r="L834" i="7"/>
  <c r="L833" i="7"/>
  <c r="L832" i="7"/>
  <c r="L831" i="7"/>
  <c r="L830" i="7"/>
  <c r="L828" i="7"/>
  <c r="L827" i="7"/>
  <c r="L826" i="7"/>
  <c r="L825" i="7"/>
  <c r="L824" i="7"/>
  <c r="L823" i="7"/>
  <c r="L822" i="7"/>
  <c r="L821" i="7"/>
  <c r="L820" i="7"/>
  <c r="L819" i="7"/>
  <c r="L818" i="7"/>
  <c r="L817" i="7"/>
  <c r="L816" i="7"/>
  <c r="L815" i="7"/>
  <c r="L814" i="7"/>
  <c r="L811" i="7"/>
  <c r="L810" i="7"/>
  <c r="L809" i="7"/>
  <c r="L808" i="7"/>
  <c r="L807" i="7"/>
  <c r="L806" i="7"/>
  <c r="L805" i="7"/>
  <c r="L804" i="7"/>
  <c r="L801" i="7"/>
  <c r="L800" i="7"/>
  <c r="L799" i="7"/>
  <c r="L798" i="7"/>
  <c r="L797" i="7"/>
  <c r="L796" i="7"/>
  <c r="L795" i="7"/>
  <c r="L794" i="7"/>
  <c r="L792" i="7"/>
  <c r="L791" i="7"/>
  <c r="L790" i="7"/>
  <c r="L789" i="7"/>
  <c r="L788" i="7"/>
  <c r="L787" i="7"/>
  <c r="L786" i="7"/>
  <c r="L785" i="7"/>
  <c r="L784" i="7"/>
  <c r="L783" i="7"/>
  <c r="L782" i="7"/>
  <c r="L781" i="7"/>
  <c r="L780" i="7"/>
  <c r="L779" i="7"/>
  <c r="L778" i="7"/>
  <c r="L777" i="7"/>
  <c r="L776" i="7"/>
  <c r="L775" i="7"/>
  <c r="L774" i="7"/>
  <c r="L773" i="7"/>
  <c r="L772" i="7"/>
  <c r="L771" i="7"/>
  <c r="L770" i="7"/>
  <c r="L769" i="7"/>
  <c r="L768" i="7"/>
  <c r="L767" i="7"/>
  <c r="L766" i="7"/>
  <c r="L765" i="7"/>
  <c r="L764" i="7"/>
  <c r="L763" i="7"/>
  <c r="L762" i="7"/>
  <c r="L761" i="7"/>
  <c r="L760" i="7"/>
  <c r="L759" i="7"/>
  <c r="L758" i="7"/>
  <c r="L757" i="7"/>
  <c r="L756" i="7"/>
  <c r="L755" i="7"/>
  <c r="L754" i="7"/>
  <c r="L753" i="7"/>
  <c r="L752" i="7"/>
  <c r="L751" i="7"/>
  <c r="L750" i="7"/>
  <c r="L749" i="7"/>
  <c r="L748" i="7"/>
  <c r="L747" i="7"/>
  <c r="L746" i="7"/>
  <c r="L745" i="7"/>
  <c r="L744" i="7"/>
  <c r="L743" i="7"/>
  <c r="L742" i="7"/>
  <c r="L741" i="7"/>
  <c r="L740" i="7"/>
  <c r="L739" i="7"/>
  <c r="L738" i="7"/>
  <c r="L737" i="7"/>
  <c r="L736" i="7"/>
  <c r="L735" i="7"/>
  <c r="L734" i="7"/>
  <c r="L733" i="7"/>
  <c r="L731" i="7"/>
  <c r="L730" i="7"/>
  <c r="L729" i="7"/>
  <c r="L728" i="7"/>
  <c r="L727" i="7"/>
  <c r="L722" i="7"/>
  <c r="L721" i="7"/>
  <c r="L720" i="7"/>
  <c r="L719" i="7"/>
  <c r="L716" i="7"/>
  <c r="L715" i="7"/>
  <c r="L714" i="7"/>
  <c r="L713" i="7"/>
  <c r="L712" i="7"/>
  <c r="L711" i="7"/>
  <c r="L710" i="7"/>
  <c r="L709" i="7"/>
  <c r="L707" i="7"/>
  <c r="L706" i="7"/>
  <c r="L705" i="7"/>
  <c r="L704" i="7"/>
  <c r="L703" i="7"/>
  <c r="L702" i="7"/>
  <c r="L701" i="7"/>
  <c r="L700" i="7"/>
  <c r="L699" i="7"/>
  <c r="L698" i="7"/>
  <c r="L697" i="7"/>
  <c r="L696" i="7"/>
  <c r="L695" i="7"/>
  <c r="L694" i="7"/>
  <c r="L693" i="7"/>
  <c r="L692" i="7"/>
  <c r="L691" i="7"/>
  <c r="L690" i="7"/>
  <c r="L689" i="7"/>
  <c r="L687" i="7"/>
  <c r="L686" i="7"/>
  <c r="L682" i="7"/>
  <c r="L681" i="7"/>
  <c r="L680" i="7"/>
  <c r="L679" i="7"/>
  <c r="L678" i="7"/>
  <c r="L677" i="7"/>
  <c r="L676" i="7"/>
  <c r="L675" i="7"/>
  <c r="L674" i="7"/>
  <c r="L673" i="7"/>
  <c r="L672" i="7"/>
  <c r="L671" i="7"/>
  <c r="L670" i="7"/>
  <c r="L669" i="7"/>
  <c r="L668" i="7"/>
  <c r="L667" i="7"/>
  <c r="L666" i="7"/>
  <c r="L665" i="7"/>
  <c r="L664" i="7"/>
  <c r="L662" i="7"/>
  <c r="L660" i="7"/>
  <c r="L659" i="7"/>
  <c r="L658" i="7"/>
  <c r="L657" i="7"/>
  <c r="L656" i="7"/>
  <c r="L655" i="7"/>
  <c r="L654" i="7"/>
  <c r="L653" i="7"/>
  <c r="L652" i="7"/>
  <c r="L650" i="7"/>
  <c r="L649" i="7"/>
  <c r="L648" i="7"/>
  <c r="L647" i="7"/>
  <c r="L646" i="7"/>
  <c r="L645" i="7"/>
  <c r="L644" i="7"/>
  <c r="L643" i="7"/>
  <c r="L642" i="7"/>
  <c r="L641" i="7"/>
  <c r="L640" i="7"/>
  <c r="L639" i="7"/>
  <c r="L638" i="7"/>
  <c r="L637" i="7"/>
  <c r="L636" i="7"/>
  <c r="L635" i="7"/>
  <c r="L634" i="7"/>
  <c r="L633" i="7"/>
  <c r="L632" i="7"/>
  <c r="L631" i="7"/>
  <c r="L630" i="7"/>
  <c r="L628" i="7"/>
  <c r="L625" i="7"/>
  <c r="L624" i="7"/>
  <c r="L623" i="7"/>
  <c r="L621" i="7"/>
  <c r="L620" i="7"/>
  <c r="L619" i="7"/>
  <c r="L618" i="7"/>
  <c r="L617" i="7"/>
  <c r="L616" i="7"/>
  <c r="L615" i="7"/>
  <c r="L614" i="7"/>
  <c r="L613" i="7"/>
  <c r="L612" i="7"/>
  <c r="L611" i="7"/>
  <c r="L610" i="7"/>
  <c r="L609" i="7"/>
  <c r="L608" i="7"/>
  <c r="L607" i="7"/>
  <c r="L606" i="7"/>
  <c r="L605" i="7"/>
  <c r="L604" i="7"/>
  <c r="L603" i="7"/>
  <c r="L602" i="7"/>
  <c r="L601" i="7"/>
  <c r="L600" i="7"/>
  <c r="L599" i="7"/>
  <c r="L598" i="7"/>
  <c r="L597" i="7"/>
  <c r="L596" i="7"/>
  <c r="L595" i="7"/>
  <c r="L594" i="7"/>
  <c r="L593" i="7"/>
  <c r="L592" i="7"/>
  <c r="L591" i="7"/>
  <c r="L590" i="7"/>
  <c r="L589" i="7"/>
  <c r="L588" i="7"/>
  <c r="L587" i="7"/>
  <c r="L586" i="7"/>
  <c r="L585" i="7"/>
  <c r="L584" i="7"/>
  <c r="L583" i="7"/>
  <c r="L582" i="7"/>
  <c r="L580" i="7"/>
  <c r="L579" i="7"/>
  <c r="L578" i="7"/>
  <c r="L575" i="7"/>
  <c r="L574" i="7"/>
  <c r="L572" i="7"/>
  <c r="L571" i="7"/>
  <c r="L570" i="7"/>
  <c r="L569" i="7"/>
  <c r="L568" i="7"/>
  <c r="L567" i="7"/>
  <c r="L566" i="7"/>
  <c r="L565" i="7"/>
  <c r="L564" i="7"/>
  <c r="L563" i="7"/>
  <c r="L562" i="7"/>
  <c r="L561" i="7"/>
  <c r="L560" i="7"/>
  <c r="L559" i="7"/>
  <c r="L558" i="7"/>
  <c r="L557" i="7"/>
  <c r="L556" i="7"/>
  <c r="L555" i="7"/>
  <c r="L554" i="7"/>
  <c r="L553" i="7"/>
  <c r="L552" i="7"/>
  <c r="L551" i="7"/>
  <c r="L550" i="7"/>
  <c r="L549" i="7"/>
  <c r="L548" i="7"/>
  <c r="L547" i="7"/>
  <c r="L544" i="7"/>
  <c r="L542" i="7"/>
  <c r="L539" i="7"/>
  <c r="L538" i="7"/>
  <c r="L536" i="7"/>
  <c r="L535" i="7"/>
  <c r="L534" i="7"/>
  <c r="L532" i="7"/>
  <c r="L531" i="7"/>
  <c r="L530" i="7"/>
  <c r="L529" i="7"/>
  <c r="L528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4" i="7"/>
  <c r="L493" i="7"/>
  <c r="L491" i="7"/>
  <c r="L490" i="7"/>
  <c r="L489" i="7"/>
  <c r="L488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0" i="7"/>
  <c r="L399" i="7"/>
  <c r="L398" i="7"/>
  <c r="L397" i="7"/>
  <c r="L396" i="7"/>
  <c r="L395" i="7"/>
  <c r="L394" i="7"/>
  <c r="L393" i="7"/>
  <c r="L392" i="7"/>
  <c r="L391" i="7"/>
  <c r="L390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4" i="7"/>
  <c r="L321" i="7"/>
  <c r="L317" i="7"/>
  <c r="L313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3" i="7"/>
  <c r="L282" i="7"/>
  <c r="L281" i="7"/>
  <c r="L280" i="7"/>
  <c r="L277" i="7"/>
  <c r="L276" i="7"/>
  <c r="L275" i="7"/>
  <c r="L274" i="7"/>
  <c r="L273" i="7"/>
  <c r="L271" i="7"/>
  <c r="L270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5" i="7"/>
  <c r="L224" i="7"/>
  <c r="L223" i="7"/>
  <c r="L222" i="7"/>
  <c r="L221" i="7"/>
  <c r="L220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3" i="7"/>
  <c r="L202" i="7"/>
  <c r="L196" i="7"/>
  <c r="L195" i="7"/>
  <c r="L194" i="7"/>
  <c r="L193" i="7"/>
  <c r="L192" i="7"/>
  <c r="L191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29" i="7"/>
  <c r="L128" i="7"/>
  <c r="L127" i="7"/>
  <c r="L126" i="7"/>
  <c r="L125" i="7"/>
  <c r="L124" i="7"/>
  <c r="L121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6" i="7"/>
  <c r="L55" i="7"/>
  <c r="L54" i="7"/>
  <c r="L53" i="7"/>
  <c r="L52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H21" i="7"/>
  <c r="H22" i="7"/>
  <c r="H23" i="7"/>
  <c r="H24" i="7"/>
  <c r="H25" i="7"/>
  <c r="H26" i="7"/>
  <c r="H27" i="7"/>
  <c r="H28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8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2" i="7"/>
  <c r="H94" i="7"/>
  <c r="H95" i="7"/>
  <c r="H96" i="7"/>
  <c r="H97" i="7"/>
  <c r="H98" i="7"/>
  <c r="H99" i="7"/>
  <c r="H100" i="7"/>
  <c r="H101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20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3" i="7"/>
  <c r="H274" i="7"/>
  <c r="H275" i="7"/>
  <c r="H276" i="7"/>
  <c r="H277" i="7"/>
  <c r="H278" i="7"/>
  <c r="H279" i="7"/>
  <c r="H280" i="7"/>
  <c r="H281" i="7"/>
  <c r="H282" i="7"/>
  <c r="H283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6" i="7"/>
  <c r="H327" i="7"/>
  <c r="H328" i="7"/>
  <c r="H329" i="7"/>
  <c r="H330" i="7"/>
  <c r="H333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7" i="7"/>
  <c r="H458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8" i="7"/>
  <c r="H489" i="7"/>
  <c r="H490" i="7"/>
  <c r="H491" i="7"/>
  <c r="H492" i="7"/>
  <c r="H493" i="7"/>
  <c r="H494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4" i="7"/>
  <c r="H805" i="7"/>
  <c r="H806" i="7"/>
  <c r="H807" i="7"/>
  <c r="H808" i="7"/>
  <c r="H809" i="7"/>
  <c r="H810" i="7"/>
  <c r="H811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30" i="7"/>
  <c r="H831" i="7"/>
  <c r="H832" i="7"/>
  <c r="H833" i="7"/>
  <c r="H834" i="7"/>
  <c r="H835" i="7"/>
  <c r="H836" i="7"/>
  <c r="H837" i="7"/>
  <c r="H839" i="7"/>
  <c r="H840" i="7"/>
  <c r="H841" i="7"/>
  <c r="H842" i="7"/>
  <c r="H843" i="7"/>
  <c r="H846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7" i="7"/>
  <c r="H908" i="7"/>
  <c r="H909" i="7"/>
  <c r="H911" i="7"/>
  <c r="H912" i="7"/>
  <c r="H913" i="7"/>
  <c r="H914" i="7"/>
  <c r="H915" i="7"/>
  <c r="H916" i="7"/>
  <c r="H917" i="7"/>
  <c r="H919" i="7"/>
  <c r="H920" i="7"/>
  <c r="H921" i="7"/>
  <c r="H922" i="7"/>
  <c r="H923" i="7"/>
  <c r="H924" i="7"/>
  <c r="H925" i="7"/>
  <c r="H926" i="7"/>
  <c r="H927" i="7"/>
  <c r="H928" i="7"/>
  <c r="H929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6" i="7"/>
  <c r="H997" i="7"/>
  <c r="H998" i="7"/>
  <c r="H999" i="7"/>
  <c r="H1000" i="7"/>
  <c r="H1001" i="7"/>
  <c r="H1002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9" i="7"/>
  <c r="H1030" i="7"/>
  <c r="H1031" i="7"/>
  <c r="H1032" i="7"/>
  <c r="H1033" i="7"/>
  <c r="H1034" i="7"/>
  <c r="H1035" i="7"/>
  <c r="H1036" i="7"/>
  <c r="H1037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4" i="7"/>
  <c r="H1115" i="7"/>
  <c r="H1116" i="7"/>
  <c r="H1117" i="7"/>
  <c r="H1118" i="7"/>
  <c r="H1119" i="7"/>
  <c r="H1120" i="7"/>
  <c r="H1121" i="7"/>
  <c r="H1122" i="7"/>
  <c r="H1123" i="7"/>
  <c r="H1125" i="7"/>
  <c r="H1126" i="7"/>
  <c r="H1127" i="7"/>
  <c r="H1128" i="7"/>
  <c r="H1129" i="7"/>
  <c r="H1130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21" i="7"/>
  <c r="H1223" i="7"/>
  <c r="H1225" i="7"/>
  <c r="H1227" i="7"/>
  <c r="H1229" i="7"/>
  <c r="H1231" i="7"/>
  <c r="H1233" i="7"/>
  <c r="D1229" i="7" l="1"/>
  <c r="D1214" i="7"/>
  <c r="D1202" i="7"/>
  <c r="D1190" i="7"/>
  <c r="D1182" i="7"/>
  <c r="D1170" i="7"/>
  <c r="D1161" i="7"/>
  <c r="D1148" i="7"/>
  <c r="D1140" i="7"/>
  <c r="D1127" i="7"/>
  <c r="D1118" i="7"/>
  <c r="D1105" i="7"/>
  <c r="D1093" i="7"/>
  <c r="D1085" i="7"/>
  <c r="D743" i="7"/>
  <c r="D719" i="7"/>
  <c r="D1221" i="7"/>
  <c r="D1210" i="7"/>
  <c r="D1206" i="7"/>
  <c r="D1198" i="7"/>
  <c r="D1194" i="7"/>
  <c r="D1186" i="7"/>
  <c r="D1178" i="7"/>
  <c r="D1174" i="7"/>
  <c r="D1165" i="7"/>
  <c r="D1157" i="7"/>
  <c r="D1152" i="7"/>
  <c r="D1144" i="7"/>
  <c r="D1136" i="7"/>
  <c r="D1132" i="7"/>
  <c r="D1122" i="7"/>
  <c r="D1114" i="7"/>
  <c r="D1109" i="7"/>
  <c r="D1101" i="7"/>
  <c r="D1097" i="7"/>
  <c r="D1089" i="7"/>
  <c r="D1081" i="7"/>
  <c r="D953" i="7"/>
  <c r="D739" i="7"/>
  <c r="D735" i="7"/>
  <c r="D722" i="7"/>
  <c r="D730" i="7"/>
  <c r="D574" i="7"/>
  <c r="D116" i="7"/>
  <c r="D112" i="7"/>
  <c r="D108" i="7"/>
  <c r="D939" i="7"/>
  <c r="D931" i="7"/>
  <c r="D922" i="7"/>
  <c r="D913" i="7"/>
  <c r="D834" i="7"/>
  <c r="D796" i="7"/>
  <c r="D400" i="7"/>
  <c r="D392" i="7"/>
  <c r="D384" i="7"/>
  <c r="D372" i="7"/>
  <c r="D935" i="7"/>
  <c r="D926" i="7"/>
  <c r="D917" i="7"/>
  <c r="D843" i="7"/>
  <c r="D839" i="7"/>
  <c r="D799" i="7"/>
  <c r="D396" i="7"/>
  <c r="D388" i="7"/>
  <c r="D380" i="7"/>
  <c r="D376" i="7"/>
  <c r="D879" i="7"/>
  <c r="D855" i="7"/>
  <c r="D612" i="7"/>
  <c r="D830" i="7"/>
  <c r="D826" i="7"/>
  <c r="D822" i="7"/>
  <c r="D818" i="7"/>
  <c r="D814" i="7"/>
  <c r="D808" i="7"/>
  <c r="D804" i="7"/>
  <c r="D648" i="7"/>
  <c r="D644" i="7"/>
  <c r="D640" i="7"/>
  <c r="D636" i="7"/>
  <c r="D632" i="7"/>
  <c r="D488" i="7"/>
  <c r="D483" i="7"/>
  <c r="D479" i="7"/>
  <c r="D475" i="7"/>
  <c r="D471" i="7"/>
  <c r="D467" i="7"/>
  <c r="D463" i="7"/>
  <c r="D429" i="7"/>
  <c r="D425" i="7"/>
  <c r="D421" i="7"/>
  <c r="D417" i="7"/>
  <c r="D413" i="7"/>
  <c r="D409" i="7"/>
  <c r="D405" i="7"/>
  <c r="D368" i="7"/>
  <c r="D310" i="7"/>
  <c r="D306" i="7"/>
  <c r="D302" i="7"/>
  <c r="D298" i="7"/>
  <c r="D294" i="7"/>
  <c r="D290" i="7"/>
  <c r="D286" i="7"/>
  <c r="D281" i="7"/>
  <c r="D1227" i="7"/>
  <c r="D1217" i="7"/>
  <c r="D1213" i="7"/>
  <c r="D1209" i="7"/>
  <c r="D1205" i="7"/>
  <c r="D1201" i="7"/>
  <c r="D1197" i="7"/>
  <c r="D1193" i="7"/>
  <c r="D1189" i="7"/>
  <c r="D1185" i="7"/>
  <c r="D1181" i="7"/>
  <c r="D1177" i="7"/>
  <c r="D1173" i="7"/>
  <c r="D1169" i="7"/>
  <c r="D1160" i="7"/>
  <c r="D1156" i="7"/>
  <c r="D1151" i="7"/>
  <c r="D1143" i="7"/>
  <c r="D1139" i="7"/>
  <c r="D1135" i="7"/>
  <c r="D1130" i="7"/>
  <c r="D1117" i="7"/>
  <c r="D1233" i="7"/>
  <c r="D1225" i="7"/>
  <c r="D1216" i="7"/>
  <c r="D1212" i="7"/>
  <c r="D1208" i="7"/>
  <c r="D1204" i="7"/>
  <c r="D1200" i="7"/>
  <c r="D1196" i="7"/>
  <c r="D1192" i="7"/>
  <c r="D1188" i="7"/>
  <c r="D1184" i="7"/>
  <c r="D1180" i="7"/>
  <c r="D1176" i="7"/>
  <c r="D1172" i="7"/>
  <c r="D1167" i="7"/>
  <c r="D1163" i="7"/>
  <c r="D1159" i="7"/>
  <c r="D1155" i="7"/>
  <c r="D1150" i="7"/>
  <c r="D1146" i="7"/>
  <c r="D1142" i="7"/>
  <c r="D1138" i="7"/>
  <c r="D1134" i="7"/>
  <c r="D1129" i="7"/>
  <c r="D1125" i="7"/>
  <c r="D1120" i="7"/>
  <c r="D1116" i="7"/>
  <c r="D1111" i="7"/>
  <c r="D1107" i="7"/>
  <c r="D1103" i="7"/>
  <c r="D1099" i="7"/>
  <c r="D1095" i="7"/>
  <c r="D1091" i="7"/>
  <c r="D1087" i="7"/>
  <c r="D1083" i="7"/>
  <c r="D1078" i="7"/>
  <c r="D1074" i="7"/>
  <c r="D1070" i="7"/>
  <c r="D1066" i="7"/>
  <c r="D1061" i="7"/>
  <c r="D1057" i="7"/>
  <c r="D1053" i="7"/>
  <c r="D1049" i="7"/>
  <c r="D1045" i="7"/>
  <c r="D1041" i="7"/>
  <c r="D1036" i="7"/>
  <c r="D1032" i="7"/>
  <c r="D1027" i="7"/>
  <c r="D1023" i="7"/>
  <c r="D1019" i="7"/>
  <c r="D1015" i="7"/>
  <c r="D1011" i="7"/>
  <c r="D1007" i="7"/>
  <c r="D1002" i="7"/>
  <c r="D998" i="7"/>
  <c r="D993" i="7"/>
  <c r="D989" i="7"/>
  <c r="D985" i="7"/>
  <c r="D981" i="7"/>
  <c r="D977" i="7"/>
  <c r="D972" i="7"/>
  <c r="D968" i="7"/>
  <c r="D964" i="7"/>
  <c r="D960" i="7"/>
  <c r="D955" i="7"/>
  <c r="D951" i="7"/>
  <c r="D947" i="7"/>
  <c r="D905" i="7"/>
  <c r="D901" i="7"/>
  <c r="D897" i="7"/>
  <c r="D893" i="7"/>
  <c r="D889" i="7"/>
  <c r="D884" i="7"/>
  <c r="D880" i="7"/>
  <c r="D876" i="7"/>
  <c r="D872" i="7"/>
  <c r="D868" i="7"/>
  <c r="D864" i="7"/>
  <c r="D860" i="7"/>
  <c r="D856" i="7"/>
  <c r="D852" i="7"/>
  <c r="D848" i="7"/>
  <c r="D801" i="7"/>
  <c r="D797" i="7"/>
  <c r="D794" i="7"/>
  <c r="D790" i="7"/>
  <c r="D786" i="7"/>
  <c r="D782" i="7"/>
  <c r="D778" i="7"/>
  <c r="D774" i="7"/>
  <c r="D770" i="7"/>
  <c r="D766" i="7"/>
  <c r="D762" i="7"/>
  <c r="D758" i="7"/>
  <c r="D754" i="7"/>
  <c r="D750" i="7"/>
  <c r="D745" i="7"/>
  <c r="D741" i="7"/>
  <c r="D737" i="7"/>
  <c r="D733" i="7"/>
  <c r="D728" i="7"/>
  <c r="D720" i="7"/>
  <c r="D713" i="7"/>
  <c r="D709" i="7"/>
  <c r="D704" i="7"/>
  <c r="D700" i="7"/>
  <c r="D696" i="7"/>
  <c r="D692" i="7"/>
  <c r="D687" i="7"/>
  <c r="D679" i="7"/>
  <c r="D675" i="7"/>
  <c r="D671" i="7"/>
  <c r="D667" i="7"/>
  <c r="D662" i="7"/>
  <c r="D658" i="7"/>
  <c r="D654" i="7"/>
  <c r="D625" i="7"/>
  <c r="D621" i="7"/>
  <c r="D617" i="7"/>
  <c r="D613" i="7"/>
  <c r="D609" i="7"/>
  <c r="D605" i="7"/>
  <c r="D601" i="7"/>
  <c r="D597" i="7"/>
  <c r="D593" i="7"/>
  <c r="D589" i="7"/>
  <c r="D585" i="7"/>
  <c r="D580" i="7"/>
  <c r="D572" i="7"/>
  <c r="D568" i="7"/>
  <c r="D564" i="7"/>
  <c r="D560" i="7"/>
  <c r="D556" i="7"/>
  <c r="D552" i="7"/>
  <c r="D548" i="7"/>
  <c r="D539" i="7"/>
  <c r="D535" i="7"/>
  <c r="D531" i="7"/>
  <c r="D527" i="7"/>
  <c r="D523" i="7"/>
  <c r="D519" i="7"/>
  <c r="D515" i="7"/>
  <c r="D511" i="7"/>
  <c r="D507" i="7"/>
  <c r="D503" i="7"/>
  <c r="D499" i="7"/>
  <c r="D494" i="7"/>
  <c r="D455" i="7"/>
  <c r="D451" i="7"/>
  <c r="D447" i="7"/>
  <c r="D443" i="7"/>
  <c r="D439" i="7"/>
  <c r="D435" i="7"/>
  <c r="D398" i="7"/>
  <c r="D394" i="7"/>
  <c r="D390" i="7"/>
  <c r="D386" i="7"/>
  <c r="D382" i="7"/>
  <c r="D378" i="7"/>
  <c r="D374" i="7"/>
  <c r="D370" i="7"/>
  <c r="D366" i="7"/>
  <c r="D360" i="7"/>
  <c r="D356" i="7"/>
  <c r="D352" i="7"/>
  <c r="D348" i="7"/>
  <c r="D344" i="7"/>
  <c r="D340" i="7"/>
  <c r="D336" i="7"/>
  <c r="D215" i="7"/>
  <c r="D211" i="7"/>
  <c r="D207" i="7"/>
  <c r="D203" i="7"/>
  <c r="D195" i="7"/>
  <c r="D191" i="7"/>
  <c r="D186" i="7"/>
  <c r="D182" i="7"/>
  <c r="D178" i="7"/>
  <c r="D176" i="7"/>
  <c r="D172" i="7"/>
  <c r="D168" i="7"/>
  <c r="D164" i="7"/>
  <c r="D160" i="7"/>
  <c r="D156" i="7"/>
  <c r="D152" i="7"/>
  <c r="D148" i="7"/>
  <c r="D144" i="7"/>
  <c r="D140" i="7"/>
  <c r="D136" i="7"/>
  <c r="D132" i="7"/>
  <c r="D118" i="7"/>
  <c r="D114" i="7"/>
  <c r="D110" i="7"/>
  <c r="D106" i="7"/>
  <c r="D100" i="7"/>
  <c r="D96" i="7"/>
  <c r="D90" i="7"/>
  <c r="D86" i="7"/>
  <c r="D82" i="7"/>
  <c r="D78" i="7"/>
  <c r="D74" i="7"/>
  <c r="D70" i="7"/>
  <c r="D66" i="7"/>
  <c r="D62" i="7"/>
  <c r="D53" i="7"/>
  <c r="D49" i="7"/>
  <c r="D45" i="7"/>
  <c r="D42" i="7"/>
  <c r="D38" i="7"/>
  <c r="D34" i="7"/>
  <c r="D30" i="7"/>
  <c r="D61" i="7"/>
  <c r="D77" i="7"/>
  <c r="D89" i="7"/>
  <c r="D224" i="7"/>
  <c r="D753" i="7"/>
  <c r="D757" i="7"/>
  <c r="D761" i="7"/>
  <c r="D769" i="7"/>
  <c r="D777" i="7"/>
  <c r="D846" i="7"/>
  <c r="D1112" i="7"/>
  <c r="D1108" i="7"/>
  <c r="D1104" i="7"/>
  <c r="D1100" i="7"/>
  <c r="D1096" i="7"/>
  <c r="D1092" i="7"/>
  <c r="D1088" i="7"/>
  <c r="D1084" i="7"/>
  <c r="D1079" i="7"/>
  <c r="D1075" i="7"/>
  <c r="D1071" i="7"/>
  <c r="D1058" i="7"/>
  <c r="D1054" i="7"/>
  <c r="D1050" i="7"/>
  <c r="D1042" i="7"/>
  <c r="D1037" i="7"/>
  <c r="D1033" i="7"/>
  <c r="D1029" i="7"/>
  <c r="D1024" i="7"/>
  <c r="D1020" i="7"/>
  <c r="D1016" i="7"/>
  <c r="D1012" i="7"/>
  <c r="D1008" i="7"/>
  <c r="D1004" i="7"/>
  <c r="D999" i="7"/>
  <c r="D994" i="7"/>
  <c r="D990" i="7"/>
  <c r="D986" i="7"/>
  <c r="D978" i="7"/>
  <c r="D973" i="7"/>
  <c r="D969" i="7"/>
  <c r="D965" i="7"/>
  <c r="D956" i="7"/>
  <c r="D952" i="7"/>
  <c r="D948" i="7"/>
  <c r="D890" i="7"/>
  <c r="D885" i="7"/>
  <c r="D857" i="7"/>
  <c r="D853" i="7"/>
  <c r="D738" i="7"/>
  <c r="D714" i="7"/>
  <c r="D701" i="7"/>
  <c r="D610" i="7"/>
  <c r="D594" i="7"/>
  <c r="D536" i="7"/>
  <c r="D520" i="7"/>
  <c r="D504" i="7"/>
  <c r="D357" i="7"/>
  <c r="D353" i="7"/>
  <c r="D345" i="7"/>
  <c r="D212" i="7"/>
  <c r="D196" i="7"/>
  <c r="D187" i="7"/>
  <c r="D183" i="7"/>
  <c r="D177" i="7"/>
  <c r="D169" i="7"/>
  <c r="D161" i="7"/>
  <c r="D157" i="7"/>
  <c r="D141" i="7"/>
  <c r="D107" i="7"/>
  <c r="D56" i="7"/>
  <c r="D113" i="7"/>
  <c r="D963" i="7"/>
  <c r="D997" i="7"/>
  <c r="D1086" i="7"/>
  <c r="D1119" i="7"/>
  <c r="D1162" i="7"/>
  <c r="D1195" i="7"/>
  <c r="D1215" i="7"/>
  <c r="D506" i="7"/>
  <c r="D518" i="7"/>
  <c r="D526" i="7"/>
  <c r="D534" i="7"/>
  <c r="D592" i="7"/>
  <c r="D608" i="7"/>
  <c r="D620" i="7"/>
  <c r="D686" i="7"/>
  <c r="D871" i="7"/>
  <c r="D909" i="7"/>
  <c r="T19" i="7"/>
  <c r="D131" i="7"/>
  <c r="D147" i="7"/>
  <c r="D155" i="7"/>
  <c r="D181" i="7"/>
  <c r="D941" i="7"/>
  <c r="D937" i="7"/>
  <c r="D933" i="7"/>
  <c r="D928" i="7"/>
  <c r="D924" i="7"/>
  <c r="D1145" i="7"/>
  <c r="D1022" i="7"/>
  <c r="D792" i="7"/>
  <c r="D788" i="7"/>
  <c r="D784" i="7"/>
  <c r="D780" i="7"/>
  <c r="D776" i="7"/>
  <c r="D772" i="7"/>
  <c r="D768" i="7"/>
  <c r="D764" i="7"/>
  <c r="D760" i="7"/>
  <c r="D756" i="7"/>
  <c r="D752" i="7"/>
  <c r="D748" i="7"/>
  <c r="D681" i="7"/>
  <c r="D677" i="7"/>
  <c r="D673" i="7"/>
  <c r="D669" i="7"/>
  <c r="D665" i="7"/>
  <c r="D623" i="7"/>
  <c r="D570" i="7"/>
  <c r="D566" i="7"/>
  <c r="D562" i="7"/>
  <c r="D558" i="7"/>
  <c r="D554" i="7"/>
  <c r="D550" i="7"/>
  <c r="D333" i="7"/>
  <c r="D277" i="7"/>
  <c r="D273" i="7"/>
  <c r="D223" i="7"/>
  <c r="D351" i="7"/>
  <c r="D500" i="7"/>
  <c r="D508" i="7"/>
  <c r="D512" i="7"/>
  <c r="D516" i="7"/>
  <c r="D528" i="7"/>
  <c r="D544" i="7"/>
  <c r="D582" i="7"/>
  <c r="D586" i="7"/>
  <c r="D590" i="7"/>
  <c r="D598" i="7"/>
  <c r="D606" i="7"/>
  <c r="D614" i="7"/>
  <c r="D618" i="7"/>
  <c r="D689" i="7"/>
  <c r="D693" i="7"/>
  <c r="D697" i="7"/>
  <c r="D705" i="7"/>
  <c r="D721" i="7"/>
  <c r="D729" i="7"/>
  <c r="D734" i="7"/>
  <c r="D742" i="7"/>
  <c r="D746" i="7"/>
  <c r="D861" i="7"/>
  <c r="D869" i="7"/>
  <c r="D873" i="7"/>
  <c r="D877" i="7"/>
  <c r="D894" i="7"/>
  <c r="D898" i="7"/>
  <c r="D946" i="7"/>
  <c r="D954" i="7"/>
  <c r="D967" i="7"/>
  <c r="D1010" i="7"/>
  <c r="D1018" i="7"/>
  <c r="D1026" i="7"/>
  <c r="D1031" i="7"/>
  <c r="D1069" i="7"/>
  <c r="D1082" i="7"/>
  <c r="D1090" i="7"/>
  <c r="D1098" i="7"/>
  <c r="D1106" i="7"/>
  <c r="D1133" i="7"/>
  <c r="D1149" i="7"/>
  <c r="D1158" i="7"/>
  <c r="D1166" i="7"/>
  <c r="D1171" i="7"/>
  <c r="D1187" i="7"/>
  <c r="D1199" i="7"/>
  <c r="D1203" i="7"/>
  <c r="D1017" i="7"/>
  <c r="D1043" i="7"/>
  <c r="D920" i="7"/>
  <c r="D915" i="7"/>
  <c r="D911" i="7"/>
  <c r="D841" i="7"/>
  <c r="D836" i="7"/>
  <c r="D832" i="7"/>
  <c r="D828" i="7"/>
  <c r="D824" i="7"/>
  <c r="D820" i="7"/>
  <c r="D816" i="7"/>
  <c r="D810" i="7"/>
  <c r="D806" i="7"/>
  <c r="D650" i="7"/>
  <c r="D646" i="7"/>
  <c r="D642" i="7"/>
  <c r="D638" i="7"/>
  <c r="D634" i="7"/>
  <c r="D630" i="7"/>
  <c r="D490" i="7"/>
  <c r="D485" i="7"/>
  <c r="D481" i="7"/>
  <c r="D477" i="7"/>
  <c r="D473" i="7"/>
  <c r="D469" i="7"/>
  <c r="D465" i="7"/>
  <c r="D461" i="7"/>
  <c r="D427" i="7"/>
  <c r="D423" i="7"/>
  <c r="D419" i="7"/>
  <c r="D415" i="7"/>
  <c r="D411" i="7"/>
  <c r="D407" i="7"/>
  <c r="D403" i="7"/>
  <c r="D329" i="7"/>
  <c r="D324" i="7"/>
  <c r="D308" i="7"/>
  <c r="D304" i="7"/>
  <c r="D300" i="7"/>
  <c r="D296" i="7"/>
  <c r="D292" i="7"/>
  <c r="D288" i="7"/>
  <c r="D283" i="7"/>
  <c r="D275" i="7"/>
  <c r="D270" i="7"/>
  <c r="D266" i="7"/>
  <c r="D262" i="7"/>
  <c r="D258" i="7"/>
  <c r="D254" i="7"/>
  <c r="D250" i="7"/>
  <c r="D246" i="7"/>
  <c r="D241" i="7"/>
  <c r="D237" i="7"/>
  <c r="D233" i="7"/>
  <c r="D229" i="7"/>
  <c r="D225" i="7"/>
  <c r="D221" i="7"/>
  <c r="D128" i="7"/>
  <c r="D124" i="7"/>
  <c r="D26" i="7"/>
  <c r="D22" i="7"/>
  <c r="D125" i="7"/>
  <c r="D293" i="7"/>
  <c r="D305" i="7"/>
  <c r="D309" i="7"/>
  <c r="D404" i="7"/>
  <c r="D408" i="7"/>
  <c r="D416" i="7"/>
  <c r="D420" i="7"/>
  <c r="D424" i="7"/>
  <c r="D670" i="7"/>
  <c r="D678" i="7"/>
  <c r="D682" i="7"/>
  <c r="D807" i="7"/>
  <c r="D811" i="7"/>
  <c r="D833" i="7"/>
  <c r="D837" i="7"/>
  <c r="D842" i="7"/>
  <c r="D862" i="7"/>
  <c r="D921" i="7"/>
  <c r="D925" i="7"/>
  <c r="D929" i="7"/>
  <c r="D934" i="7"/>
  <c r="D938" i="7"/>
  <c r="D942" i="7"/>
  <c r="D251" i="7"/>
  <c r="D263" i="7"/>
  <c r="D267" i="7"/>
  <c r="D313" i="7"/>
  <c r="D321" i="7"/>
  <c r="D399" i="7"/>
  <c r="D432" i="7"/>
  <c r="D436" i="7"/>
  <c r="D440" i="7"/>
  <c r="D448" i="7"/>
  <c r="D452" i="7"/>
  <c r="D457" i="7"/>
  <c r="D979" i="7"/>
  <c r="D1231" i="7"/>
  <c r="D1223" i="7"/>
  <c r="D1211" i="7"/>
  <c r="D1207" i="7"/>
  <c r="D1191" i="7"/>
  <c r="D1183" i="7"/>
  <c r="D1179" i="7"/>
  <c r="D1175" i="7"/>
  <c r="D1154" i="7"/>
  <c r="D1141" i="7"/>
  <c r="D1137" i="7"/>
  <c r="D1123" i="7"/>
  <c r="D1115" i="7"/>
  <c r="D1110" i="7"/>
  <c r="D1102" i="7"/>
  <c r="D1094" i="7"/>
  <c r="D1077" i="7"/>
  <c r="D1073" i="7"/>
  <c r="D1035" i="7"/>
  <c r="D1014" i="7"/>
  <c r="D1006" i="7"/>
  <c r="D1001" i="7"/>
  <c r="D971" i="7"/>
  <c r="D958" i="7"/>
  <c r="D950" i="7"/>
  <c r="D904" i="7"/>
  <c r="D900" i="7"/>
  <c r="D896" i="7"/>
  <c r="D892" i="7"/>
  <c r="D888" i="7"/>
  <c r="D883" i="7"/>
  <c r="D875" i="7"/>
  <c r="D867" i="7"/>
  <c r="D863" i="7"/>
  <c r="D859" i="7"/>
  <c r="D851" i="7"/>
  <c r="D744" i="7"/>
  <c r="D740" i="7"/>
  <c r="D736" i="7"/>
  <c r="D731" i="7"/>
  <c r="D727" i="7"/>
  <c r="D716" i="7"/>
  <c r="D712" i="7"/>
  <c r="D707" i="7"/>
  <c r="D703" i="7"/>
  <c r="D699" i="7"/>
  <c r="D695" i="7"/>
  <c r="D691" i="7"/>
  <c r="D657" i="7"/>
  <c r="D604" i="7"/>
  <c r="D522" i="7"/>
  <c r="D105" i="7"/>
  <c r="D653" i="7"/>
  <c r="D616" i="7"/>
  <c r="D600" i="7"/>
  <c r="D596" i="7"/>
  <c r="D588" i="7"/>
  <c r="D584" i="7"/>
  <c r="D579" i="7"/>
  <c r="D575" i="7"/>
  <c r="D530" i="7"/>
  <c r="D514" i="7"/>
  <c r="D510" i="7"/>
  <c r="D502" i="7"/>
  <c r="D498" i="7"/>
  <c r="D493" i="7"/>
  <c r="D117" i="7"/>
  <c r="D109" i="7"/>
  <c r="D52" i="7"/>
  <c r="D208" i="7"/>
  <c r="D361" i="7"/>
  <c r="D961" i="7"/>
  <c r="D982" i="7"/>
  <c r="D1046" i="7"/>
  <c r="D1062" i="7"/>
  <c r="D1067" i="7"/>
  <c r="D1121" i="7"/>
  <c r="D1126" i="7"/>
  <c r="D1147" i="7"/>
  <c r="D1164" i="7"/>
  <c r="D849" i="7"/>
  <c r="D865" i="7"/>
  <c r="D881" i="7"/>
  <c r="D902" i="7"/>
  <c r="D907" i="7"/>
  <c r="D97" i="7"/>
  <c r="D137" i="7"/>
  <c r="D145" i="7"/>
  <c r="D153" i="7"/>
  <c r="D173" i="7"/>
  <c r="D192" i="7"/>
  <c r="D104" i="7"/>
  <c r="D88" i="7"/>
  <c r="D84" i="7"/>
  <c r="D80" i="7"/>
  <c r="D76" i="7"/>
  <c r="D72" i="7"/>
  <c r="D68" i="7"/>
  <c r="D64" i="7"/>
  <c r="D60" i="7"/>
  <c r="D55" i="7"/>
  <c r="D47" i="7"/>
  <c r="D40" i="7"/>
  <c r="D36" i="7"/>
  <c r="D32" i="7"/>
  <c r="D28" i="7"/>
  <c r="D24" i="7"/>
  <c r="D35" i="7"/>
  <c r="D43" i="7"/>
  <c r="D46" i="7"/>
  <c r="D50" i="7"/>
  <c r="D67" i="7"/>
  <c r="D75" i="7"/>
  <c r="D83" i="7"/>
  <c r="D87" i="7"/>
  <c r="D287" i="7"/>
  <c r="D295" i="7"/>
  <c r="D303" i="7"/>
  <c r="D337" i="7"/>
  <c r="D341" i="7"/>
  <c r="D464" i="7"/>
  <c r="D468" i="7"/>
  <c r="D472" i="7"/>
  <c r="D484" i="7"/>
  <c r="D542" i="7"/>
  <c r="D549" i="7"/>
  <c r="D553" i="7"/>
  <c r="D561" i="7"/>
  <c r="D565" i="7"/>
  <c r="D569" i="7"/>
  <c r="D628" i="7"/>
  <c r="D633" i="7"/>
  <c r="D641" i="7"/>
  <c r="D649" i="7"/>
  <c r="D668" i="7"/>
  <c r="D672" i="7"/>
  <c r="D676" i="7"/>
  <c r="D783" i="7"/>
  <c r="D787" i="7"/>
  <c r="D791" i="7"/>
  <c r="D831" i="7"/>
  <c r="D245" i="7"/>
  <c r="D257" i="7"/>
  <c r="D369" i="7"/>
  <c r="D373" i="7"/>
  <c r="D377" i="7"/>
  <c r="D385" i="7"/>
  <c r="D393" i="7"/>
  <c r="D397" i="7"/>
  <c r="D795" i="7"/>
  <c r="D798" i="7"/>
  <c r="D529" i="7"/>
  <c r="D517" i="7"/>
  <c r="D509" i="7"/>
  <c r="D501" i="7"/>
  <c r="D458" i="7"/>
  <c r="D449" i="7"/>
  <c r="D437" i="7"/>
  <c r="D362" i="7"/>
  <c r="D354" i="7"/>
  <c r="D346" i="7"/>
  <c r="D338" i="7"/>
  <c r="D327" i="7"/>
  <c r="D268" i="7"/>
  <c r="D260" i="7"/>
  <c r="D252" i="7"/>
  <c r="D239" i="7"/>
  <c r="D231" i="7"/>
  <c r="D213" i="7"/>
  <c r="D205" i="7"/>
  <c r="D184" i="7"/>
  <c r="D170" i="7"/>
  <c r="D162" i="7"/>
  <c r="D154" i="7"/>
  <c r="D146" i="7"/>
  <c r="D138" i="7"/>
  <c r="D98" i="7"/>
  <c r="D819" i="7"/>
  <c r="D827" i="7"/>
  <c r="D919" i="7"/>
  <c r="D1076" i="7"/>
  <c r="D1072" i="7"/>
  <c r="D1068" i="7"/>
  <c r="D1063" i="7"/>
  <c r="D1059" i="7"/>
  <c r="D1055" i="7"/>
  <c r="D1051" i="7"/>
  <c r="D1047" i="7"/>
  <c r="D1039" i="7"/>
  <c r="D1034" i="7"/>
  <c r="D1030" i="7"/>
  <c r="D1025" i="7"/>
  <c r="D1021" i="7"/>
  <c r="D1013" i="7"/>
  <c r="D1009" i="7"/>
  <c r="D1005" i="7"/>
  <c r="D1000" i="7"/>
  <c r="D996" i="7"/>
  <c r="D991" i="7"/>
  <c r="D987" i="7"/>
  <c r="D983" i="7"/>
  <c r="D975" i="7"/>
  <c r="D970" i="7"/>
  <c r="D966" i="7"/>
  <c r="D962" i="7"/>
  <c r="D957" i="7"/>
  <c r="D949" i="7"/>
  <c r="D945" i="7"/>
  <c r="D908" i="7"/>
  <c r="D903" i="7"/>
  <c r="D899" i="7"/>
  <c r="D895" i="7"/>
  <c r="D891" i="7"/>
  <c r="D887" i="7"/>
  <c r="D882" i="7"/>
  <c r="D878" i="7"/>
  <c r="D874" i="7"/>
  <c r="D870" i="7"/>
  <c r="D866" i="7"/>
  <c r="D858" i="7"/>
  <c r="D854" i="7"/>
  <c r="D850" i="7"/>
  <c r="D715" i="7"/>
  <c r="D711" i="7"/>
  <c r="D706" i="7"/>
  <c r="D702" i="7"/>
  <c r="D698" i="7"/>
  <c r="D694" i="7"/>
  <c r="D690" i="7"/>
  <c r="D660" i="7"/>
  <c r="D656" i="7"/>
  <c r="D652" i="7"/>
  <c r="D619" i="7"/>
  <c r="D615" i="7"/>
  <c r="D611" i="7"/>
  <c r="D607" i="7"/>
  <c r="D603" i="7"/>
  <c r="D599" i="7"/>
  <c r="D595" i="7"/>
  <c r="D591" i="7"/>
  <c r="D587" i="7"/>
  <c r="D583" i="7"/>
  <c r="D578" i="7"/>
  <c r="D525" i="7"/>
  <c r="D521" i="7"/>
  <c r="D513" i="7"/>
  <c r="D505" i="7"/>
  <c r="D497" i="7"/>
  <c r="D453" i="7"/>
  <c r="D445" i="7"/>
  <c r="D441" i="7"/>
  <c r="D433" i="7"/>
  <c r="D358" i="7"/>
  <c r="D350" i="7"/>
  <c r="D342" i="7"/>
  <c r="D264" i="7"/>
  <c r="D256" i="7"/>
  <c r="D248" i="7"/>
  <c r="D244" i="7"/>
  <c r="D235" i="7"/>
  <c r="D217" i="7"/>
  <c r="D209" i="7"/>
  <c r="D193" i="7"/>
  <c r="D188" i="7"/>
  <c r="D180" i="7"/>
  <c r="D174" i="7"/>
  <c r="D166" i="7"/>
  <c r="D158" i="7"/>
  <c r="D150" i="7"/>
  <c r="D142" i="7"/>
  <c r="D134" i="7"/>
  <c r="D126" i="7"/>
  <c r="D94" i="7"/>
  <c r="D271" i="7"/>
  <c r="D815" i="7"/>
  <c r="D835" i="7"/>
  <c r="D914" i="7"/>
  <c r="D927" i="7"/>
  <c r="D916" i="7"/>
  <c r="D912" i="7"/>
  <c r="D825" i="7"/>
  <c r="D821" i="7"/>
  <c r="D817" i="7"/>
  <c r="D680" i="7"/>
  <c r="D664" i="7"/>
  <c r="D557" i="7"/>
  <c r="D444" i="7"/>
  <c r="D428" i="7"/>
  <c r="D412" i="7"/>
  <c r="D391" i="7"/>
  <c r="D297" i="7"/>
  <c r="D289" i="7"/>
  <c r="D276" i="7"/>
  <c r="D255" i="7"/>
  <c r="D247" i="7"/>
  <c r="D129" i="7"/>
  <c r="D71" i="7"/>
  <c r="D31" i="7"/>
  <c r="D923" i="7"/>
  <c r="D823" i="7"/>
  <c r="D773" i="7"/>
  <c r="D666" i="7"/>
  <c r="D645" i="7"/>
  <c r="D624" i="7"/>
  <c r="D538" i="7"/>
  <c r="D489" i="7"/>
  <c r="D480" i="7"/>
  <c r="D335" i="7"/>
  <c r="D265" i="7"/>
  <c r="D236" i="7"/>
  <c r="D167" i="7"/>
  <c r="D139" i="7"/>
  <c r="D41" i="7"/>
  <c r="D395" i="7"/>
  <c r="D496" i="7"/>
  <c r="D524" i="7"/>
  <c r="D532" i="7"/>
  <c r="D602" i="7"/>
  <c r="D710" i="7"/>
  <c r="D1128" i="7"/>
  <c r="D1064" i="7"/>
  <c r="D1060" i="7"/>
  <c r="D1056" i="7"/>
  <c r="D1052" i="7"/>
  <c r="D1048" i="7"/>
  <c r="D1044" i="7"/>
  <c r="D1040" i="7"/>
  <c r="D992" i="7"/>
  <c r="D988" i="7"/>
  <c r="D984" i="7"/>
  <c r="D980" i="7"/>
  <c r="D976" i="7"/>
  <c r="D940" i="7"/>
  <c r="D936" i="7"/>
  <c r="D932" i="7"/>
  <c r="D840" i="7"/>
  <c r="D809" i="7"/>
  <c r="D805" i="7"/>
  <c r="D800" i="7"/>
  <c r="D789" i="7"/>
  <c r="D785" i="7"/>
  <c r="D781" i="7"/>
  <c r="D765" i="7"/>
  <c r="D749" i="7"/>
  <c r="D674" i="7"/>
  <c r="D637" i="7"/>
  <c r="D571" i="7"/>
  <c r="D567" i="7"/>
  <c r="D563" i="7"/>
  <c r="D559" i="7"/>
  <c r="D555" i="7"/>
  <c r="D551" i="7"/>
  <c r="D547" i="7"/>
  <c r="D476" i="7"/>
  <c r="D460" i="7"/>
  <c r="D454" i="7"/>
  <c r="D450" i="7"/>
  <c r="D446" i="7"/>
  <c r="D442" i="7"/>
  <c r="D438" i="7"/>
  <c r="D434" i="7"/>
  <c r="D430" i="7"/>
  <c r="D426" i="7"/>
  <c r="D422" i="7"/>
  <c r="D418" i="7"/>
  <c r="D414" i="7"/>
  <c r="D410" i="7"/>
  <c r="D406" i="7"/>
  <c r="D381" i="7"/>
  <c r="D365" i="7"/>
  <c r="D359" i="7"/>
  <c r="D355" i="7"/>
  <c r="D347" i="7"/>
  <c r="D339" i="7"/>
  <c r="D328" i="7"/>
  <c r="D311" i="7"/>
  <c r="D307" i="7"/>
  <c r="D299" i="7"/>
  <c r="D291" i="7"/>
  <c r="D282" i="7"/>
  <c r="D274" i="7"/>
  <c r="D261" i="7"/>
  <c r="D253" i="7"/>
  <c r="D249" i="7"/>
  <c r="D240" i="7"/>
  <c r="D232" i="7"/>
  <c r="D218" i="7"/>
  <c r="D214" i="7"/>
  <c r="D210" i="7"/>
  <c r="D206" i="7"/>
  <c r="D202" i="7"/>
  <c r="D194" i="7"/>
  <c r="D189" i="7"/>
  <c r="D185" i="7"/>
  <c r="D175" i="7"/>
  <c r="D171" i="7"/>
  <c r="D163" i="7"/>
  <c r="D159" i="7"/>
  <c r="D151" i="7"/>
  <c r="D143" i="7"/>
  <c r="D135" i="7"/>
  <c r="D127" i="7"/>
  <c r="D99" i="7"/>
  <c r="D95" i="7"/>
  <c r="D85" i="7"/>
  <c r="D81" i="7"/>
  <c r="D73" i="7"/>
  <c r="D69" i="7"/>
  <c r="D65" i="7"/>
  <c r="D48" i="7"/>
  <c r="D44" i="7"/>
  <c r="D37" i="7"/>
  <c r="D33" i="7"/>
  <c r="D25" i="7"/>
  <c r="D21" i="7"/>
  <c r="D115" i="7"/>
  <c r="D779" i="7"/>
  <c r="D775" i="7"/>
  <c r="D771" i="7"/>
  <c r="D767" i="7"/>
  <c r="D763" i="7"/>
  <c r="D759" i="7"/>
  <c r="D755" i="7"/>
  <c r="D751" i="7"/>
  <c r="D659" i="7"/>
  <c r="D655" i="7"/>
  <c r="D647" i="7"/>
  <c r="D643" i="7"/>
  <c r="D639" i="7"/>
  <c r="D635" i="7"/>
  <c r="D631" i="7"/>
  <c r="D491" i="7"/>
  <c r="D486" i="7"/>
  <c r="D482" i="7"/>
  <c r="D478" i="7"/>
  <c r="D474" i="7"/>
  <c r="D470" i="7"/>
  <c r="D466" i="7"/>
  <c r="D462" i="7"/>
  <c r="D387" i="7"/>
  <c r="D383" i="7"/>
  <c r="D379" i="7"/>
  <c r="D375" i="7"/>
  <c r="D371" i="7"/>
  <c r="D367" i="7"/>
  <c r="D349" i="7"/>
  <c r="D330" i="7"/>
  <c r="D326" i="7"/>
  <c r="D317" i="7"/>
  <c r="D301" i="7"/>
  <c r="D285" i="7"/>
  <c r="D280" i="7"/>
  <c r="D259" i="7"/>
  <c r="D243" i="7"/>
  <c r="D238" i="7"/>
  <c r="D234" i="7"/>
  <c r="D230" i="7"/>
  <c r="D222" i="7"/>
  <c r="D216" i="7"/>
  <c r="D179" i="7"/>
  <c r="D165" i="7"/>
  <c r="D149" i="7"/>
  <c r="D133" i="7"/>
  <c r="D111" i="7"/>
  <c r="D101" i="7"/>
  <c r="D92" i="7"/>
  <c r="D79" i="7"/>
  <c r="D63" i="7"/>
  <c r="D58" i="7"/>
  <c r="D54" i="7"/>
  <c r="D39" i="7"/>
  <c r="D27" i="7"/>
  <c r="D23" i="7"/>
  <c r="P19" i="7"/>
  <c r="E1219" i="7"/>
  <c r="F1219" i="7"/>
  <c r="G1219" i="7"/>
  <c r="E813" i="7"/>
  <c r="F813" i="7"/>
  <c r="G813" i="7"/>
  <c r="I813" i="7"/>
  <c r="J813" i="7"/>
  <c r="K813" i="7"/>
  <c r="M813" i="7"/>
  <c r="N813" i="7"/>
  <c r="O813" i="7"/>
  <c r="Q813" i="7"/>
  <c r="R813" i="7"/>
  <c r="S813" i="7"/>
  <c r="U813" i="7"/>
  <c r="V813" i="7"/>
  <c r="W813" i="7"/>
  <c r="E829" i="7"/>
  <c r="F829" i="7"/>
  <c r="G829" i="7"/>
  <c r="I829" i="7"/>
  <c r="J829" i="7"/>
  <c r="K829" i="7"/>
  <c r="M829" i="7"/>
  <c r="N829" i="7"/>
  <c r="O829" i="7"/>
  <c r="Q829" i="7"/>
  <c r="R829" i="7"/>
  <c r="S829" i="7"/>
  <c r="U829" i="7"/>
  <c r="V829" i="7"/>
  <c r="W829" i="7"/>
  <c r="C829" i="7"/>
  <c r="E838" i="7"/>
  <c r="F838" i="7"/>
  <c r="G838" i="7"/>
  <c r="I838" i="7"/>
  <c r="K838" i="7"/>
  <c r="M838" i="7"/>
  <c r="N838" i="7"/>
  <c r="O838" i="7"/>
  <c r="Q838" i="7"/>
  <c r="R838" i="7"/>
  <c r="S838" i="7"/>
  <c r="U838" i="7"/>
  <c r="V838" i="7"/>
  <c r="W838" i="7"/>
  <c r="C838" i="7"/>
  <c r="E886" i="7"/>
  <c r="F886" i="7"/>
  <c r="G886" i="7"/>
  <c r="I886" i="7"/>
  <c r="J886" i="7"/>
  <c r="K886" i="7"/>
  <c r="M886" i="7"/>
  <c r="N886" i="7"/>
  <c r="O886" i="7"/>
  <c r="Q886" i="7"/>
  <c r="R886" i="7"/>
  <c r="S886" i="7"/>
  <c r="U886" i="7"/>
  <c r="V886" i="7"/>
  <c r="W886" i="7"/>
  <c r="C886" i="7"/>
  <c r="E906" i="7"/>
  <c r="F906" i="7"/>
  <c r="G906" i="7"/>
  <c r="I906" i="7"/>
  <c r="K906" i="7"/>
  <c r="M906" i="7"/>
  <c r="N906" i="7"/>
  <c r="O906" i="7"/>
  <c r="Q906" i="7"/>
  <c r="R906" i="7"/>
  <c r="S906" i="7"/>
  <c r="U906" i="7"/>
  <c r="V906" i="7"/>
  <c r="W906" i="7"/>
  <c r="C906" i="7"/>
  <c r="E918" i="7"/>
  <c r="F918" i="7"/>
  <c r="G918" i="7"/>
  <c r="I918" i="7"/>
  <c r="J918" i="7"/>
  <c r="K918" i="7"/>
  <c r="M918" i="7"/>
  <c r="N918" i="7"/>
  <c r="O918" i="7"/>
  <c r="Q918" i="7"/>
  <c r="R918" i="7"/>
  <c r="S918" i="7"/>
  <c r="U918" i="7"/>
  <c r="V918" i="7"/>
  <c r="W918" i="7"/>
  <c r="C918" i="7"/>
  <c r="E930" i="7"/>
  <c r="F930" i="7"/>
  <c r="G930" i="7"/>
  <c r="I930" i="7"/>
  <c r="J930" i="7"/>
  <c r="K930" i="7"/>
  <c r="M930" i="7"/>
  <c r="N930" i="7"/>
  <c r="O930" i="7"/>
  <c r="Q930" i="7"/>
  <c r="R930" i="7"/>
  <c r="S930" i="7"/>
  <c r="U930" i="7"/>
  <c r="V930" i="7"/>
  <c r="W930" i="7"/>
  <c r="C930" i="7"/>
  <c r="E943" i="7"/>
  <c r="F943" i="7"/>
  <c r="G943" i="7"/>
  <c r="I943" i="7"/>
  <c r="K943" i="7"/>
  <c r="M943" i="7"/>
  <c r="N943" i="7"/>
  <c r="O943" i="7"/>
  <c r="Q943" i="7"/>
  <c r="R943" i="7"/>
  <c r="S943" i="7"/>
  <c r="U943" i="7"/>
  <c r="V943" i="7"/>
  <c r="W943" i="7"/>
  <c r="C943" i="7"/>
  <c r="E959" i="7"/>
  <c r="F959" i="7"/>
  <c r="G959" i="7"/>
  <c r="I959" i="7"/>
  <c r="J959" i="7"/>
  <c r="K959" i="7"/>
  <c r="M959" i="7"/>
  <c r="N959" i="7"/>
  <c r="O959" i="7"/>
  <c r="Q959" i="7"/>
  <c r="R959" i="7"/>
  <c r="S959" i="7"/>
  <c r="U959" i="7"/>
  <c r="V959" i="7"/>
  <c r="W959" i="7"/>
  <c r="C959" i="7"/>
  <c r="E995" i="7"/>
  <c r="F995" i="7"/>
  <c r="G995" i="7"/>
  <c r="I995" i="7"/>
  <c r="J995" i="7"/>
  <c r="K995" i="7"/>
  <c r="M995" i="7"/>
  <c r="N995" i="7"/>
  <c r="O995" i="7"/>
  <c r="Q995" i="7"/>
  <c r="R995" i="7"/>
  <c r="S995" i="7"/>
  <c r="U995" i="7"/>
  <c r="V995" i="7"/>
  <c r="W995" i="7"/>
  <c r="C995" i="7"/>
  <c r="E974" i="7"/>
  <c r="F974" i="7"/>
  <c r="G974" i="7"/>
  <c r="I974" i="7"/>
  <c r="J974" i="7"/>
  <c r="K974" i="7"/>
  <c r="M974" i="7"/>
  <c r="N974" i="7"/>
  <c r="O974" i="7"/>
  <c r="Q974" i="7"/>
  <c r="R974" i="7"/>
  <c r="S974" i="7"/>
  <c r="U974" i="7"/>
  <c r="V974" i="7"/>
  <c r="W974" i="7"/>
  <c r="C974" i="7"/>
  <c r="E1003" i="7"/>
  <c r="F1003" i="7"/>
  <c r="G1003" i="7"/>
  <c r="I1003" i="7"/>
  <c r="J1003" i="7"/>
  <c r="K1003" i="7"/>
  <c r="M1003" i="7"/>
  <c r="N1003" i="7"/>
  <c r="O1003" i="7"/>
  <c r="Q1003" i="7"/>
  <c r="R1003" i="7"/>
  <c r="S1003" i="7"/>
  <c r="U1003" i="7"/>
  <c r="V1003" i="7"/>
  <c r="W1003" i="7"/>
  <c r="C1003" i="7"/>
  <c r="E1028" i="7"/>
  <c r="F1028" i="7"/>
  <c r="G1028" i="7"/>
  <c r="I1028" i="7"/>
  <c r="J1028" i="7"/>
  <c r="K1028" i="7"/>
  <c r="M1028" i="7"/>
  <c r="N1028" i="7"/>
  <c r="O1028" i="7"/>
  <c r="Q1028" i="7"/>
  <c r="R1028" i="7"/>
  <c r="S1028" i="7"/>
  <c r="U1028" i="7"/>
  <c r="V1028" i="7"/>
  <c r="W1028" i="7"/>
  <c r="C1028" i="7"/>
  <c r="E1038" i="7"/>
  <c r="F1038" i="7"/>
  <c r="G1038" i="7"/>
  <c r="I1038" i="7"/>
  <c r="J1038" i="7"/>
  <c r="K1038" i="7"/>
  <c r="M1038" i="7"/>
  <c r="N1038" i="7"/>
  <c r="O1038" i="7"/>
  <c r="Q1038" i="7"/>
  <c r="R1038" i="7"/>
  <c r="S1038" i="7"/>
  <c r="U1038" i="7"/>
  <c r="V1038" i="7"/>
  <c r="W1038" i="7"/>
  <c r="C1038" i="7"/>
  <c r="E1065" i="7"/>
  <c r="F1065" i="7"/>
  <c r="G1065" i="7"/>
  <c r="I1065" i="7"/>
  <c r="J1065" i="7"/>
  <c r="K1065" i="7"/>
  <c r="M1065" i="7"/>
  <c r="N1065" i="7"/>
  <c r="O1065" i="7"/>
  <c r="Q1065" i="7"/>
  <c r="R1065" i="7"/>
  <c r="S1065" i="7"/>
  <c r="U1065" i="7"/>
  <c r="V1065" i="7"/>
  <c r="W1065" i="7"/>
  <c r="C1065" i="7"/>
  <c r="E1080" i="7"/>
  <c r="F1080" i="7"/>
  <c r="G1080" i="7"/>
  <c r="I1080" i="7"/>
  <c r="J1080" i="7"/>
  <c r="K1080" i="7"/>
  <c r="M1080" i="7"/>
  <c r="N1080" i="7"/>
  <c r="O1080" i="7"/>
  <c r="Q1080" i="7"/>
  <c r="R1080" i="7"/>
  <c r="S1080" i="7"/>
  <c r="U1080" i="7"/>
  <c r="V1080" i="7"/>
  <c r="W1080" i="7"/>
  <c r="C1080" i="7"/>
  <c r="E1113" i="7"/>
  <c r="F1113" i="7"/>
  <c r="G1113" i="7"/>
  <c r="I1113" i="7"/>
  <c r="J1113" i="7"/>
  <c r="K1113" i="7"/>
  <c r="M1113" i="7"/>
  <c r="N1113" i="7"/>
  <c r="O1113" i="7"/>
  <c r="Q1113" i="7"/>
  <c r="R1113" i="7"/>
  <c r="S1113" i="7"/>
  <c r="U1113" i="7"/>
  <c r="V1113" i="7"/>
  <c r="W1113" i="7"/>
  <c r="C1113" i="7"/>
  <c r="E1124" i="7"/>
  <c r="F1124" i="7"/>
  <c r="G1124" i="7"/>
  <c r="I1124" i="7"/>
  <c r="J1124" i="7"/>
  <c r="K1124" i="7"/>
  <c r="M1124" i="7"/>
  <c r="N1124" i="7"/>
  <c r="O1124" i="7"/>
  <c r="Q1124" i="7"/>
  <c r="R1124" i="7"/>
  <c r="S1124" i="7"/>
  <c r="U1124" i="7"/>
  <c r="V1124" i="7"/>
  <c r="W1124" i="7"/>
  <c r="C1124" i="7"/>
  <c r="E1131" i="7"/>
  <c r="F1131" i="7"/>
  <c r="G1131" i="7"/>
  <c r="I1131" i="7"/>
  <c r="J1131" i="7"/>
  <c r="K1131" i="7"/>
  <c r="M1131" i="7"/>
  <c r="N1131" i="7"/>
  <c r="O1131" i="7"/>
  <c r="Q1131" i="7"/>
  <c r="R1131" i="7"/>
  <c r="S1131" i="7"/>
  <c r="U1131" i="7"/>
  <c r="V1131" i="7"/>
  <c r="W1131" i="7"/>
  <c r="C1131" i="7"/>
  <c r="E1168" i="7"/>
  <c r="F1168" i="7"/>
  <c r="G1168" i="7"/>
  <c r="I1168" i="7"/>
  <c r="J1168" i="7"/>
  <c r="K1168" i="7"/>
  <c r="M1168" i="7"/>
  <c r="N1168" i="7"/>
  <c r="O1168" i="7"/>
  <c r="Q1168" i="7"/>
  <c r="R1168" i="7"/>
  <c r="S1168" i="7"/>
  <c r="U1168" i="7"/>
  <c r="V1168" i="7"/>
  <c r="W1168" i="7"/>
  <c r="E732" i="7"/>
  <c r="F732" i="7"/>
  <c r="G732" i="7"/>
  <c r="I732" i="7"/>
  <c r="K732" i="7"/>
  <c r="M732" i="7"/>
  <c r="O732" i="7"/>
  <c r="Q732" i="7"/>
  <c r="R732" i="7"/>
  <c r="S732" i="7"/>
  <c r="U732" i="7"/>
  <c r="V732" i="7"/>
  <c r="W732" i="7"/>
  <c r="C732" i="7"/>
  <c r="E688" i="7"/>
  <c r="F688" i="7"/>
  <c r="G688" i="7"/>
  <c r="I688" i="7"/>
  <c r="J688" i="7"/>
  <c r="K688" i="7"/>
  <c r="M688" i="7"/>
  <c r="O688" i="7"/>
  <c r="Q688" i="7"/>
  <c r="R688" i="7"/>
  <c r="S688" i="7"/>
  <c r="U688" i="7"/>
  <c r="V688" i="7"/>
  <c r="W688" i="7"/>
  <c r="C688" i="7"/>
  <c r="E663" i="7"/>
  <c r="F663" i="7"/>
  <c r="G663" i="7"/>
  <c r="I663" i="7"/>
  <c r="J663" i="7"/>
  <c r="K663" i="7"/>
  <c r="M663" i="7"/>
  <c r="O663" i="7"/>
  <c r="Q663" i="7"/>
  <c r="R663" i="7"/>
  <c r="S663" i="7"/>
  <c r="U663" i="7"/>
  <c r="V663" i="7"/>
  <c r="W663" i="7"/>
  <c r="C663" i="7"/>
  <c r="E629" i="7"/>
  <c r="F629" i="7"/>
  <c r="G629" i="7"/>
  <c r="I629" i="7"/>
  <c r="J629" i="7"/>
  <c r="K629" i="7"/>
  <c r="M629" i="7"/>
  <c r="O629" i="7"/>
  <c r="Q629" i="7"/>
  <c r="R629" i="7"/>
  <c r="S629" i="7"/>
  <c r="U629" i="7"/>
  <c r="V629" i="7"/>
  <c r="W629" i="7"/>
  <c r="E581" i="7"/>
  <c r="F581" i="7"/>
  <c r="G581" i="7"/>
  <c r="I581" i="7"/>
  <c r="J581" i="7"/>
  <c r="K581" i="7"/>
  <c r="M581" i="7"/>
  <c r="O581" i="7"/>
  <c r="Q581" i="7"/>
  <c r="R581" i="7"/>
  <c r="S581" i="7"/>
  <c r="U581" i="7"/>
  <c r="V581" i="7"/>
  <c r="W581" i="7"/>
  <c r="C581" i="7"/>
  <c r="E546" i="7"/>
  <c r="F546" i="7"/>
  <c r="G546" i="7"/>
  <c r="I546" i="7"/>
  <c r="J546" i="7"/>
  <c r="K546" i="7"/>
  <c r="M546" i="7"/>
  <c r="O546" i="7"/>
  <c r="Q546" i="7"/>
  <c r="R546" i="7"/>
  <c r="S546" i="7"/>
  <c r="U546" i="7"/>
  <c r="V546" i="7"/>
  <c r="W546" i="7"/>
  <c r="C546" i="7"/>
  <c r="E495" i="7"/>
  <c r="F495" i="7"/>
  <c r="G495" i="7"/>
  <c r="I495" i="7"/>
  <c r="J495" i="7"/>
  <c r="K495" i="7"/>
  <c r="M495" i="7"/>
  <c r="O495" i="7"/>
  <c r="Q495" i="7"/>
  <c r="R495" i="7"/>
  <c r="S495" i="7"/>
  <c r="U495" i="7"/>
  <c r="V495" i="7"/>
  <c r="W495" i="7"/>
  <c r="E456" i="7"/>
  <c r="F456" i="7"/>
  <c r="G456" i="7"/>
  <c r="I456" i="7"/>
  <c r="K456" i="7"/>
  <c r="M456" i="7"/>
  <c r="O456" i="7"/>
  <c r="Q456" i="7"/>
  <c r="R456" i="7"/>
  <c r="S456" i="7"/>
  <c r="U456" i="7"/>
  <c r="V456" i="7"/>
  <c r="W456" i="7"/>
  <c r="E402" i="7"/>
  <c r="F402" i="7"/>
  <c r="G402" i="7"/>
  <c r="I402" i="7"/>
  <c r="J402" i="7"/>
  <c r="K402" i="7"/>
  <c r="M402" i="7"/>
  <c r="O402" i="7"/>
  <c r="Q402" i="7"/>
  <c r="R402" i="7"/>
  <c r="S402" i="7"/>
  <c r="U402" i="7"/>
  <c r="V402" i="7"/>
  <c r="W402" i="7"/>
  <c r="C402" i="7"/>
  <c r="E389" i="7"/>
  <c r="F389" i="7"/>
  <c r="G389" i="7"/>
  <c r="I389" i="7"/>
  <c r="J389" i="7"/>
  <c r="K389" i="7"/>
  <c r="M389" i="7"/>
  <c r="O389" i="7"/>
  <c r="Q389" i="7"/>
  <c r="R389" i="7"/>
  <c r="S389" i="7"/>
  <c r="U389" i="7"/>
  <c r="V389" i="7"/>
  <c r="W389" i="7"/>
  <c r="E363" i="7"/>
  <c r="F363" i="7"/>
  <c r="G363" i="7"/>
  <c r="I363" i="7"/>
  <c r="K363" i="7"/>
  <c r="M363" i="7"/>
  <c r="O363" i="7"/>
  <c r="Q363" i="7"/>
  <c r="R363" i="7"/>
  <c r="S363" i="7"/>
  <c r="U363" i="7"/>
  <c r="V363" i="7"/>
  <c r="W363" i="7"/>
  <c r="E325" i="7"/>
  <c r="F325" i="7"/>
  <c r="G325" i="7"/>
  <c r="I325" i="7"/>
  <c r="K325" i="7"/>
  <c r="M325" i="7"/>
  <c r="O325" i="7"/>
  <c r="Q325" i="7"/>
  <c r="R325" i="7"/>
  <c r="S325" i="7"/>
  <c r="U325" i="7"/>
  <c r="V325" i="7"/>
  <c r="W325" i="7"/>
  <c r="E284" i="7"/>
  <c r="F284" i="7"/>
  <c r="G284" i="7"/>
  <c r="I284" i="7"/>
  <c r="J284" i="7"/>
  <c r="K284" i="7"/>
  <c r="M284" i="7"/>
  <c r="O284" i="7"/>
  <c r="Q284" i="7"/>
  <c r="R284" i="7"/>
  <c r="S284" i="7"/>
  <c r="U284" i="7"/>
  <c r="V284" i="7"/>
  <c r="W284" i="7"/>
  <c r="C284" i="7"/>
  <c r="E272" i="7"/>
  <c r="F272" i="7"/>
  <c r="G272" i="7"/>
  <c r="I272" i="7"/>
  <c r="J272" i="7"/>
  <c r="K272" i="7"/>
  <c r="M272" i="7"/>
  <c r="O272" i="7"/>
  <c r="Q272" i="7"/>
  <c r="R272" i="7"/>
  <c r="S272" i="7"/>
  <c r="U272" i="7"/>
  <c r="V272" i="7"/>
  <c r="W272" i="7"/>
  <c r="C272" i="7"/>
  <c r="E242" i="7"/>
  <c r="F242" i="7"/>
  <c r="G242" i="7"/>
  <c r="I242" i="7"/>
  <c r="J242" i="7"/>
  <c r="K242" i="7"/>
  <c r="M242" i="7"/>
  <c r="O242" i="7"/>
  <c r="Q242" i="7"/>
  <c r="R242" i="7"/>
  <c r="S242" i="7"/>
  <c r="U242" i="7"/>
  <c r="V242" i="7"/>
  <c r="W242" i="7"/>
  <c r="C242" i="7"/>
  <c r="E219" i="7"/>
  <c r="F219" i="7"/>
  <c r="G219" i="7"/>
  <c r="I219" i="7"/>
  <c r="K219" i="7"/>
  <c r="M219" i="7"/>
  <c r="O219" i="7"/>
  <c r="Q219" i="7"/>
  <c r="R219" i="7"/>
  <c r="S219" i="7"/>
  <c r="U219" i="7"/>
  <c r="V219" i="7"/>
  <c r="W219" i="7"/>
  <c r="C219" i="7"/>
  <c r="E190" i="7"/>
  <c r="F190" i="7"/>
  <c r="G190" i="7"/>
  <c r="I190" i="7"/>
  <c r="J190" i="7"/>
  <c r="K190" i="7"/>
  <c r="M190" i="7"/>
  <c r="O190" i="7"/>
  <c r="Q190" i="7"/>
  <c r="R190" i="7"/>
  <c r="S190" i="7"/>
  <c r="U190" i="7"/>
  <c r="V190" i="7"/>
  <c r="W190" i="7"/>
  <c r="C190" i="7"/>
  <c r="E93" i="7"/>
  <c r="F93" i="7"/>
  <c r="G93" i="7"/>
  <c r="I93" i="7"/>
  <c r="K93" i="7"/>
  <c r="M93" i="7"/>
  <c r="O93" i="7"/>
  <c r="Q93" i="7"/>
  <c r="R93" i="7"/>
  <c r="S93" i="7"/>
  <c r="U93" i="7"/>
  <c r="V93" i="7"/>
  <c r="W93" i="7"/>
  <c r="C93" i="7"/>
  <c r="E57" i="7"/>
  <c r="F57" i="7"/>
  <c r="G57" i="7"/>
  <c r="K57" i="7"/>
  <c r="M57" i="7"/>
  <c r="N57" i="7"/>
  <c r="O57" i="7"/>
  <c r="Q57" i="7"/>
  <c r="R57" i="7"/>
  <c r="S57" i="7"/>
  <c r="U57" i="7"/>
  <c r="V57" i="7"/>
  <c r="W57" i="7"/>
  <c r="E19" i="7"/>
  <c r="F19" i="7"/>
  <c r="G19" i="7"/>
  <c r="I19" i="7"/>
  <c r="K19" i="7"/>
  <c r="M19" i="7"/>
  <c r="O19" i="7"/>
  <c r="Q19" i="7"/>
  <c r="R19" i="7"/>
  <c r="S19" i="7"/>
  <c r="U19" i="7"/>
  <c r="V19" i="7"/>
  <c r="W19" i="7"/>
  <c r="AI1233" i="7"/>
  <c r="W1232" i="7"/>
  <c r="V1232" i="7"/>
  <c r="U1232" i="7"/>
  <c r="S1232" i="7"/>
  <c r="R1232" i="7"/>
  <c r="Q1232" i="7"/>
  <c r="O1232" i="7"/>
  <c r="N1232" i="7"/>
  <c r="M1232" i="7"/>
  <c r="K1232" i="7"/>
  <c r="J1232" i="7"/>
  <c r="I1232" i="7"/>
  <c r="C1232" i="7"/>
  <c r="AI1231" i="7"/>
  <c r="W1230" i="7"/>
  <c r="V1230" i="7"/>
  <c r="U1230" i="7"/>
  <c r="S1230" i="7"/>
  <c r="R1230" i="7"/>
  <c r="Q1230" i="7"/>
  <c r="O1230" i="7"/>
  <c r="N1230" i="7"/>
  <c r="M1230" i="7"/>
  <c r="K1230" i="7"/>
  <c r="J1230" i="7"/>
  <c r="I1230" i="7"/>
  <c r="C1230" i="7"/>
  <c r="AI1229" i="7"/>
  <c r="W1228" i="7"/>
  <c r="V1228" i="7"/>
  <c r="U1228" i="7"/>
  <c r="S1228" i="7"/>
  <c r="R1228" i="7"/>
  <c r="Q1228" i="7"/>
  <c r="O1228" i="7"/>
  <c r="N1228" i="7"/>
  <c r="M1228" i="7"/>
  <c r="K1228" i="7"/>
  <c r="J1228" i="7"/>
  <c r="I1228" i="7"/>
  <c r="C1228" i="7"/>
  <c r="AI1227" i="7"/>
  <c r="W1226" i="7"/>
  <c r="V1226" i="7"/>
  <c r="U1226" i="7"/>
  <c r="S1226" i="7"/>
  <c r="R1226" i="7"/>
  <c r="Q1226" i="7"/>
  <c r="O1226" i="7"/>
  <c r="N1226" i="7"/>
  <c r="M1226" i="7"/>
  <c r="K1226" i="7"/>
  <c r="J1226" i="7"/>
  <c r="I1226" i="7"/>
  <c r="C1226" i="7"/>
  <c r="AI1225" i="7"/>
  <c r="W1224" i="7"/>
  <c r="V1224" i="7"/>
  <c r="U1224" i="7"/>
  <c r="S1224" i="7"/>
  <c r="R1224" i="7"/>
  <c r="Q1224" i="7"/>
  <c r="O1224" i="7"/>
  <c r="N1224" i="7"/>
  <c r="M1224" i="7"/>
  <c r="K1224" i="7"/>
  <c r="J1224" i="7"/>
  <c r="I1224" i="7"/>
  <c r="C1224" i="7"/>
  <c r="AI1223" i="7"/>
  <c r="W1222" i="7"/>
  <c r="V1222" i="7"/>
  <c r="U1222" i="7"/>
  <c r="S1222" i="7"/>
  <c r="R1222" i="7"/>
  <c r="Q1222" i="7"/>
  <c r="O1222" i="7"/>
  <c r="N1222" i="7"/>
  <c r="M1222" i="7"/>
  <c r="K1222" i="7"/>
  <c r="J1222" i="7"/>
  <c r="I1222" i="7"/>
  <c r="C1222" i="7"/>
  <c r="AI1221" i="7"/>
  <c r="W1220" i="7"/>
  <c r="V1220" i="7"/>
  <c r="U1220" i="7"/>
  <c r="S1220" i="7"/>
  <c r="R1220" i="7"/>
  <c r="Q1220" i="7"/>
  <c r="O1220" i="7"/>
  <c r="N1220" i="7"/>
  <c r="M1220" i="7"/>
  <c r="K1220" i="7"/>
  <c r="J1220" i="7"/>
  <c r="I1220" i="7"/>
  <c r="C1220" i="7"/>
  <c r="R1218" i="7"/>
  <c r="P1218" i="7" s="1"/>
  <c r="N1218" i="7"/>
  <c r="L1218" i="7" s="1"/>
  <c r="J1218" i="7"/>
  <c r="H1218" i="7" s="1"/>
  <c r="AI1217" i="7"/>
  <c r="AI1216" i="7"/>
  <c r="AI1215" i="7"/>
  <c r="AI1174" i="7"/>
  <c r="AI1172" i="7"/>
  <c r="AI1171" i="7"/>
  <c r="AI1170" i="7"/>
  <c r="AI1169" i="7"/>
  <c r="C1168" i="7"/>
  <c r="AI1142" i="7"/>
  <c r="AI1141" i="7"/>
  <c r="AI1140" i="7"/>
  <c r="AI1139" i="7"/>
  <c r="AI1138" i="7"/>
  <c r="AI1133" i="7"/>
  <c r="AI1132" i="7"/>
  <c r="AI1128" i="7"/>
  <c r="AI1127" i="7"/>
  <c r="AI1126" i="7"/>
  <c r="AI1125" i="7"/>
  <c r="AI1119" i="7"/>
  <c r="AI1118" i="7"/>
  <c r="AI1117" i="7"/>
  <c r="AI1116" i="7"/>
  <c r="AI1115" i="7"/>
  <c r="AI1114" i="7"/>
  <c r="AI1093" i="7"/>
  <c r="AI1092" i="7"/>
  <c r="AI1091" i="7"/>
  <c r="AI1090" i="7"/>
  <c r="AI1089" i="7"/>
  <c r="AI1088" i="7"/>
  <c r="AI1087" i="7"/>
  <c r="AI1086" i="7"/>
  <c r="AI1085" i="7"/>
  <c r="AI1084" i="7"/>
  <c r="AI1083" i="7"/>
  <c r="AI1082" i="7"/>
  <c r="AI1081" i="7"/>
  <c r="AI1070" i="7"/>
  <c r="AI1069" i="7"/>
  <c r="AI1068" i="7"/>
  <c r="AI1067" i="7"/>
  <c r="AI1066" i="7"/>
  <c r="AI1046" i="7"/>
  <c r="AI1045" i="7"/>
  <c r="AI1044" i="7"/>
  <c r="AI1043" i="7"/>
  <c r="AI1042" i="7"/>
  <c r="AI1041" i="7"/>
  <c r="AI1040" i="7"/>
  <c r="AI1039" i="7"/>
  <c r="AI1032" i="7"/>
  <c r="AI1031" i="7"/>
  <c r="AI1030" i="7"/>
  <c r="AI1029" i="7"/>
  <c r="AI1007" i="7"/>
  <c r="AI1006" i="7"/>
  <c r="AI1005" i="7"/>
  <c r="AI1004" i="7"/>
  <c r="AI999" i="7"/>
  <c r="AI998" i="7"/>
  <c r="AI997" i="7"/>
  <c r="AI996" i="7"/>
  <c r="AI976" i="7"/>
  <c r="AI975" i="7"/>
  <c r="AI964" i="7"/>
  <c r="AI963" i="7"/>
  <c r="AI962" i="7"/>
  <c r="AI961" i="7"/>
  <c r="AI960" i="7"/>
  <c r="J944" i="7"/>
  <c r="H944" i="7" s="1"/>
  <c r="D944" i="7" s="1"/>
  <c r="Y943" i="7"/>
  <c r="X943" i="7"/>
  <c r="AI937" i="7"/>
  <c r="AI936" i="7"/>
  <c r="AI935" i="7"/>
  <c r="AI934" i="7"/>
  <c r="AI933" i="7"/>
  <c r="AI932" i="7"/>
  <c r="AI931" i="7"/>
  <c r="AI920" i="7"/>
  <c r="AI919" i="7"/>
  <c r="J910" i="7"/>
  <c r="H910" i="7" s="1"/>
  <c r="D910" i="7" s="1"/>
  <c r="AI909" i="7"/>
  <c r="AI908" i="7"/>
  <c r="AI907" i="7"/>
  <c r="AI888" i="7"/>
  <c r="AI887" i="7"/>
  <c r="AI852" i="7"/>
  <c r="AI851" i="7"/>
  <c r="AI850" i="7"/>
  <c r="AI849" i="7"/>
  <c r="AI848" i="7"/>
  <c r="J847" i="7"/>
  <c r="AI846" i="7"/>
  <c r="J845" i="7"/>
  <c r="H845" i="7" s="1"/>
  <c r="D845" i="7" s="1"/>
  <c r="J844" i="7"/>
  <c r="H844" i="7" s="1"/>
  <c r="D844" i="7" s="1"/>
  <c r="AI843" i="7"/>
  <c r="AI842" i="7"/>
  <c r="AI841" i="7"/>
  <c r="AI840" i="7"/>
  <c r="AI839" i="7"/>
  <c r="AI832" i="7"/>
  <c r="AI831" i="7"/>
  <c r="AI830" i="7"/>
  <c r="AI818" i="7"/>
  <c r="AI817" i="7"/>
  <c r="AI816" i="7"/>
  <c r="AI815" i="7"/>
  <c r="AI814" i="7"/>
  <c r="C813" i="7"/>
  <c r="Z812" i="7"/>
  <c r="AF811" i="7"/>
  <c r="AG811" i="7" s="1"/>
  <c r="R812" i="7" l="1"/>
  <c r="M812" i="7"/>
  <c r="V812" i="7"/>
  <c r="Q812" i="7"/>
  <c r="K812" i="7"/>
  <c r="F812" i="7"/>
  <c r="W812" i="7"/>
  <c r="G812" i="7"/>
  <c r="U812" i="7"/>
  <c r="O812" i="7"/>
  <c r="E812" i="7"/>
  <c r="S812" i="7"/>
  <c r="N812" i="7"/>
  <c r="I812" i="7"/>
  <c r="C812" i="7"/>
  <c r="T1232" i="7"/>
  <c r="T1220" i="7"/>
  <c r="T1224" i="7"/>
  <c r="T1228" i="7"/>
  <c r="D1218" i="7"/>
  <c r="P363" i="7"/>
  <c r="T629" i="7"/>
  <c r="P930" i="7"/>
  <c r="P918" i="7"/>
  <c r="P906" i="7"/>
  <c r="T886" i="7"/>
  <c r="T838" i="7"/>
  <c r="P93" i="7"/>
  <c r="T242" i="7"/>
  <c r="T325" i="7"/>
  <c r="P402" i="7"/>
  <c r="T495" i="7"/>
  <c r="P732" i="7"/>
  <c r="P1224" i="7"/>
  <c r="P1232" i="7"/>
  <c r="T93" i="7"/>
  <c r="T363" i="7"/>
  <c r="T402" i="7"/>
  <c r="T732" i="7"/>
  <c r="T930" i="7"/>
  <c r="T918" i="7"/>
  <c r="T906" i="7"/>
  <c r="T1222" i="7"/>
  <c r="T1226" i="7"/>
  <c r="T1230" i="7"/>
  <c r="T219" i="7"/>
  <c r="T284" i="7"/>
  <c r="T389" i="7"/>
  <c r="T581" i="7"/>
  <c r="T688" i="7"/>
  <c r="T1168" i="7"/>
  <c r="T1131" i="7"/>
  <c r="T1124" i="7"/>
  <c r="T1113" i="7"/>
  <c r="T1080" i="7"/>
  <c r="T1065" i="7"/>
  <c r="T1038" i="7"/>
  <c r="T1028" i="7"/>
  <c r="T1003" i="7"/>
  <c r="T974" i="7"/>
  <c r="T995" i="7"/>
  <c r="T959" i="7"/>
  <c r="T943" i="7"/>
  <c r="T813" i="7"/>
  <c r="P1222" i="7"/>
  <c r="P1230" i="7"/>
  <c r="T57" i="7"/>
  <c r="T190" i="7"/>
  <c r="T272" i="7"/>
  <c r="T456" i="7"/>
  <c r="T546" i="7"/>
  <c r="T663" i="7"/>
  <c r="T829" i="7"/>
  <c r="P219" i="7"/>
  <c r="P284" i="7"/>
  <c r="P389" i="7"/>
  <c r="P581" i="7"/>
  <c r="P1131" i="7"/>
  <c r="P1220" i="7"/>
  <c r="P1228" i="7"/>
  <c r="P57" i="7"/>
  <c r="P190" i="7"/>
  <c r="P272" i="7"/>
  <c r="P456" i="7"/>
  <c r="P546" i="7"/>
  <c r="P663" i="7"/>
  <c r="P829" i="7"/>
  <c r="L57" i="7"/>
  <c r="P688" i="7"/>
  <c r="P1168" i="7"/>
  <c r="P1124" i="7"/>
  <c r="P1113" i="7"/>
  <c r="P1080" i="7"/>
  <c r="P1065" i="7"/>
  <c r="P1038" i="7"/>
  <c r="P1028" i="7"/>
  <c r="P1003" i="7"/>
  <c r="P974" i="7"/>
  <c r="P995" i="7"/>
  <c r="P959" i="7"/>
  <c r="P943" i="7"/>
  <c r="L829" i="7"/>
  <c r="P813" i="7"/>
  <c r="P1226" i="7"/>
  <c r="P242" i="7"/>
  <c r="P325" i="7"/>
  <c r="P495" i="7"/>
  <c r="P629" i="7"/>
  <c r="P886" i="7"/>
  <c r="P838" i="7"/>
  <c r="L930" i="7"/>
  <c r="L918" i="7"/>
  <c r="L906" i="7"/>
  <c r="L1220" i="7"/>
  <c r="L1222" i="7"/>
  <c r="L1224" i="7"/>
  <c r="L1226" i="7"/>
  <c r="L1228" i="7"/>
  <c r="L1230" i="7"/>
  <c r="L1232" i="7"/>
  <c r="L1168" i="7"/>
  <c r="L1131" i="7"/>
  <c r="L1124" i="7"/>
  <c r="L1113" i="7"/>
  <c r="L1080" i="7"/>
  <c r="L1065" i="7"/>
  <c r="L1038" i="7"/>
  <c r="L1028" i="7"/>
  <c r="L1003" i="7"/>
  <c r="L974" i="7"/>
  <c r="L995" i="7"/>
  <c r="L959" i="7"/>
  <c r="L943" i="7"/>
  <c r="L813" i="7"/>
  <c r="L886" i="7"/>
  <c r="L838" i="7"/>
  <c r="H1222" i="7"/>
  <c r="H1230" i="7"/>
  <c r="H190" i="7"/>
  <c r="H272" i="7"/>
  <c r="H546" i="7"/>
  <c r="H663" i="7"/>
  <c r="H1168" i="7"/>
  <c r="H1131" i="7"/>
  <c r="H1124" i="7"/>
  <c r="H1113" i="7"/>
  <c r="H1080" i="7"/>
  <c r="H1065" i="7"/>
  <c r="H1038" i="7"/>
  <c r="H1028" i="7"/>
  <c r="H1003" i="7"/>
  <c r="H974" i="7"/>
  <c r="H995" i="7"/>
  <c r="H959" i="7"/>
  <c r="H813" i="7"/>
  <c r="H1224" i="7"/>
  <c r="H1232" i="7"/>
  <c r="AI847" i="7"/>
  <c r="H847" i="7"/>
  <c r="D847" i="7" s="1"/>
  <c r="H242" i="7"/>
  <c r="H495" i="7"/>
  <c r="H629" i="7"/>
  <c r="H829" i="7"/>
  <c r="H1226" i="7"/>
  <c r="H402" i="7"/>
  <c r="H886" i="7"/>
  <c r="H1220" i="7"/>
  <c r="H1228" i="7"/>
  <c r="H284" i="7"/>
  <c r="H389" i="7"/>
  <c r="H581" i="7"/>
  <c r="H688" i="7"/>
  <c r="H930" i="7"/>
  <c r="H918" i="7"/>
  <c r="R1219" i="7"/>
  <c r="W1219" i="7"/>
  <c r="I1219" i="7"/>
  <c r="Q1219" i="7"/>
  <c r="J1219" i="7"/>
  <c r="O1219" i="7"/>
  <c r="U1219" i="7"/>
  <c r="M1219" i="7"/>
  <c r="K1219" i="7"/>
  <c r="V1219" i="7"/>
  <c r="S1219" i="7"/>
  <c r="G18" i="7"/>
  <c r="AI1218" i="7"/>
  <c r="AJ1218" i="7" s="1"/>
  <c r="M18" i="7"/>
  <c r="F18" i="7"/>
  <c r="AI910" i="7"/>
  <c r="J906" i="7"/>
  <c r="AI906" i="7" s="1"/>
  <c r="W18" i="7"/>
  <c r="R18" i="7"/>
  <c r="K18" i="7"/>
  <c r="AJ817" i="7"/>
  <c r="AI944" i="7"/>
  <c r="J943" i="7"/>
  <c r="AI943" i="7" s="1"/>
  <c r="N1219" i="7"/>
  <c r="V18" i="7"/>
  <c r="Q18" i="7"/>
  <c r="AJ1118" i="7"/>
  <c r="U18" i="7"/>
  <c r="O18" i="7"/>
  <c r="E18" i="7"/>
  <c r="AI1113" i="7"/>
  <c r="J838" i="7"/>
  <c r="H838" i="7" s="1"/>
  <c r="S18" i="7"/>
  <c r="AI995" i="7"/>
  <c r="AJ1004" i="7"/>
  <c r="AI1124" i="7"/>
  <c r="AJ961" i="7"/>
  <c r="AJ1171" i="7"/>
  <c r="AJ1216" i="7"/>
  <c r="AJ919" i="7"/>
  <c r="AJ1040" i="7"/>
  <c r="AJ1044" i="7"/>
  <c r="AJ1081" i="7"/>
  <c r="AI1080" i="7"/>
  <c r="AI1003" i="7"/>
  <c r="AJ999" i="7"/>
  <c r="AJ1030" i="7"/>
  <c r="AJ846" i="7"/>
  <c r="AJ936" i="7"/>
  <c r="AI1220" i="7"/>
  <c r="AI974" i="7"/>
  <c r="AI930" i="7"/>
  <c r="AJ1223" i="7"/>
  <c r="AJ932" i="7"/>
  <c r="AJ1085" i="7"/>
  <c r="AJ1088" i="7"/>
  <c r="AJ1092" i="7"/>
  <c r="AJ1128" i="7"/>
  <c r="AJ840" i="7"/>
  <c r="AJ851" i="7"/>
  <c r="AJ909" i="7"/>
  <c r="AJ933" i="7"/>
  <c r="AJ964" i="7"/>
  <c r="AI1028" i="7"/>
  <c r="AJ1041" i="7"/>
  <c r="AJ1067" i="7"/>
  <c r="AJ1086" i="7"/>
  <c r="AJ1089" i="7"/>
  <c r="AJ1093" i="7"/>
  <c r="AJ1141" i="7"/>
  <c r="AJ1029" i="7"/>
  <c r="AJ1231" i="7"/>
  <c r="AI829" i="7"/>
  <c r="AJ842" i="7"/>
  <c r="AJ998" i="7"/>
  <c r="AJ1142" i="7"/>
  <c r="AJ996" i="7"/>
  <c r="AJ1119" i="7"/>
  <c r="AJ830" i="7"/>
  <c r="AJ816" i="7"/>
  <c r="AJ848" i="7"/>
  <c r="AJ843" i="7"/>
  <c r="AJ907" i="7"/>
  <c r="AJ934" i="7"/>
  <c r="AJ937" i="7"/>
  <c r="AJ997" i="7"/>
  <c r="AJ1031" i="7"/>
  <c r="AJ1117" i="7"/>
  <c r="AJ831" i="7"/>
  <c r="AJ962" i="7"/>
  <c r="AJ975" i="7"/>
  <c r="AJ1006" i="7"/>
  <c r="AJ1114" i="7"/>
  <c r="AI1228" i="7"/>
  <c r="AJ815" i="7"/>
  <c r="AJ818" i="7"/>
  <c r="AJ832" i="7"/>
  <c r="AJ839" i="7"/>
  <c r="AJ850" i="7"/>
  <c r="AJ963" i="7"/>
  <c r="AJ976" i="7"/>
  <c r="AJ1007" i="7"/>
  <c r="AI1222" i="7"/>
  <c r="AJ920" i="7"/>
  <c r="AJ960" i="7"/>
  <c r="AJ1042" i="7"/>
  <c r="AJ1138" i="7"/>
  <c r="AJ1221" i="7"/>
  <c r="C1219" i="7"/>
  <c r="AJ1229" i="7"/>
  <c r="AI813" i="7"/>
  <c r="AJ814" i="7"/>
  <c r="AJ841" i="7"/>
  <c r="AJ849" i="7"/>
  <c r="AJ852" i="7"/>
  <c r="AI886" i="7"/>
  <c r="AJ888" i="7"/>
  <c r="AJ908" i="7"/>
  <c r="AI918" i="7"/>
  <c r="AI959" i="7"/>
  <c r="AJ1005" i="7"/>
  <c r="AJ1045" i="7"/>
  <c r="AJ1082" i="7"/>
  <c r="AJ1127" i="7"/>
  <c r="AJ1139" i="7"/>
  <c r="AJ1174" i="7"/>
  <c r="AI1065" i="7"/>
  <c r="AJ1070" i="7"/>
  <c r="AJ1115" i="7"/>
  <c r="AJ1125" i="7"/>
  <c r="AJ1215" i="7"/>
  <c r="AJ1217" i="7"/>
  <c r="AI1038" i="7"/>
  <c r="AJ1046" i="7"/>
  <c r="AJ1066" i="7"/>
  <c r="AJ1068" i="7"/>
  <c r="AJ1084" i="7"/>
  <c r="AJ1090" i="7"/>
  <c r="AI1131" i="7"/>
  <c r="AJ1170" i="7"/>
  <c r="AJ1172" i="7"/>
  <c r="AJ1225" i="7"/>
  <c r="AI1230" i="7"/>
  <c r="AJ1233" i="7"/>
  <c r="AI844" i="7"/>
  <c r="AJ844" i="7" s="1"/>
  <c r="AJ887" i="7"/>
  <c r="AI845" i="7"/>
  <c r="AJ845" i="7" s="1"/>
  <c r="AJ931" i="7"/>
  <c r="AJ935" i="7"/>
  <c r="AJ1083" i="7"/>
  <c r="AJ1132" i="7"/>
  <c r="AJ1227" i="7"/>
  <c r="AI1232" i="7"/>
  <c r="AJ1032" i="7"/>
  <c r="AJ1069" i="7"/>
  <c r="AJ1087" i="7"/>
  <c r="AJ1091" i="7"/>
  <c r="AJ1116" i="7"/>
  <c r="AI1168" i="7"/>
  <c r="AJ1169" i="7"/>
  <c r="AI1226" i="7"/>
  <c r="AJ1039" i="7"/>
  <c r="AJ1043" i="7"/>
  <c r="AJ1133" i="7"/>
  <c r="AJ1140" i="7"/>
  <c r="AJ1126" i="7"/>
  <c r="AI1224" i="7"/>
  <c r="P812" i="7" l="1"/>
  <c r="L812" i="7"/>
  <c r="J812" i="7"/>
  <c r="T812" i="7"/>
  <c r="D1003" i="7"/>
  <c r="D1080" i="7"/>
  <c r="D1226" i="7"/>
  <c r="D886" i="7"/>
  <c r="D1230" i="7"/>
  <c r="D995" i="7"/>
  <c r="D1038" i="7"/>
  <c r="D1124" i="7"/>
  <c r="D1222" i="7"/>
  <c r="D1228" i="7"/>
  <c r="D1224" i="7"/>
  <c r="D974" i="7"/>
  <c r="D1065" i="7"/>
  <c r="D1131" i="7"/>
  <c r="D1220" i="7"/>
  <c r="D829" i="7"/>
  <c r="D813" i="7"/>
  <c r="D1168" i="7"/>
  <c r="T18" i="7"/>
  <c r="D918" i="7"/>
  <c r="D959" i="7"/>
  <c r="D1028" i="7"/>
  <c r="D1113" i="7"/>
  <c r="D838" i="7"/>
  <c r="D930" i="7"/>
  <c r="D1232" i="7"/>
  <c r="P1219" i="7"/>
  <c r="T1219" i="7"/>
  <c r="P18" i="7"/>
  <c r="AJ1124" i="7"/>
  <c r="L1219" i="7"/>
  <c r="H943" i="7"/>
  <c r="D943" i="7" s="1"/>
  <c r="AJ1113" i="7"/>
  <c r="H906" i="7"/>
  <c r="H1219" i="7"/>
  <c r="AJ1003" i="7"/>
  <c r="W17" i="7"/>
  <c r="W16" i="7" s="1"/>
  <c r="AJ1131" i="7"/>
  <c r="O17" i="7"/>
  <c r="O16" i="7" s="1"/>
  <c r="V17" i="7"/>
  <c r="V16" i="7" s="1"/>
  <c r="R17" i="7"/>
  <c r="R16" i="7" s="1"/>
  <c r="AJ910" i="7"/>
  <c r="M17" i="7"/>
  <c r="M16" i="7" s="1"/>
  <c r="G17" i="7"/>
  <c r="G16" i="7" s="1"/>
  <c r="AJ930" i="7"/>
  <c r="AJ829" i="7"/>
  <c r="U17" i="7"/>
  <c r="U16" i="7" s="1"/>
  <c r="S17" i="7"/>
  <c r="S16" i="7" s="1"/>
  <c r="E17" i="7"/>
  <c r="E16" i="7" s="1"/>
  <c r="Q17" i="7"/>
  <c r="Q16" i="7" s="1"/>
  <c r="F17" i="7"/>
  <c r="F16" i="7" s="1"/>
  <c r="AI838" i="7"/>
  <c r="K17" i="7"/>
  <c r="K16" i="7" s="1"/>
  <c r="AJ1028" i="7"/>
  <c r="AJ1220" i="7"/>
  <c r="AJ1038" i="7"/>
  <c r="AJ995" i="7"/>
  <c r="AJ1224" i="7"/>
  <c r="AJ1228" i="7"/>
  <c r="AJ1222" i="7"/>
  <c r="AJ1168" i="7"/>
  <c r="AJ886" i="7"/>
  <c r="AJ813" i="7"/>
  <c r="AI1219" i="7"/>
  <c r="AJ1226" i="7"/>
  <c r="AJ1065" i="7"/>
  <c r="AJ1230" i="7"/>
  <c r="AJ944" i="7"/>
  <c r="AJ974" i="7"/>
  <c r="AJ918" i="7"/>
  <c r="AJ847" i="7"/>
  <c r="AJ1232" i="7"/>
  <c r="AJ959" i="7"/>
  <c r="AJ1080" i="7"/>
  <c r="H812" i="7" l="1"/>
  <c r="T17" i="7"/>
  <c r="T16" i="7" s="1"/>
  <c r="D1219" i="7"/>
  <c r="AJ906" i="7"/>
  <c r="D906" i="7"/>
  <c r="D812" i="7" s="1"/>
  <c r="P17" i="7"/>
  <c r="P16" i="7" s="1"/>
  <c r="AJ838" i="7"/>
  <c r="AJ1219" i="7"/>
  <c r="AJ943" i="7"/>
  <c r="AI812" i="7"/>
  <c r="AG812" i="7" l="1"/>
  <c r="AJ812" i="7"/>
  <c r="AF810" i="7" l="1"/>
  <c r="AG810" i="7" s="1"/>
  <c r="AI348" i="7"/>
  <c r="G13" i="7"/>
  <c r="F13" i="7"/>
  <c r="E13" i="7"/>
  <c r="E14" i="7"/>
  <c r="AJ348" i="7" l="1"/>
  <c r="AF809" i="7"/>
  <c r="AG809" i="7" s="1"/>
  <c r="N661" i="7" l="1"/>
  <c r="L661" i="7" s="1"/>
  <c r="D661" i="7" s="1"/>
  <c r="N51" i="7" l="1"/>
  <c r="V9" i="7"/>
  <c r="V7" i="7"/>
  <c r="N793" i="7"/>
  <c r="L793" i="7" s="1"/>
  <c r="D793" i="7" s="1"/>
  <c r="L802" i="7"/>
  <c r="D802" i="7" s="1"/>
  <c r="N19" i="7" l="1"/>
  <c r="L51" i="7"/>
  <c r="N732" i="7"/>
  <c r="L732" i="7" s="1"/>
  <c r="V11" i="7"/>
  <c r="L19" i="7" l="1"/>
  <c r="D51" i="7"/>
  <c r="V5" i="7"/>
  <c r="N726" i="7" l="1"/>
  <c r="L726" i="7" s="1"/>
  <c r="D726" i="7" s="1"/>
  <c r="N718" i="7"/>
  <c r="L718" i="7" s="1"/>
  <c r="D718" i="7" s="1"/>
  <c r="N717" i="7"/>
  <c r="L717" i="7" s="1"/>
  <c r="D717" i="7" s="1"/>
  <c r="N725" i="7"/>
  <c r="L725" i="7" s="1"/>
  <c r="D725" i="7" s="1"/>
  <c r="N724" i="7"/>
  <c r="L724" i="7" s="1"/>
  <c r="D724" i="7" s="1"/>
  <c r="N723" i="7"/>
  <c r="L723" i="7" s="1"/>
  <c r="D723" i="7" s="1"/>
  <c r="N685" i="7"/>
  <c r="L685" i="7" s="1"/>
  <c r="D685" i="7" s="1"/>
  <c r="L684" i="7"/>
  <c r="D684" i="7" s="1"/>
  <c r="L683" i="7"/>
  <c r="D683" i="7" s="1"/>
  <c r="C629" i="7"/>
  <c r="N622" i="7"/>
  <c r="L622" i="7" s="1"/>
  <c r="D622" i="7" s="1"/>
  <c r="N627" i="7"/>
  <c r="L627" i="7" s="1"/>
  <c r="D627" i="7" s="1"/>
  <c r="N626" i="7"/>
  <c r="L626" i="7" s="1"/>
  <c r="D626" i="7" s="1"/>
  <c r="N573" i="7"/>
  <c r="L573" i="7" s="1"/>
  <c r="D573" i="7" s="1"/>
  <c r="N577" i="7"/>
  <c r="L577" i="7" s="1"/>
  <c r="D577" i="7" s="1"/>
  <c r="N576" i="7"/>
  <c r="L576" i="7" s="1"/>
  <c r="D576" i="7" s="1"/>
  <c r="C495" i="7"/>
  <c r="L543" i="7"/>
  <c r="D543" i="7" s="1"/>
  <c r="N545" i="7"/>
  <c r="L545" i="7" s="1"/>
  <c r="D545" i="7" s="1"/>
  <c r="N541" i="7"/>
  <c r="L541" i="7" s="1"/>
  <c r="D541" i="7" s="1"/>
  <c r="L540" i="7"/>
  <c r="D540" i="7" s="1"/>
  <c r="L537" i="7"/>
  <c r="D537" i="7" s="1"/>
  <c r="C456" i="7"/>
  <c r="N492" i="7"/>
  <c r="L492" i="7" s="1"/>
  <c r="D492" i="7" s="1"/>
  <c r="N431" i="7"/>
  <c r="C389" i="7"/>
  <c r="N401" i="7"/>
  <c r="C363" i="7"/>
  <c r="C325" i="7"/>
  <c r="N343" i="7"/>
  <c r="L343" i="7" s="1"/>
  <c r="D343" i="7" s="1"/>
  <c r="N123" i="7"/>
  <c r="L123" i="7" s="1"/>
  <c r="D123" i="7" s="1"/>
  <c r="N314" i="7"/>
  <c r="N323" i="7"/>
  <c r="L279" i="7"/>
  <c r="D279" i="7" s="1"/>
  <c r="N278" i="7"/>
  <c r="L278" i="7" s="1"/>
  <c r="D278" i="7" s="1"/>
  <c r="N269" i="7"/>
  <c r="L269" i="7" s="1"/>
  <c r="D269" i="7" s="1"/>
  <c r="N228" i="7"/>
  <c r="L228" i="7" s="1"/>
  <c r="D228" i="7" s="1"/>
  <c r="N227" i="7"/>
  <c r="L227" i="7" s="1"/>
  <c r="D227" i="7" s="1"/>
  <c r="N226" i="7"/>
  <c r="L226" i="7" s="1"/>
  <c r="D226" i="7" s="1"/>
  <c r="L204" i="7"/>
  <c r="D204" i="7" s="1"/>
  <c r="L201" i="7"/>
  <c r="D201" i="7" s="1"/>
  <c r="L200" i="7"/>
  <c r="D200" i="7" s="1"/>
  <c r="L199" i="7"/>
  <c r="D199" i="7" s="1"/>
  <c r="L198" i="7"/>
  <c r="D198" i="7" s="1"/>
  <c r="L197" i="7"/>
  <c r="D197" i="7" s="1"/>
  <c r="N130" i="7"/>
  <c r="L130" i="7" s="1"/>
  <c r="D130" i="7" s="1"/>
  <c r="C57" i="7"/>
  <c r="C19" i="7"/>
  <c r="J747" i="7"/>
  <c r="N122" i="7"/>
  <c r="AI760" i="7"/>
  <c r="AI757" i="7"/>
  <c r="AI754" i="7"/>
  <c r="AI746" i="7"/>
  <c r="AI743" i="7"/>
  <c r="Z743" i="7"/>
  <c r="AI742" i="7"/>
  <c r="Z742" i="7"/>
  <c r="AI741" i="7"/>
  <c r="Z741" i="7"/>
  <c r="AI740" i="7"/>
  <c r="Z740" i="7"/>
  <c r="AI739" i="7"/>
  <c r="Z739" i="7"/>
  <c r="AI738" i="7"/>
  <c r="Z738" i="7"/>
  <c r="AI737" i="7"/>
  <c r="Z737" i="7"/>
  <c r="AI736" i="7"/>
  <c r="Z736" i="7"/>
  <c r="AI735" i="7"/>
  <c r="AI734" i="7"/>
  <c r="Z734" i="7"/>
  <c r="Z733" i="7"/>
  <c r="AI701" i="7"/>
  <c r="AI698" i="7"/>
  <c r="AI695" i="7"/>
  <c r="AI692" i="7"/>
  <c r="Z692" i="7"/>
  <c r="AI691" i="7"/>
  <c r="Z691" i="7"/>
  <c r="AI690" i="7"/>
  <c r="Z690" i="7"/>
  <c r="AI689" i="7"/>
  <c r="Z689" i="7"/>
  <c r="Y688" i="7"/>
  <c r="X688" i="7"/>
  <c r="AI679" i="7"/>
  <c r="AI676" i="7"/>
  <c r="AI673" i="7"/>
  <c r="AI671" i="7"/>
  <c r="Z671" i="7"/>
  <c r="AI670" i="7"/>
  <c r="Z670" i="7"/>
  <c r="AI669" i="7"/>
  <c r="Z669" i="7"/>
  <c r="AI668" i="7"/>
  <c r="Z668" i="7"/>
  <c r="AI667" i="7"/>
  <c r="Z667" i="7"/>
  <c r="AI666" i="7"/>
  <c r="AI665" i="7"/>
  <c r="AI664" i="7"/>
  <c r="Z664" i="7"/>
  <c r="AI645" i="7"/>
  <c r="AI642" i="7"/>
  <c r="AI639" i="7"/>
  <c r="AI636" i="7"/>
  <c r="AI633" i="7"/>
  <c r="N651" i="7"/>
  <c r="AI631" i="7"/>
  <c r="Z631" i="7"/>
  <c r="Z630" i="7"/>
  <c r="AI609" i="7"/>
  <c r="AI606" i="7"/>
  <c r="AI603" i="7"/>
  <c r="AI601" i="7"/>
  <c r="Z601" i="7"/>
  <c r="AI600" i="7"/>
  <c r="Z600" i="7"/>
  <c r="AI599" i="7"/>
  <c r="Z599" i="7"/>
  <c r="AI598" i="7"/>
  <c r="Z598" i="7"/>
  <c r="AI597" i="7"/>
  <c r="Z597" i="7"/>
  <c r="AI596" i="7"/>
  <c r="Z596" i="7"/>
  <c r="AI595" i="7"/>
  <c r="Z595" i="7"/>
  <c r="AI594" i="7"/>
  <c r="Z594" i="7"/>
  <c r="AI593" i="7"/>
  <c r="Z593" i="7"/>
  <c r="AI592" i="7"/>
  <c r="Z592" i="7"/>
  <c r="AI591" i="7"/>
  <c r="Z591" i="7"/>
  <c r="AI590" i="7"/>
  <c r="Z590" i="7"/>
  <c r="AI589" i="7"/>
  <c r="Z589" i="7"/>
  <c r="AI588" i="7"/>
  <c r="Z588" i="7"/>
  <c r="AI587" i="7"/>
  <c r="Z587" i="7"/>
  <c r="AI586" i="7"/>
  <c r="Z586" i="7"/>
  <c r="AI585" i="7"/>
  <c r="Z585" i="7"/>
  <c r="AI584" i="7"/>
  <c r="Z584" i="7"/>
  <c r="AI583" i="7"/>
  <c r="AI582" i="7"/>
  <c r="AI560" i="7"/>
  <c r="AI555" i="7"/>
  <c r="AI551" i="7"/>
  <c r="Z551" i="7"/>
  <c r="AI550" i="7"/>
  <c r="Z550" i="7"/>
  <c r="AI549" i="7"/>
  <c r="Z549" i="7"/>
  <c r="AI548" i="7"/>
  <c r="Z548" i="7"/>
  <c r="Z547" i="7"/>
  <c r="Y546" i="7"/>
  <c r="X546" i="7"/>
  <c r="X3" i="7" s="1"/>
  <c r="AI524" i="7"/>
  <c r="AI521" i="7"/>
  <c r="AI518" i="7"/>
  <c r="AI515" i="7"/>
  <c r="AI509" i="7"/>
  <c r="AI506" i="7"/>
  <c r="Z506" i="7"/>
  <c r="AI505" i="7"/>
  <c r="Z505" i="7"/>
  <c r="AI504" i="7"/>
  <c r="Z504" i="7"/>
  <c r="AI503" i="7"/>
  <c r="Z503" i="7"/>
  <c r="AI502" i="7"/>
  <c r="Z502" i="7"/>
  <c r="AI501" i="7"/>
  <c r="Z501" i="7"/>
  <c r="AI500" i="7"/>
  <c r="Z500" i="7"/>
  <c r="AI499" i="7"/>
  <c r="Z499" i="7"/>
  <c r="AI498" i="7"/>
  <c r="Z498" i="7"/>
  <c r="AI497" i="7"/>
  <c r="Y495" i="7"/>
  <c r="X495" i="7"/>
  <c r="AI485" i="7"/>
  <c r="AI481" i="7"/>
  <c r="AI478" i="7"/>
  <c r="AI475" i="7"/>
  <c r="AI472" i="7"/>
  <c r="AI469" i="7"/>
  <c r="AI466" i="7"/>
  <c r="Z466" i="7"/>
  <c r="AI465" i="7"/>
  <c r="Z465" i="7"/>
  <c r="AI464" i="7"/>
  <c r="Z464" i="7"/>
  <c r="AI463" i="7"/>
  <c r="Z463" i="7"/>
  <c r="AI462" i="7"/>
  <c r="Z462" i="7"/>
  <c r="AI461" i="7"/>
  <c r="Z461" i="7"/>
  <c r="AI460" i="7"/>
  <c r="Z460" i="7"/>
  <c r="J459" i="7"/>
  <c r="Y456" i="7"/>
  <c r="X456" i="7"/>
  <c r="AI412" i="7"/>
  <c r="AI406" i="7"/>
  <c r="AI403" i="7"/>
  <c r="Z403" i="7"/>
  <c r="Y402" i="7"/>
  <c r="X402" i="7"/>
  <c r="AI391" i="7"/>
  <c r="Z391" i="7"/>
  <c r="AI390" i="7"/>
  <c r="Z390" i="7"/>
  <c r="AI381" i="7"/>
  <c r="AI378" i="7"/>
  <c r="AI371" i="7"/>
  <c r="Z371" i="7"/>
  <c r="AI370" i="7"/>
  <c r="Z370" i="7"/>
  <c r="AI369" i="7"/>
  <c r="Z369" i="7"/>
  <c r="AI368" i="7"/>
  <c r="Z368" i="7"/>
  <c r="AI367" i="7"/>
  <c r="Z367" i="7"/>
  <c r="AI366" i="7"/>
  <c r="Z365" i="7"/>
  <c r="J364" i="7"/>
  <c r="Y363" i="7"/>
  <c r="X363" i="7"/>
  <c r="AI347" i="7"/>
  <c r="AI342" i="7"/>
  <c r="AI339" i="7"/>
  <c r="Z339" i="7"/>
  <c r="AI338" i="7"/>
  <c r="Z338" i="7"/>
  <c r="AI337" i="7"/>
  <c r="Z337" i="7"/>
  <c r="AI336" i="7"/>
  <c r="Z336" i="7"/>
  <c r="AI335" i="7"/>
  <c r="Z335" i="7"/>
  <c r="J334" i="7"/>
  <c r="AI333" i="7"/>
  <c r="J332" i="7"/>
  <c r="J331" i="7"/>
  <c r="H331" i="7" s="1"/>
  <c r="D331" i="7" s="1"/>
  <c r="AI330" i="7"/>
  <c r="Z330" i="7"/>
  <c r="AI329" i="7"/>
  <c r="AI328" i="7"/>
  <c r="Z328" i="7"/>
  <c r="Y325" i="7"/>
  <c r="X325" i="7"/>
  <c r="AI304" i="7"/>
  <c r="AI301" i="7"/>
  <c r="AI298" i="7"/>
  <c r="AI295" i="7"/>
  <c r="AI292" i="7"/>
  <c r="AI289" i="7"/>
  <c r="Z289" i="7"/>
  <c r="AI288" i="7"/>
  <c r="Z288" i="7"/>
  <c r="AI287" i="7"/>
  <c r="Z287" i="7"/>
  <c r="AI286" i="7"/>
  <c r="Z286" i="7"/>
  <c r="Z285" i="7"/>
  <c r="Y284" i="7"/>
  <c r="X284" i="7"/>
  <c r="AI273" i="7"/>
  <c r="Y272" i="7"/>
  <c r="X272" i="7"/>
  <c r="AI263" i="7"/>
  <c r="AI259" i="7"/>
  <c r="AI256" i="7"/>
  <c r="AI253" i="7"/>
  <c r="AI250" i="7"/>
  <c r="AI246" i="7"/>
  <c r="Z243" i="7"/>
  <c r="Y242" i="7"/>
  <c r="X242" i="7"/>
  <c r="AI233" i="7"/>
  <c r="AI225" i="7"/>
  <c r="AI222" i="7"/>
  <c r="Z222" i="7"/>
  <c r="AI221" i="7"/>
  <c r="Z221" i="7"/>
  <c r="J220" i="7"/>
  <c r="Y219" i="7"/>
  <c r="X219" i="7"/>
  <c r="AI210" i="7"/>
  <c r="AI207" i="7"/>
  <c r="AI196" i="7"/>
  <c r="AI193" i="7"/>
  <c r="Z193" i="7"/>
  <c r="AI192" i="7"/>
  <c r="Z192" i="7"/>
  <c r="AI191" i="7"/>
  <c r="Y190" i="7"/>
  <c r="X190" i="7"/>
  <c r="AI146" i="7"/>
  <c r="AI142" i="7"/>
  <c r="AI139" i="7"/>
  <c r="AI136" i="7"/>
  <c r="AI133" i="7"/>
  <c r="AI118" i="7"/>
  <c r="AI125" i="7"/>
  <c r="AI124" i="7"/>
  <c r="AI115" i="7"/>
  <c r="Z115" i="7"/>
  <c r="AI114" i="7"/>
  <c r="Z114" i="7"/>
  <c r="AI113" i="7"/>
  <c r="AI112" i="7"/>
  <c r="AI111" i="7"/>
  <c r="AI110" i="7"/>
  <c r="AI109" i="7"/>
  <c r="Z109" i="7"/>
  <c r="AI108" i="7"/>
  <c r="Z108" i="7"/>
  <c r="AI107" i="7"/>
  <c r="Z107" i="7"/>
  <c r="AI106" i="7"/>
  <c r="Z106" i="7"/>
  <c r="AI105" i="7"/>
  <c r="AI104" i="7"/>
  <c r="AI123" i="7"/>
  <c r="Z123" i="7"/>
  <c r="J103" i="7"/>
  <c r="J102" i="7"/>
  <c r="H102" i="7" s="1"/>
  <c r="D102" i="7" s="1"/>
  <c r="Z101" i="7"/>
  <c r="Z100" i="7"/>
  <c r="Z99" i="7"/>
  <c r="Z98" i="7"/>
  <c r="J121" i="7"/>
  <c r="H121" i="7" s="1"/>
  <c r="D121" i="7" s="1"/>
  <c r="L120" i="7"/>
  <c r="D120" i="7" s="1"/>
  <c r="J119" i="7"/>
  <c r="H119" i="7" s="1"/>
  <c r="D119" i="7" s="1"/>
  <c r="AI96" i="7"/>
  <c r="Y93" i="7"/>
  <c r="X93" i="7"/>
  <c r="AI79" i="7"/>
  <c r="AI76" i="7"/>
  <c r="AI73" i="7"/>
  <c r="AI70" i="7"/>
  <c r="AI67" i="7"/>
  <c r="AI64" i="7"/>
  <c r="Z64" i="7"/>
  <c r="AI63" i="7"/>
  <c r="Z63" i="7"/>
  <c r="AI62" i="7"/>
  <c r="Z62" i="7"/>
  <c r="AI61" i="7"/>
  <c r="AI60" i="7"/>
  <c r="J59" i="7"/>
  <c r="AI58" i="7"/>
  <c r="I91" i="7"/>
  <c r="Y57" i="7"/>
  <c r="X57" i="7"/>
  <c r="AI27" i="7"/>
  <c r="Z27" i="7"/>
  <c r="AI26" i="7"/>
  <c r="Z26" i="7"/>
  <c r="AI25" i="7"/>
  <c r="Z25" i="7"/>
  <c r="AI24" i="7"/>
  <c r="Z24" i="7"/>
  <c r="AI23" i="7"/>
  <c r="AI22" i="7"/>
  <c r="Z22" i="7"/>
  <c r="J29" i="7"/>
  <c r="AI21" i="7"/>
  <c r="Z21" i="7"/>
  <c r="Z20" i="7"/>
  <c r="H20" i="7"/>
  <c r="Y17" i="7"/>
  <c r="AE13" i="7"/>
  <c r="AB13" i="7"/>
  <c r="AA13" i="7"/>
  <c r="I11" i="7"/>
  <c r="R9" i="7"/>
  <c r="N9" i="7"/>
  <c r="K9" i="7"/>
  <c r="J9" i="7"/>
  <c r="I9" i="7"/>
  <c r="H9" i="7"/>
  <c r="R7" i="7"/>
  <c r="N7" i="7"/>
  <c r="K7" i="7"/>
  <c r="J7" i="7"/>
  <c r="I7" i="7"/>
  <c r="H7" i="7"/>
  <c r="B7" i="7"/>
  <c r="B10" i="7" s="1"/>
  <c r="B11" i="7" s="1"/>
  <c r="Y5" i="7"/>
  <c r="Z5" i="7" s="1"/>
  <c r="L122" i="7" l="1"/>
  <c r="D122" i="7" s="1"/>
  <c r="N389" i="7"/>
  <c r="L389" i="7" s="1"/>
  <c r="D389" i="7" s="1"/>
  <c r="L401" i="7"/>
  <c r="D401" i="7" s="1"/>
  <c r="N629" i="7"/>
  <c r="L629" i="7" s="1"/>
  <c r="D629" i="7" s="1"/>
  <c r="L651" i="7"/>
  <c r="D651" i="7" s="1"/>
  <c r="L314" i="7"/>
  <c r="D314" i="7" s="1"/>
  <c r="L318" i="7"/>
  <c r="D318" i="7" s="1"/>
  <c r="L322" i="7"/>
  <c r="D322" i="7" s="1"/>
  <c r="L323" i="7"/>
  <c r="D323" i="7" s="1"/>
  <c r="L315" i="7"/>
  <c r="D315" i="7" s="1"/>
  <c r="L319" i="7"/>
  <c r="D319" i="7" s="1"/>
  <c r="L316" i="7"/>
  <c r="D316" i="7" s="1"/>
  <c r="L320" i="7"/>
  <c r="D320" i="7" s="1"/>
  <c r="N402" i="7"/>
  <c r="L402" i="7" s="1"/>
  <c r="D402" i="7" s="1"/>
  <c r="L431" i="7"/>
  <c r="D431" i="7" s="1"/>
  <c r="AI334" i="7"/>
  <c r="H334" i="7"/>
  <c r="D334" i="7" s="1"/>
  <c r="J732" i="7"/>
  <c r="H732" i="7" s="1"/>
  <c r="D732" i="7" s="1"/>
  <c r="H747" i="7"/>
  <c r="D747" i="7" s="1"/>
  <c r="J19" i="7"/>
  <c r="H29" i="7"/>
  <c r="D29" i="7" s="1"/>
  <c r="I57" i="7"/>
  <c r="H91" i="7"/>
  <c r="D91" i="7" s="1"/>
  <c r="AI103" i="7"/>
  <c r="H103" i="7"/>
  <c r="D103" i="7" s="1"/>
  <c r="AI332" i="7"/>
  <c r="H332" i="7"/>
  <c r="D332" i="7" s="1"/>
  <c r="J57" i="7"/>
  <c r="H59" i="7"/>
  <c r="D59" i="7" s="1"/>
  <c r="J219" i="7"/>
  <c r="H219" i="7" s="1"/>
  <c r="H220" i="7"/>
  <c r="D220" i="7" s="1"/>
  <c r="J363" i="7"/>
  <c r="H363" i="7" s="1"/>
  <c r="H364" i="7"/>
  <c r="J456" i="7"/>
  <c r="H456" i="7" s="1"/>
  <c r="H459" i="7"/>
  <c r="D459" i="7" s="1"/>
  <c r="N93" i="7"/>
  <c r="L93" i="7" s="1"/>
  <c r="N495" i="7"/>
  <c r="L495" i="7" s="1"/>
  <c r="D495" i="7" s="1"/>
  <c r="C18" i="7"/>
  <c r="C17" i="7" s="1"/>
  <c r="C16" i="7" s="1"/>
  <c r="N284" i="7"/>
  <c r="L284" i="7" s="1"/>
  <c r="D284" i="7" s="1"/>
  <c r="N688" i="7"/>
  <c r="L688" i="7" s="1"/>
  <c r="D688" i="7" s="1"/>
  <c r="J93" i="7"/>
  <c r="H93" i="7" s="1"/>
  <c r="N190" i="7"/>
  <c r="L190" i="7" s="1"/>
  <c r="D190" i="7" s="1"/>
  <c r="N581" i="7"/>
  <c r="L581" i="7" s="1"/>
  <c r="D581" i="7" s="1"/>
  <c r="N663" i="7"/>
  <c r="L663" i="7" s="1"/>
  <c r="D663" i="7" s="1"/>
  <c r="N325" i="7"/>
  <c r="L325" i="7" s="1"/>
  <c r="J325" i="7"/>
  <c r="H325" i="7" s="1"/>
  <c r="N219" i="7"/>
  <c r="L219" i="7" s="1"/>
  <c r="N242" i="7"/>
  <c r="L242" i="7" s="1"/>
  <c r="D242" i="7" s="1"/>
  <c r="N272" i="7"/>
  <c r="L272" i="7" s="1"/>
  <c r="D272" i="7" s="1"/>
  <c r="N456" i="7"/>
  <c r="L456" i="7" s="1"/>
  <c r="N546" i="7"/>
  <c r="L546" i="7" s="1"/>
  <c r="D546" i="7" s="1"/>
  <c r="Z29" i="7"/>
  <c r="D20" i="7"/>
  <c r="AK13" i="7"/>
  <c r="N364" i="7"/>
  <c r="Z15" i="7" s="1"/>
  <c r="AJ292" i="7"/>
  <c r="AJ298" i="7"/>
  <c r="AJ304" i="7"/>
  <c r="AJ391" i="7"/>
  <c r="AJ754" i="7"/>
  <c r="AJ60" i="7"/>
  <c r="AJ551" i="7"/>
  <c r="AJ584" i="7"/>
  <c r="AJ461" i="7"/>
  <c r="AJ478" i="7"/>
  <c r="AJ509" i="7"/>
  <c r="AJ518" i="7"/>
  <c r="AJ524" i="7"/>
  <c r="AJ691" i="7"/>
  <c r="AJ589" i="7"/>
  <c r="AJ692" i="7"/>
  <c r="AJ598" i="7"/>
  <c r="AJ668" i="7"/>
  <c r="AC13" i="7"/>
  <c r="AJ113" i="7"/>
  <c r="AJ124" i="7"/>
  <c r="AJ196" i="7"/>
  <c r="AJ500" i="7"/>
  <c r="AJ595" i="7"/>
  <c r="AJ742" i="7"/>
  <c r="AJ106" i="7"/>
  <c r="AJ698" i="7"/>
  <c r="AJ734" i="7"/>
  <c r="AJ738" i="7"/>
  <c r="AJ107" i="7"/>
  <c r="AJ263" i="7"/>
  <c r="AJ273" i="7"/>
  <c r="AJ338" i="7"/>
  <c r="AJ366" i="7"/>
  <c r="AI663" i="7"/>
  <c r="AJ735" i="7"/>
  <c r="AJ191" i="7"/>
  <c r="AJ555" i="7"/>
  <c r="AJ592" i="7"/>
  <c r="AJ760" i="7"/>
  <c r="AJ27" i="7"/>
  <c r="AJ67" i="7"/>
  <c r="AJ111" i="7"/>
  <c r="AJ133" i="7"/>
  <c r="AJ246" i="7"/>
  <c r="AJ259" i="7"/>
  <c r="AJ62" i="7"/>
  <c r="AJ63" i="7"/>
  <c r="AI190" i="7"/>
  <c r="AJ193" i="7"/>
  <c r="AJ368" i="7"/>
  <c r="AJ105" i="7"/>
  <c r="AJ110" i="7"/>
  <c r="AJ336" i="7"/>
  <c r="AJ463" i="7"/>
  <c r="AJ115" i="7"/>
  <c r="AJ136" i="7"/>
  <c r="AJ139" i="7"/>
  <c r="AJ225" i="7"/>
  <c r="AJ250" i="7"/>
  <c r="AJ287" i="7"/>
  <c r="AI402" i="7"/>
  <c r="AJ403" i="7"/>
  <c r="AJ485" i="7"/>
  <c r="AJ501" i="7"/>
  <c r="AJ549" i="7"/>
  <c r="AJ599" i="7"/>
  <c r="AJ606" i="7"/>
  <c r="AJ631" i="7"/>
  <c r="AJ639" i="7"/>
  <c r="AJ593" i="7"/>
  <c r="AJ600" i="7"/>
  <c r="AJ665" i="7"/>
  <c r="AJ739" i="7"/>
  <c r="N11" i="7"/>
  <c r="AJ26" i="7"/>
  <c r="AI29" i="7"/>
  <c r="AJ22" i="7"/>
  <c r="AJ222" i="7"/>
  <c r="AJ289" i="7"/>
  <c r="AJ58" i="7"/>
  <c r="AJ123" i="7"/>
  <c r="AJ118" i="7"/>
  <c r="AJ586" i="7"/>
  <c r="AJ670" i="7"/>
  <c r="AJ25" i="7"/>
  <c r="AI28" i="7"/>
  <c r="AA14" i="7"/>
  <c r="AC18" i="7"/>
  <c r="AJ70" i="7"/>
  <c r="AJ96" i="7"/>
  <c r="AJ112" i="7"/>
  <c r="AJ23" i="7"/>
  <c r="AJ64" i="7"/>
  <c r="AJ79" i="7"/>
  <c r="AJ104" i="7"/>
  <c r="AJ108" i="7"/>
  <c r="AJ342" i="7"/>
  <c r="AI459" i="7"/>
  <c r="AJ466" i="7"/>
  <c r="AJ585" i="7"/>
  <c r="AJ601" i="7"/>
  <c r="AJ666" i="7"/>
  <c r="AJ690" i="7"/>
  <c r="AJ737" i="7"/>
  <c r="AJ21" i="7"/>
  <c r="AJ24" i="7"/>
  <c r="AJ73" i="7"/>
  <c r="AJ76" i="7"/>
  <c r="AJ109" i="7"/>
  <c r="AJ114" i="7"/>
  <c r="AJ125" i="7"/>
  <c r="AJ142" i="7"/>
  <c r="AJ146" i="7"/>
  <c r="AJ192" i="7"/>
  <c r="AJ207" i="7"/>
  <c r="AJ210" i="7"/>
  <c r="AJ256" i="7"/>
  <c r="AJ378" i="7"/>
  <c r="AJ390" i="7"/>
  <c r="AJ406" i="7"/>
  <c r="AJ498" i="7"/>
  <c r="AJ550" i="7"/>
  <c r="AJ597" i="7"/>
  <c r="AJ645" i="7"/>
  <c r="AJ743" i="7"/>
  <c r="AJ253" i="7"/>
  <c r="AJ330" i="7"/>
  <c r="AJ370" i="7"/>
  <c r="AJ465" i="7"/>
  <c r="AJ472" i="7"/>
  <c r="AJ502" i="7"/>
  <c r="AJ503" i="7"/>
  <c r="AJ548" i="7"/>
  <c r="AJ590" i="7"/>
  <c r="AJ633" i="7"/>
  <c r="AJ741" i="7"/>
  <c r="R11" i="7"/>
  <c r="AJ667" i="7"/>
  <c r="AI59" i="7"/>
  <c r="AJ61" i="7"/>
  <c r="AJ233" i="7"/>
  <c r="AJ295" i="7"/>
  <c r="AJ301" i="7"/>
  <c r="AI331" i="7"/>
  <c r="AJ412" i="7"/>
  <c r="AJ506" i="7"/>
  <c r="AJ587" i="7"/>
  <c r="AJ594" i="7"/>
  <c r="AJ596" i="7"/>
  <c r="AJ664" i="7"/>
  <c r="AJ221" i="7"/>
  <c r="AJ603" i="7"/>
  <c r="AJ669" i="7"/>
  <c r="AJ671" i="7"/>
  <c r="AJ329" i="7"/>
  <c r="AJ333" i="7"/>
  <c r="AI389" i="7"/>
  <c r="AJ588" i="7"/>
  <c r="AJ746" i="7"/>
  <c r="AJ286" i="7"/>
  <c r="AJ367" i="7"/>
  <c r="AJ369" i="7"/>
  <c r="AJ371" i="7"/>
  <c r="AJ381" i="7"/>
  <c r="AJ504" i="7"/>
  <c r="AJ560" i="7"/>
  <c r="AJ609" i="7"/>
  <c r="AJ676" i="7"/>
  <c r="AJ288" i="7"/>
  <c r="AJ328" i="7"/>
  <c r="AJ335" i="7"/>
  <c r="AJ337" i="7"/>
  <c r="AJ339" i="7"/>
  <c r="AJ347" i="7"/>
  <c r="AJ460" i="7"/>
  <c r="AJ462" i="7"/>
  <c r="AJ464" i="7"/>
  <c r="AJ469" i="7"/>
  <c r="AJ475" i="7"/>
  <c r="AJ481" i="7"/>
  <c r="AJ515" i="7"/>
  <c r="AJ521" i="7"/>
  <c r="AJ636" i="7"/>
  <c r="AJ642" i="7"/>
  <c r="AJ582" i="7"/>
  <c r="AJ583" i="7"/>
  <c r="AJ591" i="7"/>
  <c r="AJ757" i="7"/>
  <c r="AJ499" i="7"/>
  <c r="AJ505" i="7"/>
  <c r="AJ695" i="7"/>
  <c r="AJ701" i="7"/>
  <c r="AJ736" i="7"/>
  <c r="AJ740" i="7"/>
  <c r="AJ689" i="7"/>
  <c r="AJ673" i="7"/>
  <c r="AJ679" i="7"/>
  <c r="D93" i="7" l="1"/>
  <c r="D325" i="7"/>
  <c r="D456" i="7"/>
  <c r="D219" i="7"/>
  <c r="N363" i="7"/>
  <c r="L363" i="7" s="1"/>
  <c r="L18" i="7" s="1"/>
  <c r="L17" i="7" s="1"/>
  <c r="L16" i="7" s="1"/>
  <c r="L364" i="7"/>
  <c r="D364" i="7" s="1"/>
  <c r="I18" i="7"/>
  <c r="I17" i="7" s="1"/>
  <c r="I16" i="7" s="1"/>
  <c r="H57" i="7"/>
  <c r="D57" i="7" s="1"/>
  <c r="J18" i="7"/>
  <c r="J17" i="7" s="1"/>
  <c r="J16" i="7" s="1"/>
  <c r="H19" i="7"/>
  <c r="D19" i="7"/>
  <c r="AJ59" i="7"/>
  <c r="AJ334" i="7"/>
  <c r="AJ103" i="7"/>
  <c r="AJ402" i="7"/>
  <c r="AJ29" i="7"/>
  <c r="AJ389" i="7"/>
  <c r="AJ663" i="7"/>
  <c r="J11" i="7"/>
  <c r="AJ459" i="7"/>
  <c r="AJ190" i="7"/>
  <c r="AJ28" i="7"/>
  <c r="AJ331" i="7"/>
  <c r="R5" i="7"/>
  <c r="K11" i="7"/>
  <c r="K5" i="7"/>
  <c r="AJ332" i="7"/>
  <c r="I5" i="7" l="1"/>
  <c r="Y16" i="7"/>
  <c r="D363" i="7"/>
  <c r="N18" i="7"/>
  <c r="H18" i="7"/>
  <c r="H17" i="7" s="1"/>
  <c r="H16" i="7" s="1"/>
  <c r="AI16" i="7"/>
  <c r="N17" i="7" l="1"/>
  <c r="N16" i="7" s="1"/>
  <c r="N5" i="7" s="1"/>
  <c r="Y15" i="7"/>
  <c r="D18" i="7"/>
  <c r="D17" i="7" s="1"/>
  <c r="D16" i="7" s="1"/>
  <c r="H11" i="7"/>
  <c r="AI17" i="7"/>
  <c r="J5" i="7"/>
  <c r="H5" i="7"/>
  <c r="AL13" i="7"/>
  <c r="AJ16" i="7" l="1"/>
  <c r="AJ17" i="7"/>
  <c r="B7" i="6" l="1"/>
  <c r="B10" i="6" s="1"/>
  <c r="B11" i="6" s="1"/>
  <c r="D18" i="6" l="1"/>
  <c r="Z329" i="7"/>
  <c r="Z333" i="7"/>
  <c r="Z61" i="7" l="1"/>
  <c r="AC16" i="7" l="1"/>
  <c r="AB18" i="7"/>
  <c r="AC19" i="7" s="1"/>
  <c r="AZ433" i="5" l="1"/>
  <c r="M433" i="5"/>
  <c r="M432" i="5" s="1"/>
  <c r="I433" i="5"/>
  <c r="I432" i="5" s="1"/>
  <c r="E433" i="5"/>
  <c r="E432" i="5" s="1"/>
  <c r="P432" i="5"/>
  <c r="O432" i="5"/>
  <c r="N432" i="5"/>
  <c r="L432" i="5"/>
  <c r="K432" i="5"/>
  <c r="J432" i="5"/>
  <c r="H432" i="5"/>
  <c r="G432" i="5"/>
  <c r="F432" i="5"/>
  <c r="C432" i="5"/>
  <c r="AZ431" i="5"/>
  <c r="M431" i="5"/>
  <c r="I431" i="5"/>
  <c r="I430" i="5" s="1"/>
  <c r="E431" i="5"/>
  <c r="E430" i="5" s="1"/>
  <c r="P430" i="5"/>
  <c r="O430" i="5"/>
  <c r="N430" i="5"/>
  <c r="L430" i="5"/>
  <c r="K430" i="5"/>
  <c r="J430" i="5"/>
  <c r="H430" i="5"/>
  <c r="G430" i="5"/>
  <c r="F430" i="5"/>
  <c r="C430" i="5"/>
  <c r="AZ429" i="5"/>
  <c r="M429" i="5"/>
  <c r="M428" i="5" s="1"/>
  <c r="I429" i="5"/>
  <c r="I428" i="5" s="1"/>
  <c r="E429" i="5"/>
  <c r="P428" i="5"/>
  <c r="O428" i="5"/>
  <c r="N428" i="5"/>
  <c r="L428" i="5"/>
  <c r="K428" i="5"/>
  <c r="J428" i="5"/>
  <c r="H428" i="5"/>
  <c r="G428" i="5"/>
  <c r="F428" i="5"/>
  <c r="C428" i="5"/>
  <c r="AZ427" i="5"/>
  <c r="M427" i="5"/>
  <c r="M426" i="5" s="1"/>
  <c r="I427" i="5"/>
  <c r="I426" i="5" s="1"/>
  <c r="E427" i="5"/>
  <c r="E426" i="5" s="1"/>
  <c r="P426" i="5"/>
  <c r="O426" i="5"/>
  <c r="N426" i="5"/>
  <c r="L426" i="5"/>
  <c r="K426" i="5"/>
  <c r="J426" i="5"/>
  <c r="H426" i="5"/>
  <c r="G426" i="5"/>
  <c r="F426" i="5"/>
  <c r="C426" i="5"/>
  <c r="AZ425" i="5"/>
  <c r="M425" i="5"/>
  <c r="M424" i="5" s="1"/>
  <c r="I425" i="5"/>
  <c r="I424" i="5" s="1"/>
  <c r="E425" i="5"/>
  <c r="E424" i="5" s="1"/>
  <c r="P424" i="5"/>
  <c r="O424" i="5"/>
  <c r="N424" i="5"/>
  <c r="L424" i="5"/>
  <c r="K424" i="5"/>
  <c r="J424" i="5"/>
  <c r="H424" i="5"/>
  <c r="G424" i="5"/>
  <c r="F424" i="5"/>
  <c r="C424" i="5"/>
  <c r="AZ423" i="5"/>
  <c r="M423" i="5"/>
  <c r="I423" i="5"/>
  <c r="I422" i="5" s="1"/>
  <c r="E423" i="5"/>
  <c r="E422" i="5" s="1"/>
  <c r="P422" i="5"/>
  <c r="O422" i="5"/>
  <c r="N422" i="5"/>
  <c r="L422" i="5"/>
  <c r="K422" i="5"/>
  <c r="J422" i="5"/>
  <c r="H422" i="5"/>
  <c r="G422" i="5"/>
  <c r="F422" i="5"/>
  <c r="C422" i="5"/>
  <c r="AZ421" i="5"/>
  <c r="M421" i="5"/>
  <c r="M420" i="5" s="1"/>
  <c r="I421" i="5"/>
  <c r="I420" i="5" s="1"/>
  <c r="E421" i="5"/>
  <c r="P420" i="5"/>
  <c r="O420" i="5"/>
  <c r="N420" i="5"/>
  <c r="L420" i="5"/>
  <c r="K420" i="5"/>
  <c r="J420" i="5"/>
  <c r="H420" i="5"/>
  <c r="G420" i="5"/>
  <c r="F420" i="5"/>
  <c r="C420" i="5"/>
  <c r="M418" i="5"/>
  <c r="I418" i="5"/>
  <c r="E418" i="5"/>
  <c r="M417" i="5"/>
  <c r="I417" i="5"/>
  <c r="E417" i="5"/>
  <c r="M416" i="5"/>
  <c r="I416" i="5"/>
  <c r="E416" i="5"/>
  <c r="M415" i="5"/>
  <c r="I415" i="5"/>
  <c r="E415" i="5"/>
  <c r="AZ414" i="5"/>
  <c r="S414" i="5"/>
  <c r="T414" i="5" s="1"/>
  <c r="U414" i="5" s="1"/>
  <c r="V414" i="5" s="1"/>
  <c r="M414" i="5"/>
  <c r="I414" i="5"/>
  <c r="E414" i="5"/>
  <c r="AZ413" i="5"/>
  <c r="BA413" i="5" s="1"/>
  <c r="T413" i="5"/>
  <c r="U413" i="5" s="1"/>
  <c r="V413" i="5" s="1"/>
  <c r="M413" i="5"/>
  <c r="I413" i="5"/>
  <c r="AZ412" i="5"/>
  <c r="BA412" i="5" s="1"/>
  <c r="T412" i="5"/>
  <c r="U412" i="5" s="1"/>
  <c r="M412" i="5"/>
  <c r="I412" i="5"/>
  <c r="AZ411" i="5"/>
  <c r="BA411" i="5" s="1"/>
  <c r="T411" i="5"/>
  <c r="U411" i="5" s="1"/>
  <c r="M411" i="5"/>
  <c r="I411" i="5"/>
  <c r="AZ410" i="5"/>
  <c r="BA410" i="5" s="1"/>
  <c r="T410" i="5"/>
  <c r="U410" i="5" s="1"/>
  <c r="M410" i="5"/>
  <c r="I410" i="5"/>
  <c r="AZ409" i="5"/>
  <c r="BA409" i="5" s="1"/>
  <c r="T409" i="5"/>
  <c r="U409" i="5" s="1"/>
  <c r="V409" i="5" s="1"/>
  <c r="M409" i="5"/>
  <c r="I409" i="5"/>
  <c r="AZ408" i="5"/>
  <c r="BA408" i="5" s="1"/>
  <c r="T408" i="5"/>
  <c r="U408" i="5" s="1"/>
  <c r="M408" i="5"/>
  <c r="I408" i="5"/>
  <c r="AZ407" i="5"/>
  <c r="S407" i="5"/>
  <c r="T407" i="5" s="1"/>
  <c r="U407" i="5" s="1"/>
  <c r="AC407" i="5" s="1"/>
  <c r="M407" i="5"/>
  <c r="I407" i="5"/>
  <c r="E407" i="5"/>
  <c r="AZ406" i="5"/>
  <c r="S406" i="5"/>
  <c r="T406" i="5" s="1"/>
  <c r="U406" i="5" s="1"/>
  <c r="V406" i="5" s="1"/>
  <c r="M406" i="5"/>
  <c r="I406" i="5"/>
  <c r="E406" i="5"/>
  <c r="AZ405" i="5"/>
  <c r="S405" i="5"/>
  <c r="T405" i="5" s="1"/>
  <c r="U405" i="5" s="1"/>
  <c r="V405" i="5" s="1"/>
  <c r="W405" i="5" s="1"/>
  <c r="AE405" i="5" s="1"/>
  <c r="M405" i="5"/>
  <c r="I405" i="5"/>
  <c r="E405" i="5"/>
  <c r="P404" i="5"/>
  <c r="O404" i="5"/>
  <c r="N404" i="5"/>
  <c r="L404" i="5"/>
  <c r="K404" i="5"/>
  <c r="J404" i="5"/>
  <c r="H404" i="5"/>
  <c r="G404" i="5"/>
  <c r="F404" i="5"/>
  <c r="C404" i="5"/>
  <c r="AZ403" i="5"/>
  <c r="S403" i="5"/>
  <c r="T403" i="5" s="1"/>
  <c r="U403" i="5" s="1"/>
  <c r="V403" i="5" s="1"/>
  <c r="M403" i="5"/>
  <c r="I403" i="5"/>
  <c r="E403" i="5"/>
  <c r="AZ402" i="5"/>
  <c r="S402" i="5"/>
  <c r="T402" i="5" s="1"/>
  <c r="U402" i="5" s="1"/>
  <c r="V402" i="5" s="1"/>
  <c r="AD402" i="5" s="1"/>
  <c r="M402" i="5"/>
  <c r="I402" i="5"/>
  <c r="E402" i="5"/>
  <c r="AZ401" i="5"/>
  <c r="S401" i="5"/>
  <c r="T401" i="5" s="1"/>
  <c r="U401" i="5" s="1"/>
  <c r="V401" i="5" s="1"/>
  <c r="M401" i="5"/>
  <c r="I401" i="5"/>
  <c r="E401" i="5"/>
  <c r="AZ400" i="5"/>
  <c r="BA400" i="5" s="1"/>
  <c r="T400" i="5"/>
  <c r="U400" i="5" s="1"/>
  <c r="M400" i="5"/>
  <c r="I400" i="5"/>
  <c r="AZ399" i="5"/>
  <c r="BA399" i="5" s="1"/>
  <c r="T399" i="5"/>
  <c r="U399" i="5" s="1"/>
  <c r="M399" i="5"/>
  <c r="I399" i="5"/>
  <c r="P398" i="5"/>
  <c r="O398" i="5"/>
  <c r="N398" i="5"/>
  <c r="L398" i="5"/>
  <c r="K398" i="5"/>
  <c r="J398" i="5"/>
  <c r="H398" i="5"/>
  <c r="G398" i="5"/>
  <c r="F398" i="5"/>
  <c r="C398" i="5"/>
  <c r="AZ397" i="5"/>
  <c r="S397" i="5"/>
  <c r="T397" i="5" s="1"/>
  <c r="U397" i="5" s="1"/>
  <c r="V397" i="5" s="1"/>
  <c r="M397" i="5"/>
  <c r="I397" i="5"/>
  <c r="E397" i="5"/>
  <c r="AZ396" i="5"/>
  <c r="S396" i="5"/>
  <c r="T396" i="5" s="1"/>
  <c r="U396" i="5" s="1"/>
  <c r="V396" i="5" s="1"/>
  <c r="W396" i="5" s="1"/>
  <c r="AE396" i="5" s="1"/>
  <c r="M396" i="5"/>
  <c r="I396" i="5"/>
  <c r="E396" i="5"/>
  <c r="AZ395" i="5"/>
  <c r="S395" i="5"/>
  <c r="T395" i="5" s="1"/>
  <c r="U395" i="5" s="1"/>
  <c r="V395" i="5" s="1"/>
  <c r="M395" i="5"/>
  <c r="I395" i="5"/>
  <c r="E395" i="5"/>
  <c r="AZ394" i="5"/>
  <c r="S394" i="5"/>
  <c r="T394" i="5" s="1"/>
  <c r="U394" i="5" s="1"/>
  <c r="V394" i="5" s="1"/>
  <c r="M394" i="5"/>
  <c r="I394" i="5"/>
  <c r="E394" i="5"/>
  <c r="AZ393" i="5"/>
  <c r="S393" i="5"/>
  <c r="T393" i="5" s="1"/>
  <c r="U393" i="5" s="1"/>
  <c r="V393" i="5" s="1"/>
  <c r="M393" i="5"/>
  <c r="I393" i="5"/>
  <c r="E393" i="5"/>
  <c r="AZ392" i="5"/>
  <c r="S392" i="5"/>
  <c r="T392" i="5" s="1"/>
  <c r="U392" i="5" s="1"/>
  <c r="V392" i="5" s="1"/>
  <c r="M392" i="5"/>
  <c r="I392" i="5"/>
  <c r="E392" i="5"/>
  <c r="AZ391" i="5"/>
  <c r="S391" i="5"/>
  <c r="T391" i="5" s="1"/>
  <c r="U391" i="5" s="1"/>
  <c r="V391" i="5" s="1"/>
  <c r="W391" i="5" s="1"/>
  <c r="AE391" i="5" s="1"/>
  <c r="M391" i="5"/>
  <c r="I391" i="5"/>
  <c r="E391" i="5"/>
  <c r="P390" i="5"/>
  <c r="O390" i="5"/>
  <c r="N390" i="5"/>
  <c r="L390" i="5"/>
  <c r="K390" i="5"/>
  <c r="J390" i="5"/>
  <c r="H390" i="5"/>
  <c r="G390" i="5"/>
  <c r="F390" i="5"/>
  <c r="C390" i="5"/>
  <c r="M389" i="5"/>
  <c r="I389" i="5"/>
  <c r="E389" i="5"/>
  <c r="M388" i="5"/>
  <c r="I388" i="5"/>
  <c r="E388" i="5"/>
  <c r="M387" i="5"/>
  <c r="I387" i="5"/>
  <c r="E387" i="5"/>
  <c r="M386" i="5"/>
  <c r="I386" i="5"/>
  <c r="E386" i="5"/>
  <c r="M385" i="5"/>
  <c r="I385" i="5"/>
  <c r="E385" i="5"/>
  <c r="AZ384" i="5"/>
  <c r="BA384" i="5" s="1"/>
  <c r="T384" i="5"/>
  <c r="U384" i="5" s="1"/>
  <c r="M384" i="5"/>
  <c r="I384" i="5"/>
  <c r="P383" i="5"/>
  <c r="O383" i="5"/>
  <c r="N383" i="5"/>
  <c r="L383" i="5"/>
  <c r="K383" i="5"/>
  <c r="J383" i="5"/>
  <c r="H383" i="5"/>
  <c r="G383" i="5"/>
  <c r="F383" i="5"/>
  <c r="C383" i="5"/>
  <c r="AZ382" i="5"/>
  <c r="S382" i="5"/>
  <c r="T382" i="5" s="1"/>
  <c r="U382" i="5" s="1"/>
  <c r="V382" i="5" s="1"/>
  <c r="M382" i="5"/>
  <c r="I382" i="5"/>
  <c r="E382" i="5"/>
  <c r="AZ381" i="5"/>
  <c r="S381" i="5"/>
  <c r="T381" i="5" s="1"/>
  <c r="U381" i="5" s="1"/>
  <c r="V381" i="5" s="1"/>
  <c r="M381" i="5"/>
  <c r="I381" i="5"/>
  <c r="E381" i="5"/>
  <c r="AZ380" i="5"/>
  <c r="S380" i="5"/>
  <c r="T380" i="5" s="1"/>
  <c r="U380" i="5" s="1"/>
  <c r="V380" i="5" s="1"/>
  <c r="W380" i="5" s="1"/>
  <c r="AE380" i="5" s="1"/>
  <c r="M380" i="5"/>
  <c r="I380" i="5"/>
  <c r="E380" i="5"/>
  <c r="AZ379" i="5"/>
  <c r="S379" i="5"/>
  <c r="T379" i="5" s="1"/>
  <c r="U379" i="5" s="1"/>
  <c r="V379" i="5" s="1"/>
  <c r="M379" i="5"/>
  <c r="I379" i="5"/>
  <c r="E379" i="5"/>
  <c r="AZ378" i="5"/>
  <c r="S378" i="5"/>
  <c r="T378" i="5" s="1"/>
  <c r="U378" i="5" s="1"/>
  <c r="V378" i="5" s="1"/>
  <c r="M378" i="5"/>
  <c r="I378" i="5"/>
  <c r="E378" i="5"/>
  <c r="AZ377" i="5"/>
  <c r="S377" i="5"/>
  <c r="T377" i="5" s="1"/>
  <c r="U377" i="5" s="1"/>
  <c r="V377" i="5" s="1"/>
  <c r="M377" i="5"/>
  <c r="I377" i="5"/>
  <c r="E377" i="5"/>
  <c r="AZ376" i="5"/>
  <c r="S376" i="5"/>
  <c r="T376" i="5" s="1"/>
  <c r="U376" i="5" s="1"/>
  <c r="V376" i="5" s="1"/>
  <c r="M376" i="5"/>
  <c r="I376" i="5"/>
  <c r="E376" i="5"/>
  <c r="AZ375" i="5"/>
  <c r="S375" i="5"/>
  <c r="T375" i="5" s="1"/>
  <c r="U375" i="5" s="1"/>
  <c r="V375" i="5" s="1"/>
  <c r="M375" i="5"/>
  <c r="I375" i="5"/>
  <c r="E375" i="5"/>
  <c r="AZ374" i="5"/>
  <c r="S374" i="5"/>
  <c r="M374" i="5"/>
  <c r="I374" i="5"/>
  <c r="E374" i="5"/>
  <c r="AZ373" i="5"/>
  <c r="BA373" i="5" s="1"/>
  <c r="T373" i="5"/>
  <c r="U373" i="5" s="1"/>
  <c r="M373" i="5"/>
  <c r="I373" i="5"/>
  <c r="AZ372" i="5"/>
  <c r="BA372" i="5" s="1"/>
  <c r="T372" i="5"/>
  <c r="U372" i="5" s="1"/>
  <c r="M372" i="5"/>
  <c r="I372" i="5"/>
  <c r="AZ371" i="5"/>
  <c r="BA371" i="5" s="1"/>
  <c r="T371" i="5"/>
  <c r="U371" i="5" s="1"/>
  <c r="M371" i="5"/>
  <c r="I371" i="5"/>
  <c r="AZ370" i="5"/>
  <c r="BA370" i="5" s="1"/>
  <c r="T370" i="5"/>
  <c r="U370" i="5" s="1"/>
  <c r="M370" i="5"/>
  <c r="I370" i="5"/>
  <c r="AZ369" i="5"/>
  <c r="BA369" i="5" s="1"/>
  <c r="T369" i="5"/>
  <c r="U369" i="5" s="1"/>
  <c r="M369" i="5"/>
  <c r="I369" i="5"/>
  <c r="AZ368" i="5"/>
  <c r="BA368" i="5" s="1"/>
  <c r="T368" i="5"/>
  <c r="U368" i="5" s="1"/>
  <c r="M368" i="5"/>
  <c r="I368" i="5"/>
  <c r="AZ367" i="5"/>
  <c r="BA367" i="5" s="1"/>
  <c r="T367" i="5"/>
  <c r="U367" i="5" s="1"/>
  <c r="AC367" i="5" s="1"/>
  <c r="M367" i="5"/>
  <c r="I367" i="5"/>
  <c r="AZ366" i="5"/>
  <c r="BA366" i="5" s="1"/>
  <c r="T366" i="5"/>
  <c r="U366" i="5" s="1"/>
  <c r="M366" i="5"/>
  <c r="I366" i="5"/>
  <c r="AZ365" i="5"/>
  <c r="BA365" i="5" s="1"/>
  <c r="T365" i="5"/>
  <c r="M365" i="5"/>
  <c r="I365" i="5"/>
  <c r="AZ364" i="5"/>
  <c r="T364" i="5"/>
  <c r="U364" i="5" s="1"/>
  <c r="V364" i="5" s="1"/>
  <c r="AD364" i="5" s="1"/>
  <c r="M364" i="5"/>
  <c r="I364" i="5"/>
  <c r="E364" i="5"/>
  <c r="AZ363" i="5"/>
  <c r="T363" i="5"/>
  <c r="U363" i="5" s="1"/>
  <c r="V363" i="5" s="1"/>
  <c r="M363" i="5"/>
  <c r="I363" i="5"/>
  <c r="E363" i="5"/>
  <c r="AO362" i="5"/>
  <c r="AN362" i="5"/>
  <c r="AM362" i="5"/>
  <c r="AL362" i="5"/>
  <c r="AK362" i="5"/>
  <c r="AJ362" i="5"/>
  <c r="AI362" i="5"/>
  <c r="AH362" i="5"/>
  <c r="AG362" i="5"/>
  <c r="AB362" i="5"/>
  <c r="AA362" i="5"/>
  <c r="Z362" i="5"/>
  <c r="Y362" i="5"/>
  <c r="X362" i="5"/>
  <c r="R362" i="5"/>
  <c r="Q362" i="5"/>
  <c r="P362" i="5"/>
  <c r="O362" i="5"/>
  <c r="N362" i="5"/>
  <c r="L362" i="5"/>
  <c r="K362" i="5"/>
  <c r="J362" i="5"/>
  <c r="H362" i="5"/>
  <c r="G362" i="5"/>
  <c r="F362" i="5"/>
  <c r="C362" i="5"/>
  <c r="M361" i="5"/>
  <c r="I361" i="5"/>
  <c r="E361" i="5"/>
  <c r="M360" i="5"/>
  <c r="I360" i="5"/>
  <c r="E360" i="5"/>
  <c r="M359" i="5"/>
  <c r="I359" i="5"/>
  <c r="E359" i="5"/>
  <c r="AZ358" i="5"/>
  <c r="S358" i="5"/>
  <c r="T358" i="5" s="1"/>
  <c r="U358" i="5" s="1"/>
  <c r="V358" i="5" s="1"/>
  <c r="M358" i="5"/>
  <c r="I358" i="5"/>
  <c r="E358" i="5"/>
  <c r="AZ357" i="5"/>
  <c r="S357" i="5"/>
  <c r="T357" i="5" s="1"/>
  <c r="U357" i="5" s="1"/>
  <c r="V357" i="5" s="1"/>
  <c r="M357" i="5"/>
  <c r="I357" i="5"/>
  <c r="E357" i="5"/>
  <c r="AZ356" i="5"/>
  <c r="S356" i="5"/>
  <c r="T356" i="5" s="1"/>
  <c r="U356" i="5" s="1"/>
  <c r="V356" i="5" s="1"/>
  <c r="M356" i="5"/>
  <c r="I356" i="5"/>
  <c r="E356" i="5"/>
  <c r="AZ355" i="5"/>
  <c r="S355" i="5"/>
  <c r="T355" i="5" s="1"/>
  <c r="U355" i="5" s="1"/>
  <c r="V355" i="5" s="1"/>
  <c r="M355" i="5"/>
  <c r="I355" i="5"/>
  <c r="E355" i="5"/>
  <c r="P354" i="5"/>
  <c r="O354" i="5"/>
  <c r="N354" i="5"/>
  <c r="L354" i="5"/>
  <c r="K354" i="5"/>
  <c r="J354" i="5"/>
  <c r="H354" i="5"/>
  <c r="G354" i="5"/>
  <c r="F354" i="5"/>
  <c r="C354" i="5"/>
  <c r="AZ353" i="5"/>
  <c r="S353" i="5"/>
  <c r="T353" i="5" s="1"/>
  <c r="U353" i="5" s="1"/>
  <c r="V353" i="5" s="1"/>
  <c r="M353" i="5"/>
  <c r="I353" i="5"/>
  <c r="E353" i="5"/>
  <c r="AZ352" i="5"/>
  <c r="S352" i="5"/>
  <c r="T352" i="5" s="1"/>
  <c r="U352" i="5" s="1"/>
  <c r="V352" i="5" s="1"/>
  <c r="M352" i="5"/>
  <c r="I352" i="5"/>
  <c r="E352" i="5"/>
  <c r="AZ351" i="5"/>
  <c r="S351" i="5"/>
  <c r="T351" i="5" s="1"/>
  <c r="U351" i="5" s="1"/>
  <c r="V351" i="5" s="1"/>
  <c r="M351" i="5"/>
  <c r="I351" i="5"/>
  <c r="E351" i="5"/>
  <c r="AZ350" i="5"/>
  <c r="S350" i="5"/>
  <c r="T350" i="5" s="1"/>
  <c r="U350" i="5" s="1"/>
  <c r="V350" i="5" s="1"/>
  <c r="M350" i="5"/>
  <c r="I350" i="5"/>
  <c r="E350" i="5"/>
  <c r="AZ349" i="5"/>
  <c r="S349" i="5"/>
  <c r="T349" i="5" s="1"/>
  <c r="U349" i="5" s="1"/>
  <c r="V349" i="5" s="1"/>
  <c r="M349" i="5"/>
  <c r="I349" i="5"/>
  <c r="E349" i="5"/>
  <c r="AZ348" i="5"/>
  <c r="S348" i="5"/>
  <c r="T348" i="5" s="1"/>
  <c r="U348" i="5" s="1"/>
  <c r="V348" i="5" s="1"/>
  <c r="M348" i="5"/>
  <c r="I348" i="5"/>
  <c r="E348" i="5"/>
  <c r="AZ347" i="5"/>
  <c r="S347" i="5"/>
  <c r="T347" i="5" s="1"/>
  <c r="U347" i="5" s="1"/>
  <c r="V347" i="5" s="1"/>
  <c r="M347" i="5"/>
  <c r="I347" i="5"/>
  <c r="E347" i="5"/>
  <c r="AZ346" i="5"/>
  <c r="S346" i="5"/>
  <c r="T346" i="5" s="1"/>
  <c r="U346" i="5" s="1"/>
  <c r="V346" i="5" s="1"/>
  <c r="M346" i="5"/>
  <c r="I346" i="5"/>
  <c r="E346" i="5"/>
  <c r="AZ345" i="5"/>
  <c r="S345" i="5"/>
  <c r="T345" i="5" s="1"/>
  <c r="U345" i="5" s="1"/>
  <c r="V345" i="5" s="1"/>
  <c r="M345" i="5"/>
  <c r="I345" i="5"/>
  <c r="E345" i="5"/>
  <c r="AZ344" i="5"/>
  <c r="M344" i="5"/>
  <c r="I344" i="5"/>
  <c r="E344" i="5"/>
  <c r="P343" i="5"/>
  <c r="O343" i="5"/>
  <c r="N343" i="5"/>
  <c r="L343" i="5"/>
  <c r="K343" i="5"/>
  <c r="J343" i="5"/>
  <c r="H343" i="5"/>
  <c r="G343" i="5"/>
  <c r="F343" i="5"/>
  <c r="C343" i="5"/>
  <c r="AZ342" i="5"/>
  <c r="S342" i="5"/>
  <c r="T342" i="5" s="1"/>
  <c r="U342" i="5" s="1"/>
  <c r="V342" i="5" s="1"/>
  <c r="W342" i="5" s="1"/>
  <c r="AE342" i="5" s="1"/>
  <c r="M342" i="5"/>
  <c r="I342" i="5"/>
  <c r="E342" i="5"/>
  <c r="AZ341" i="5"/>
  <c r="S341" i="5"/>
  <c r="T341" i="5" s="1"/>
  <c r="U341" i="5" s="1"/>
  <c r="V341" i="5" s="1"/>
  <c r="M341" i="5"/>
  <c r="I341" i="5"/>
  <c r="E341" i="5"/>
  <c r="AZ340" i="5"/>
  <c r="S340" i="5"/>
  <c r="T340" i="5" s="1"/>
  <c r="U340" i="5" s="1"/>
  <c r="V340" i="5" s="1"/>
  <c r="M340" i="5"/>
  <c r="I340" i="5"/>
  <c r="E340" i="5"/>
  <c r="AZ339" i="5"/>
  <c r="S339" i="5"/>
  <c r="T339" i="5" s="1"/>
  <c r="U339" i="5" s="1"/>
  <c r="V339" i="5" s="1"/>
  <c r="M339" i="5"/>
  <c r="I339" i="5"/>
  <c r="E339" i="5"/>
  <c r="AZ338" i="5"/>
  <c r="S338" i="5"/>
  <c r="T338" i="5" s="1"/>
  <c r="U338" i="5" s="1"/>
  <c r="V338" i="5" s="1"/>
  <c r="M338" i="5"/>
  <c r="I338" i="5"/>
  <c r="E338" i="5"/>
  <c r="AZ337" i="5"/>
  <c r="S337" i="5"/>
  <c r="T337" i="5" s="1"/>
  <c r="U337" i="5" s="1"/>
  <c r="V337" i="5" s="1"/>
  <c r="M337" i="5"/>
  <c r="I337" i="5"/>
  <c r="E337" i="5"/>
  <c r="AZ336" i="5"/>
  <c r="S336" i="5"/>
  <c r="T336" i="5" s="1"/>
  <c r="U336" i="5" s="1"/>
  <c r="V336" i="5" s="1"/>
  <c r="M336" i="5"/>
  <c r="I336" i="5"/>
  <c r="E336" i="5"/>
  <c r="T335" i="5"/>
  <c r="U335" i="5" s="1"/>
  <c r="V335" i="5" s="1"/>
  <c r="M335" i="5"/>
  <c r="I335" i="5"/>
  <c r="G335" i="5"/>
  <c r="P334" i="5"/>
  <c r="O334" i="5"/>
  <c r="N334" i="5"/>
  <c r="L334" i="5"/>
  <c r="K334" i="5"/>
  <c r="J334" i="5"/>
  <c r="H334" i="5"/>
  <c r="F334" i="5"/>
  <c r="C334" i="5"/>
  <c r="M333" i="5"/>
  <c r="I333" i="5"/>
  <c r="E333" i="5"/>
  <c r="M332" i="5"/>
  <c r="I332" i="5"/>
  <c r="E332" i="5"/>
  <c r="M331" i="5"/>
  <c r="I331" i="5"/>
  <c r="E331" i="5"/>
  <c r="AZ330" i="5"/>
  <c r="S330" i="5"/>
  <c r="T330" i="5" s="1"/>
  <c r="U330" i="5" s="1"/>
  <c r="V330" i="5" s="1"/>
  <c r="M330" i="5"/>
  <c r="I330" i="5"/>
  <c r="E330" i="5"/>
  <c r="P329" i="5"/>
  <c r="O329" i="5"/>
  <c r="N329" i="5"/>
  <c r="L329" i="5"/>
  <c r="K329" i="5"/>
  <c r="J329" i="5"/>
  <c r="H329" i="5"/>
  <c r="G329" i="5"/>
  <c r="F329" i="5"/>
  <c r="C329" i="5"/>
  <c r="M328" i="5"/>
  <c r="I328" i="5"/>
  <c r="E328" i="5"/>
  <c r="M327" i="5"/>
  <c r="I327" i="5"/>
  <c r="E327" i="5"/>
  <c r="M326" i="5"/>
  <c r="I326" i="5"/>
  <c r="E326" i="5"/>
  <c r="AZ325" i="5"/>
  <c r="S325" i="5"/>
  <c r="T325" i="5" s="1"/>
  <c r="U325" i="5" s="1"/>
  <c r="V325" i="5" s="1"/>
  <c r="M325" i="5"/>
  <c r="I325" i="5"/>
  <c r="E325" i="5"/>
  <c r="AZ324" i="5"/>
  <c r="S324" i="5"/>
  <c r="T324" i="5" s="1"/>
  <c r="U324" i="5" s="1"/>
  <c r="V324" i="5" s="1"/>
  <c r="M324" i="5"/>
  <c r="I324" i="5"/>
  <c r="E324" i="5"/>
  <c r="P323" i="5"/>
  <c r="O323" i="5"/>
  <c r="N323" i="5"/>
  <c r="L323" i="5"/>
  <c r="K323" i="5"/>
  <c r="J323" i="5"/>
  <c r="H323" i="5"/>
  <c r="G323" i="5"/>
  <c r="F323" i="5"/>
  <c r="C323" i="5"/>
  <c r="M322" i="5"/>
  <c r="I322" i="5"/>
  <c r="E322" i="5"/>
  <c r="M321" i="5"/>
  <c r="I321" i="5"/>
  <c r="E321" i="5"/>
  <c r="AZ320" i="5"/>
  <c r="S320" i="5"/>
  <c r="T320" i="5" s="1"/>
  <c r="U320" i="5" s="1"/>
  <c r="V320" i="5" s="1"/>
  <c r="M320" i="5"/>
  <c r="I320" i="5"/>
  <c r="E320" i="5"/>
  <c r="AZ319" i="5"/>
  <c r="S319" i="5"/>
  <c r="T319" i="5" s="1"/>
  <c r="U319" i="5" s="1"/>
  <c r="V319" i="5" s="1"/>
  <c r="M319" i="5"/>
  <c r="I319" i="5"/>
  <c r="E319" i="5"/>
  <c r="AZ318" i="5"/>
  <c r="S318" i="5"/>
  <c r="T318" i="5" s="1"/>
  <c r="U318" i="5" s="1"/>
  <c r="V318" i="5" s="1"/>
  <c r="M318" i="5"/>
  <c r="I318" i="5"/>
  <c r="E318" i="5"/>
  <c r="AZ317" i="5"/>
  <c r="S317" i="5"/>
  <c r="T317" i="5" s="1"/>
  <c r="U317" i="5" s="1"/>
  <c r="V317" i="5" s="1"/>
  <c r="M317" i="5"/>
  <c r="I317" i="5"/>
  <c r="E317" i="5"/>
  <c r="AZ316" i="5"/>
  <c r="S316" i="5"/>
  <c r="T316" i="5" s="1"/>
  <c r="U316" i="5" s="1"/>
  <c r="V316" i="5" s="1"/>
  <c r="M316" i="5"/>
  <c r="I316" i="5"/>
  <c r="E316" i="5"/>
  <c r="AZ315" i="5"/>
  <c r="S315" i="5"/>
  <c r="T315" i="5" s="1"/>
  <c r="M315" i="5"/>
  <c r="I315" i="5"/>
  <c r="E315" i="5"/>
  <c r="AO314" i="5"/>
  <c r="AN314" i="5"/>
  <c r="AM314" i="5"/>
  <c r="AL314" i="5"/>
  <c r="AK314" i="5"/>
  <c r="AJ314" i="5"/>
  <c r="AI314" i="5"/>
  <c r="AH314" i="5"/>
  <c r="AG314" i="5"/>
  <c r="AF314" i="5"/>
  <c r="AC314" i="5"/>
  <c r="AB314" i="5"/>
  <c r="AA314" i="5"/>
  <c r="Z314" i="5"/>
  <c r="Y314" i="5"/>
  <c r="X314" i="5"/>
  <c r="R314" i="5"/>
  <c r="Q314" i="5"/>
  <c r="P314" i="5"/>
  <c r="O314" i="5"/>
  <c r="N314" i="5"/>
  <c r="L314" i="5"/>
  <c r="K314" i="5"/>
  <c r="J314" i="5"/>
  <c r="H314" i="5"/>
  <c r="G314" i="5"/>
  <c r="F314" i="5"/>
  <c r="C314" i="5"/>
  <c r="AZ313" i="5"/>
  <c r="S313" i="5"/>
  <c r="T313" i="5" s="1"/>
  <c r="U313" i="5" s="1"/>
  <c r="V313" i="5" s="1"/>
  <c r="M313" i="5"/>
  <c r="I313" i="5"/>
  <c r="E313" i="5"/>
  <c r="AZ312" i="5"/>
  <c r="S312" i="5"/>
  <c r="T312" i="5" s="1"/>
  <c r="U312" i="5" s="1"/>
  <c r="V312" i="5" s="1"/>
  <c r="M312" i="5"/>
  <c r="I312" i="5"/>
  <c r="E312" i="5"/>
  <c r="AZ311" i="5"/>
  <c r="S311" i="5"/>
  <c r="T311" i="5" s="1"/>
  <c r="U311" i="5" s="1"/>
  <c r="V311" i="5" s="1"/>
  <c r="M311" i="5"/>
  <c r="I311" i="5"/>
  <c r="E311" i="5"/>
  <c r="AZ310" i="5"/>
  <c r="S310" i="5"/>
  <c r="T310" i="5" s="1"/>
  <c r="U310" i="5" s="1"/>
  <c r="V310" i="5" s="1"/>
  <c r="M310" i="5"/>
  <c r="I310" i="5"/>
  <c r="E310" i="5"/>
  <c r="AZ309" i="5"/>
  <c r="S309" i="5"/>
  <c r="M309" i="5"/>
  <c r="I309" i="5"/>
  <c r="E309" i="5"/>
  <c r="M308" i="5"/>
  <c r="I308" i="5"/>
  <c r="G308" i="5"/>
  <c r="M307" i="5"/>
  <c r="I307" i="5"/>
  <c r="G307" i="5"/>
  <c r="M306" i="5"/>
  <c r="I306" i="5"/>
  <c r="G306" i="5"/>
  <c r="M305" i="5"/>
  <c r="I305" i="5"/>
  <c r="G305" i="5"/>
  <c r="AZ304" i="5"/>
  <c r="M304" i="5"/>
  <c r="I304" i="5"/>
  <c r="E304" i="5"/>
  <c r="M303" i="5"/>
  <c r="I303" i="5"/>
  <c r="G303" i="5"/>
  <c r="AZ302" i="5"/>
  <c r="S302" i="5"/>
  <c r="T302" i="5" s="1"/>
  <c r="M302" i="5"/>
  <c r="I302" i="5"/>
  <c r="E302" i="5"/>
  <c r="AO301" i="5"/>
  <c r="AN301" i="5"/>
  <c r="AM301" i="5"/>
  <c r="AL301" i="5"/>
  <c r="AK301" i="5"/>
  <c r="AJ301" i="5"/>
  <c r="AI301" i="5"/>
  <c r="AH301" i="5"/>
  <c r="AG301" i="5"/>
  <c r="AF301" i="5"/>
  <c r="AC301" i="5"/>
  <c r="AB301" i="5"/>
  <c r="AA301" i="5"/>
  <c r="Z301" i="5"/>
  <c r="Y301" i="5"/>
  <c r="X301" i="5"/>
  <c r="R301" i="5"/>
  <c r="Q301" i="5"/>
  <c r="P301" i="5"/>
  <c r="O301" i="5"/>
  <c r="N301" i="5"/>
  <c r="L301" i="5"/>
  <c r="K301" i="5"/>
  <c r="J301" i="5"/>
  <c r="H301" i="5"/>
  <c r="F301" i="5"/>
  <c r="C301" i="5"/>
  <c r="AZ300" i="5"/>
  <c r="S300" i="5"/>
  <c r="T300" i="5" s="1"/>
  <c r="U300" i="5" s="1"/>
  <c r="V300" i="5" s="1"/>
  <c r="M300" i="5"/>
  <c r="I300" i="5"/>
  <c r="E300" i="5"/>
  <c r="AZ299" i="5"/>
  <c r="S299" i="5"/>
  <c r="T299" i="5" s="1"/>
  <c r="U299" i="5" s="1"/>
  <c r="V299" i="5" s="1"/>
  <c r="M299" i="5"/>
  <c r="I299" i="5"/>
  <c r="E299" i="5"/>
  <c r="AZ298" i="5"/>
  <c r="S298" i="5"/>
  <c r="T298" i="5" s="1"/>
  <c r="U298" i="5" s="1"/>
  <c r="V298" i="5" s="1"/>
  <c r="M298" i="5"/>
  <c r="I298" i="5"/>
  <c r="E298" i="5"/>
  <c r="AZ297" i="5"/>
  <c r="S297" i="5"/>
  <c r="T297" i="5" s="1"/>
  <c r="U297" i="5" s="1"/>
  <c r="V297" i="5" s="1"/>
  <c r="M297" i="5"/>
  <c r="I297" i="5"/>
  <c r="E297" i="5"/>
  <c r="P296" i="5"/>
  <c r="O296" i="5"/>
  <c r="N296" i="5"/>
  <c r="L296" i="5"/>
  <c r="K296" i="5"/>
  <c r="J296" i="5"/>
  <c r="H296" i="5"/>
  <c r="G296" i="5"/>
  <c r="F296" i="5"/>
  <c r="C296" i="5"/>
  <c r="M295" i="5"/>
  <c r="M294" i="5" s="1"/>
  <c r="I295" i="5"/>
  <c r="I294" i="5" s="1"/>
  <c r="E295" i="5"/>
  <c r="P294" i="5"/>
  <c r="O294" i="5"/>
  <c r="N294" i="5"/>
  <c r="L294" i="5"/>
  <c r="K294" i="5"/>
  <c r="J294" i="5"/>
  <c r="H294" i="5"/>
  <c r="G294" i="5"/>
  <c r="F294" i="5"/>
  <c r="C294" i="5"/>
  <c r="M293" i="5"/>
  <c r="I293" i="5"/>
  <c r="E293" i="5"/>
  <c r="AZ292" i="5"/>
  <c r="S292" i="5"/>
  <c r="T292" i="5" s="1"/>
  <c r="U292" i="5" s="1"/>
  <c r="V292" i="5" s="1"/>
  <c r="M292" i="5"/>
  <c r="I292" i="5"/>
  <c r="E292" i="5"/>
  <c r="AZ291" i="5"/>
  <c r="S291" i="5"/>
  <c r="T291" i="5" s="1"/>
  <c r="M291" i="5"/>
  <c r="I291" i="5"/>
  <c r="E291" i="5"/>
  <c r="AO290" i="5"/>
  <c r="AN290" i="5"/>
  <c r="AM290" i="5"/>
  <c r="AL290" i="5"/>
  <c r="AK290" i="5"/>
  <c r="AJ290" i="5"/>
  <c r="AI290" i="5"/>
  <c r="AH290" i="5"/>
  <c r="AG290" i="5"/>
  <c r="AF290" i="5"/>
  <c r="AC290" i="5"/>
  <c r="AB290" i="5"/>
  <c r="AA290" i="5"/>
  <c r="Z290" i="5"/>
  <c r="Y290" i="5"/>
  <c r="X290" i="5"/>
  <c r="R290" i="5"/>
  <c r="Q290" i="5"/>
  <c r="P290" i="5"/>
  <c r="O290" i="5"/>
  <c r="N290" i="5"/>
  <c r="L290" i="5"/>
  <c r="K290" i="5"/>
  <c r="J290" i="5"/>
  <c r="H290" i="5"/>
  <c r="G290" i="5"/>
  <c r="F290" i="5"/>
  <c r="C290" i="5"/>
  <c r="M289" i="5"/>
  <c r="I289" i="5"/>
  <c r="E289" i="5"/>
  <c r="M288" i="5"/>
  <c r="I288" i="5"/>
  <c r="E288" i="5"/>
  <c r="M287" i="5"/>
  <c r="I287" i="5"/>
  <c r="E287" i="5"/>
  <c r="M286" i="5"/>
  <c r="I286" i="5"/>
  <c r="E286" i="5"/>
  <c r="M285" i="5"/>
  <c r="I285" i="5"/>
  <c r="E285" i="5"/>
  <c r="M284" i="5"/>
  <c r="I284" i="5"/>
  <c r="E284" i="5"/>
  <c r="M283" i="5"/>
  <c r="I283" i="5"/>
  <c r="E283" i="5"/>
  <c r="M282" i="5"/>
  <c r="I282" i="5"/>
  <c r="E282" i="5"/>
  <c r="AZ281" i="5"/>
  <c r="S281" i="5"/>
  <c r="T281" i="5" s="1"/>
  <c r="U281" i="5" s="1"/>
  <c r="V281" i="5" s="1"/>
  <c r="M281" i="5"/>
  <c r="I281" i="5"/>
  <c r="E281" i="5"/>
  <c r="AZ280" i="5"/>
  <c r="S280" i="5"/>
  <c r="T280" i="5" s="1"/>
  <c r="U280" i="5" s="1"/>
  <c r="V280" i="5" s="1"/>
  <c r="M280" i="5"/>
  <c r="I280" i="5"/>
  <c r="E280" i="5"/>
  <c r="AZ279" i="5"/>
  <c r="T279" i="5"/>
  <c r="U279" i="5" s="1"/>
  <c r="V279" i="5" s="1"/>
  <c r="M279" i="5"/>
  <c r="I279" i="5"/>
  <c r="E279" i="5"/>
  <c r="P278" i="5"/>
  <c r="O278" i="5"/>
  <c r="N278" i="5"/>
  <c r="L278" i="5"/>
  <c r="K278" i="5"/>
  <c r="J278" i="5"/>
  <c r="H278" i="5"/>
  <c r="G278" i="5"/>
  <c r="F278" i="5"/>
  <c r="C278" i="5"/>
  <c r="AZ277" i="5"/>
  <c r="S277" i="5"/>
  <c r="T277" i="5" s="1"/>
  <c r="U277" i="5" s="1"/>
  <c r="V277" i="5" s="1"/>
  <c r="M277" i="5"/>
  <c r="I277" i="5"/>
  <c r="E277" i="5"/>
  <c r="AZ276" i="5"/>
  <c r="S276" i="5"/>
  <c r="T276" i="5" s="1"/>
  <c r="U276" i="5" s="1"/>
  <c r="V276" i="5" s="1"/>
  <c r="M276" i="5"/>
  <c r="I276" i="5"/>
  <c r="E276" i="5"/>
  <c r="AZ275" i="5"/>
  <c r="M275" i="5"/>
  <c r="I275" i="5"/>
  <c r="E275" i="5"/>
  <c r="AZ274" i="5"/>
  <c r="M274" i="5"/>
  <c r="I274" i="5"/>
  <c r="E274" i="5"/>
  <c r="AZ273" i="5"/>
  <c r="M273" i="5"/>
  <c r="I273" i="5"/>
  <c r="E273" i="5"/>
  <c r="AZ272" i="5"/>
  <c r="M272" i="5"/>
  <c r="I272" i="5"/>
  <c r="E272" i="5"/>
  <c r="AZ271" i="5"/>
  <c r="M271" i="5"/>
  <c r="I271" i="5"/>
  <c r="E271" i="5"/>
  <c r="AZ270" i="5"/>
  <c r="M270" i="5"/>
  <c r="I270" i="5"/>
  <c r="E270" i="5"/>
  <c r="AZ269" i="5"/>
  <c r="AE269" i="5"/>
  <c r="AD269" i="5"/>
  <c r="V269" i="5"/>
  <c r="U269" i="5"/>
  <c r="T269" i="5"/>
  <c r="M269" i="5"/>
  <c r="I269" i="5"/>
  <c r="E269" i="5"/>
  <c r="AZ268" i="5"/>
  <c r="AE268" i="5"/>
  <c r="AD268" i="5"/>
  <c r="V268" i="5"/>
  <c r="U268" i="5"/>
  <c r="T268" i="5"/>
  <c r="M268" i="5"/>
  <c r="I268" i="5"/>
  <c r="E268" i="5"/>
  <c r="AZ267" i="5"/>
  <c r="AE267" i="5"/>
  <c r="AD267" i="5"/>
  <c r="AC267" i="5"/>
  <c r="AC269" i="5" s="1"/>
  <c r="W267" i="5"/>
  <c r="V267" i="5"/>
  <c r="U267" i="5"/>
  <c r="T267" i="5"/>
  <c r="M267" i="5"/>
  <c r="I267" i="5"/>
  <c r="E267" i="5"/>
  <c r="AZ266" i="5"/>
  <c r="AE266" i="5"/>
  <c r="AD266" i="5"/>
  <c r="AC266" i="5"/>
  <c r="AC268" i="5" s="1"/>
  <c r="W266" i="5"/>
  <c r="V266" i="5"/>
  <c r="U266" i="5"/>
  <c r="T266" i="5"/>
  <c r="S266" i="5"/>
  <c r="R266" i="5"/>
  <c r="M266" i="5"/>
  <c r="I266" i="5"/>
  <c r="E266" i="5"/>
  <c r="AZ265" i="5"/>
  <c r="M265" i="5"/>
  <c r="I265" i="5"/>
  <c r="E265" i="5"/>
  <c r="P264" i="5"/>
  <c r="O264" i="5"/>
  <c r="N264" i="5"/>
  <c r="L264" i="5"/>
  <c r="K264" i="5"/>
  <c r="J264" i="5"/>
  <c r="H264" i="5"/>
  <c r="G264" i="5"/>
  <c r="F264" i="5"/>
  <c r="C264" i="5"/>
  <c r="M263" i="5"/>
  <c r="I263" i="5" s="1"/>
  <c r="D263" i="5" s="1"/>
  <c r="AZ262" i="5"/>
  <c r="BA262" i="5" s="1"/>
  <c r="M262" i="5"/>
  <c r="I262" i="5"/>
  <c r="AZ261" i="5"/>
  <c r="S261" i="5"/>
  <c r="T261" i="5" s="1"/>
  <c r="U261" i="5" s="1"/>
  <c r="V261" i="5" s="1"/>
  <c r="M261" i="5"/>
  <c r="I261" i="5"/>
  <c r="E261" i="5"/>
  <c r="AZ260" i="5"/>
  <c r="S260" i="5"/>
  <c r="T260" i="5" s="1"/>
  <c r="U260" i="5" s="1"/>
  <c r="V260" i="5" s="1"/>
  <c r="M260" i="5"/>
  <c r="I260" i="5"/>
  <c r="E260" i="5"/>
  <c r="S259" i="5"/>
  <c r="T259" i="5" s="1"/>
  <c r="U259" i="5" s="1"/>
  <c r="V259" i="5" s="1"/>
  <c r="M259" i="5"/>
  <c r="I259" i="5"/>
  <c r="G259" i="5"/>
  <c r="E259" i="5" s="1"/>
  <c r="S258" i="5"/>
  <c r="T258" i="5" s="1"/>
  <c r="U258" i="5" s="1"/>
  <c r="V258" i="5" s="1"/>
  <c r="W258" i="5" s="1"/>
  <c r="AE258" i="5" s="1"/>
  <c r="M258" i="5"/>
  <c r="I258" i="5"/>
  <c r="G258" i="5"/>
  <c r="S257" i="5"/>
  <c r="T257" i="5" s="1"/>
  <c r="U257" i="5" s="1"/>
  <c r="V257" i="5" s="1"/>
  <c r="M257" i="5"/>
  <c r="I257" i="5"/>
  <c r="G257" i="5"/>
  <c r="AZ257" i="5" s="1"/>
  <c r="AZ256" i="5"/>
  <c r="S256" i="5"/>
  <c r="T256" i="5" s="1"/>
  <c r="U256" i="5" s="1"/>
  <c r="V256" i="5" s="1"/>
  <c r="W256" i="5" s="1"/>
  <c r="AE256" i="5" s="1"/>
  <c r="M256" i="5"/>
  <c r="I256" i="5"/>
  <c r="E256" i="5"/>
  <c r="P255" i="5"/>
  <c r="O255" i="5"/>
  <c r="N255" i="5"/>
  <c r="L255" i="5"/>
  <c r="K255" i="5"/>
  <c r="J255" i="5"/>
  <c r="H255" i="5"/>
  <c r="F255" i="5"/>
  <c r="C255" i="5"/>
  <c r="M254" i="5"/>
  <c r="I254" i="5"/>
  <c r="E254" i="5"/>
  <c r="AZ253" i="5"/>
  <c r="M253" i="5"/>
  <c r="I253" i="5"/>
  <c r="E253" i="5"/>
  <c r="AZ252" i="5"/>
  <c r="M252" i="5"/>
  <c r="I252" i="5"/>
  <c r="E252" i="5"/>
  <c r="AZ251" i="5"/>
  <c r="M251" i="5"/>
  <c r="I251" i="5"/>
  <c r="E251" i="5"/>
  <c r="AZ250" i="5"/>
  <c r="M250" i="5"/>
  <c r="I250" i="5"/>
  <c r="E250" i="5"/>
  <c r="AZ249" i="5"/>
  <c r="M249" i="5"/>
  <c r="I249" i="5"/>
  <c r="E249" i="5"/>
  <c r="AZ248" i="5"/>
  <c r="M248" i="5"/>
  <c r="I248" i="5"/>
  <c r="E248" i="5"/>
  <c r="AZ247" i="5"/>
  <c r="M247" i="5"/>
  <c r="I247" i="5"/>
  <c r="E247" i="5"/>
  <c r="AZ246" i="5"/>
  <c r="M246" i="5"/>
  <c r="I246" i="5"/>
  <c r="E246" i="5"/>
  <c r="P245" i="5"/>
  <c r="O245" i="5"/>
  <c r="N245" i="5"/>
  <c r="L245" i="5"/>
  <c r="K245" i="5"/>
  <c r="J245" i="5"/>
  <c r="H245" i="5"/>
  <c r="G245" i="5"/>
  <c r="F245" i="5"/>
  <c r="C245" i="5"/>
  <c r="AQ244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O243" i="5"/>
  <c r="M243" i="5" s="1"/>
  <c r="K243" i="5"/>
  <c r="I243" i="5" s="1"/>
  <c r="G243" i="5"/>
  <c r="E243" i="5" s="1"/>
  <c r="M242" i="5"/>
  <c r="I242" i="5"/>
  <c r="E242" i="5"/>
  <c r="M241" i="5"/>
  <c r="I241" i="5"/>
  <c r="E241" i="5"/>
  <c r="M240" i="5"/>
  <c r="I240" i="5"/>
  <c r="E240" i="5"/>
  <c r="AZ239" i="5"/>
  <c r="T239" i="5"/>
  <c r="U239" i="5" s="1"/>
  <c r="V239" i="5" s="1"/>
  <c r="W239" i="5" s="1"/>
  <c r="R239" i="5" s="1"/>
  <c r="M239" i="5"/>
  <c r="I239" i="5"/>
  <c r="E239" i="5"/>
  <c r="AZ238" i="5"/>
  <c r="R238" i="5"/>
  <c r="M238" i="5"/>
  <c r="I238" i="5"/>
  <c r="E238" i="5"/>
  <c r="AZ237" i="5"/>
  <c r="R237" i="5"/>
  <c r="M237" i="5"/>
  <c r="I237" i="5"/>
  <c r="E237" i="5"/>
  <c r="AZ236" i="5"/>
  <c r="R236" i="5"/>
  <c r="M236" i="5"/>
  <c r="I236" i="5"/>
  <c r="E236" i="5"/>
  <c r="AZ235" i="5"/>
  <c r="T235" i="5"/>
  <c r="U235" i="5" s="1"/>
  <c r="V235" i="5" s="1"/>
  <c r="W235" i="5" s="1"/>
  <c r="R235" i="5" s="1"/>
  <c r="M235" i="5"/>
  <c r="I235" i="5"/>
  <c r="E235" i="5"/>
  <c r="AZ234" i="5"/>
  <c r="T234" i="5"/>
  <c r="U234" i="5" s="1"/>
  <c r="V234" i="5" s="1"/>
  <c r="W234" i="5" s="1"/>
  <c r="R234" i="5" s="1"/>
  <c r="M234" i="5"/>
  <c r="I234" i="5"/>
  <c r="E234" i="5"/>
  <c r="P233" i="5"/>
  <c r="O233" i="5"/>
  <c r="N233" i="5"/>
  <c r="L233" i="5"/>
  <c r="K233" i="5"/>
  <c r="J233" i="5"/>
  <c r="H233" i="5"/>
  <c r="G233" i="5"/>
  <c r="F233" i="5"/>
  <c r="C233" i="5"/>
  <c r="M232" i="5"/>
  <c r="I232" i="5"/>
  <c r="E232" i="5"/>
  <c r="M231" i="5"/>
  <c r="I231" i="5"/>
  <c r="E231" i="5"/>
  <c r="M230" i="5"/>
  <c r="I230" i="5"/>
  <c r="E230" i="5"/>
  <c r="M229" i="5"/>
  <c r="I229" i="5"/>
  <c r="E229" i="5"/>
  <c r="T228" i="5"/>
  <c r="U228" i="5" s="1"/>
  <c r="V228" i="5" s="1"/>
  <c r="W228" i="5" s="1"/>
  <c r="R228" i="5" s="1"/>
  <c r="M228" i="5"/>
  <c r="I228" i="5"/>
  <c r="G228" i="5"/>
  <c r="AZ228" i="5" s="1"/>
  <c r="T227" i="5"/>
  <c r="U227" i="5" s="1"/>
  <c r="V227" i="5" s="1"/>
  <c r="W227" i="5" s="1"/>
  <c r="R227" i="5" s="1"/>
  <c r="M227" i="5"/>
  <c r="I227" i="5"/>
  <c r="G227" i="5"/>
  <c r="AZ227" i="5" s="1"/>
  <c r="T226" i="5"/>
  <c r="U226" i="5" s="1"/>
  <c r="V226" i="5" s="1"/>
  <c r="W226" i="5" s="1"/>
  <c r="R226" i="5" s="1"/>
  <c r="M226" i="5"/>
  <c r="I226" i="5"/>
  <c r="G226" i="5"/>
  <c r="AZ226" i="5" s="1"/>
  <c r="T225" i="5"/>
  <c r="U225" i="5" s="1"/>
  <c r="V225" i="5" s="1"/>
  <c r="W225" i="5" s="1"/>
  <c r="R225" i="5" s="1"/>
  <c r="M225" i="5"/>
  <c r="I225" i="5"/>
  <c r="G225" i="5"/>
  <c r="T224" i="5"/>
  <c r="U224" i="5" s="1"/>
  <c r="V224" i="5" s="1"/>
  <c r="W224" i="5" s="1"/>
  <c r="R224" i="5" s="1"/>
  <c r="M224" i="5"/>
  <c r="I224" i="5"/>
  <c r="G224" i="5"/>
  <c r="AZ223" i="5"/>
  <c r="R223" i="5"/>
  <c r="M223" i="5"/>
  <c r="I223" i="5"/>
  <c r="E223" i="5"/>
  <c r="AZ222" i="5"/>
  <c r="R222" i="5"/>
  <c r="M222" i="5"/>
  <c r="I222" i="5"/>
  <c r="E222" i="5"/>
  <c r="P221" i="5"/>
  <c r="O221" i="5"/>
  <c r="N221" i="5"/>
  <c r="L221" i="5"/>
  <c r="K221" i="5"/>
  <c r="J221" i="5"/>
  <c r="H221" i="5"/>
  <c r="F221" i="5"/>
  <c r="C221" i="5"/>
  <c r="AZ220" i="5"/>
  <c r="T220" i="5"/>
  <c r="U220" i="5" s="1"/>
  <c r="V220" i="5" s="1"/>
  <c r="W220" i="5" s="1"/>
  <c r="R220" i="5" s="1"/>
  <c r="M220" i="5"/>
  <c r="I220" i="5"/>
  <c r="E220" i="5"/>
  <c r="AZ219" i="5"/>
  <c r="T219" i="5"/>
  <c r="U219" i="5" s="1"/>
  <c r="V219" i="5" s="1"/>
  <c r="W219" i="5" s="1"/>
  <c r="R219" i="5" s="1"/>
  <c r="M219" i="5"/>
  <c r="I219" i="5"/>
  <c r="E219" i="5"/>
  <c r="AZ218" i="5"/>
  <c r="R218" i="5"/>
  <c r="M218" i="5"/>
  <c r="I218" i="5"/>
  <c r="E218" i="5"/>
  <c r="AZ217" i="5"/>
  <c r="R217" i="5"/>
  <c r="M217" i="5"/>
  <c r="I217" i="5"/>
  <c r="E217" i="5"/>
  <c r="P216" i="5"/>
  <c r="O216" i="5"/>
  <c r="N216" i="5"/>
  <c r="L216" i="5"/>
  <c r="K216" i="5"/>
  <c r="J216" i="5"/>
  <c r="H216" i="5"/>
  <c r="G216" i="5"/>
  <c r="F216" i="5"/>
  <c r="C216" i="5"/>
  <c r="T215" i="5"/>
  <c r="U215" i="5" s="1"/>
  <c r="V215" i="5" s="1"/>
  <c r="W215" i="5" s="1"/>
  <c r="R215" i="5" s="1"/>
  <c r="M215" i="5"/>
  <c r="I215" i="5"/>
  <c r="G215" i="5"/>
  <c r="T214" i="5"/>
  <c r="U214" i="5" s="1"/>
  <c r="V214" i="5" s="1"/>
  <c r="W214" i="5" s="1"/>
  <c r="R214" i="5" s="1"/>
  <c r="M214" i="5"/>
  <c r="I214" i="5"/>
  <c r="G214" i="5"/>
  <c r="AZ214" i="5" s="1"/>
  <c r="T213" i="5"/>
  <c r="U213" i="5" s="1"/>
  <c r="V213" i="5" s="1"/>
  <c r="W213" i="5" s="1"/>
  <c r="R213" i="5" s="1"/>
  <c r="M213" i="5"/>
  <c r="I213" i="5"/>
  <c r="G213" i="5"/>
  <c r="AZ213" i="5" s="1"/>
  <c r="T212" i="5"/>
  <c r="U212" i="5" s="1"/>
  <c r="V212" i="5" s="1"/>
  <c r="W212" i="5" s="1"/>
  <c r="R212" i="5" s="1"/>
  <c r="M212" i="5"/>
  <c r="I212" i="5"/>
  <c r="G212" i="5"/>
  <c r="AZ211" i="5"/>
  <c r="R211" i="5"/>
  <c r="M211" i="5"/>
  <c r="I211" i="5"/>
  <c r="E211" i="5"/>
  <c r="AZ210" i="5"/>
  <c r="R210" i="5"/>
  <c r="M210" i="5"/>
  <c r="I210" i="5"/>
  <c r="E210" i="5"/>
  <c r="P209" i="5"/>
  <c r="O209" i="5"/>
  <c r="N209" i="5"/>
  <c r="L209" i="5"/>
  <c r="K209" i="5"/>
  <c r="J209" i="5"/>
  <c r="H209" i="5"/>
  <c r="F209" i="5"/>
  <c r="C209" i="5"/>
  <c r="AZ208" i="5"/>
  <c r="T208" i="5"/>
  <c r="U208" i="5" s="1"/>
  <c r="V208" i="5" s="1"/>
  <c r="W208" i="5" s="1"/>
  <c r="R208" i="5" s="1"/>
  <c r="M208" i="5"/>
  <c r="I208" i="5"/>
  <c r="E208" i="5"/>
  <c r="T207" i="5"/>
  <c r="U207" i="5" s="1"/>
  <c r="V207" i="5" s="1"/>
  <c r="W207" i="5" s="1"/>
  <c r="R207" i="5" s="1"/>
  <c r="M207" i="5"/>
  <c r="I207" i="5"/>
  <c r="G207" i="5"/>
  <c r="E207" i="5" s="1"/>
  <c r="AZ206" i="5"/>
  <c r="R206" i="5"/>
  <c r="M206" i="5"/>
  <c r="I206" i="5"/>
  <c r="E206" i="5"/>
  <c r="AZ205" i="5"/>
  <c r="R205" i="5"/>
  <c r="M205" i="5"/>
  <c r="I205" i="5"/>
  <c r="E205" i="5"/>
  <c r="AZ204" i="5"/>
  <c r="R204" i="5"/>
  <c r="M204" i="5"/>
  <c r="I204" i="5"/>
  <c r="E204" i="5"/>
  <c r="AZ203" i="5"/>
  <c r="R203" i="5"/>
  <c r="M203" i="5"/>
  <c r="I203" i="5"/>
  <c r="E203" i="5"/>
  <c r="T202" i="5"/>
  <c r="U202" i="5" s="1"/>
  <c r="V202" i="5" s="1"/>
  <c r="W202" i="5" s="1"/>
  <c r="R202" i="5" s="1"/>
  <c r="M202" i="5"/>
  <c r="I202" i="5"/>
  <c r="G202" i="5"/>
  <c r="AZ201" i="5"/>
  <c r="R201" i="5"/>
  <c r="M201" i="5"/>
  <c r="I201" i="5"/>
  <c r="E201" i="5"/>
  <c r="AZ200" i="5"/>
  <c r="R200" i="5"/>
  <c r="M200" i="5"/>
  <c r="I200" i="5"/>
  <c r="E200" i="5"/>
  <c r="AZ199" i="5"/>
  <c r="R199" i="5"/>
  <c r="M199" i="5"/>
  <c r="I199" i="5"/>
  <c r="E199" i="5"/>
  <c r="AZ198" i="5"/>
  <c r="R198" i="5"/>
  <c r="M198" i="5"/>
  <c r="I198" i="5"/>
  <c r="E198" i="5"/>
  <c r="AZ197" i="5"/>
  <c r="R197" i="5"/>
  <c r="M197" i="5"/>
  <c r="I197" i="5"/>
  <c r="E197" i="5"/>
  <c r="AZ196" i="5"/>
  <c r="R196" i="5"/>
  <c r="M196" i="5"/>
  <c r="I196" i="5"/>
  <c r="E196" i="5"/>
  <c r="P195" i="5"/>
  <c r="O195" i="5"/>
  <c r="N195" i="5"/>
  <c r="L195" i="5"/>
  <c r="K195" i="5"/>
  <c r="J195" i="5"/>
  <c r="H195" i="5"/>
  <c r="F195" i="5"/>
  <c r="C195" i="5"/>
  <c r="AZ194" i="5"/>
  <c r="T194" i="5"/>
  <c r="U194" i="5" s="1"/>
  <c r="V194" i="5" s="1"/>
  <c r="W194" i="5" s="1"/>
  <c r="R194" i="5" s="1"/>
  <c r="M194" i="5"/>
  <c r="I194" i="5"/>
  <c r="E194" i="5"/>
  <c r="AZ193" i="5"/>
  <c r="T193" i="5"/>
  <c r="U193" i="5" s="1"/>
  <c r="V193" i="5" s="1"/>
  <c r="W193" i="5" s="1"/>
  <c r="R193" i="5" s="1"/>
  <c r="M193" i="5"/>
  <c r="I193" i="5"/>
  <c r="E193" i="5"/>
  <c r="AZ192" i="5"/>
  <c r="T192" i="5"/>
  <c r="U192" i="5" s="1"/>
  <c r="V192" i="5" s="1"/>
  <c r="W192" i="5" s="1"/>
  <c r="R192" i="5" s="1"/>
  <c r="M192" i="5"/>
  <c r="I192" i="5"/>
  <c r="E192" i="5"/>
  <c r="AZ191" i="5"/>
  <c r="T191" i="5"/>
  <c r="U191" i="5" s="1"/>
  <c r="V191" i="5" s="1"/>
  <c r="W191" i="5" s="1"/>
  <c r="R191" i="5" s="1"/>
  <c r="M191" i="5"/>
  <c r="I191" i="5"/>
  <c r="E191" i="5"/>
  <c r="AZ190" i="5"/>
  <c r="R190" i="5"/>
  <c r="M190" i="5"/>
  <c r="I190" i="5"/>
  <c r="E190" i="5"/>
  <c r="P189" i="5"/>
  <c r="O189" i="5"/>
  <c r="N189" i="5"/>
  <c r="L189" i="5"/>
  <c r="K189" i="5"/>
  <c r="J189" i="5"/>
  <c r="H189" i="5"/>
  <c r="G189" i="5"/>
  <c r="F189" i="5"/>
  <c r="C189" i="5"/>
  <c r="AZ188" i="5"/>
  <c r="T188" i="5"/>
  <c r="U188" i="5" s="1"/>
  <c r="V188" i="5" s="1"/>
  <c r="W188" i="5" s="1"/>
  <c r="R188" i="5" s="1"/>
  <c r="M188" i="5"/>
  <c r="I188" i="5"/>
  <c r="E188" i="5"/>
  <c r="T187" i="5"/>
  <c r="U187" i="5" s="1"/>
  <c r="V187" i="5" s="1"/>
  <c r="W187" i="5" s="1"/>
  <c r="R187" i="5" s="1"/>
  <c r="M187" i="5"/>
  <c r="I187" i="5"/>
  <c r="G187" i="5"/>
  <c r="T186" i="5"/>
  <c r="U186" i="5" s="1"/>
  <c r="V186" i="5" s="1"/>
  <c r="W186" i="5" s="1"/>
  <c r="R186" i="5" s="1"/>
  <c r="M186" i="5"/>
  <c r="I186" i="5"/>
  <c r="G186" i="5"/>
  <c r="E186" i="5" s="1"/>
  <c r="T185" i="5"/>
  <c r="U185" i="5" s="1"/>
  <c r="V185" i="5" s="1"/>
  <c r="W185" i="5" s="1"/>
  <c r="R185" i="5" s="1"/>
  <c r="M185" i="5"/>
  <c r="I185" i="5"/>
  <c r="G185" i="5"/>
  <c r="AZ184" i="5"/>
  <c r="R184" i="5"/>
  <c r="M184" i="5"/>
  <c r="I184" i="5"/>
  <c r="E184" i="5"/>
  <c r="AZ183" i="5"/>
  <c r="R183" i="5"/>
  <c r="M183" i="5"/>
  <c r="I183" i="5"/>
  <c r="E183" i="5"/>
  <c r="AZ182" i="5"/>
  <c r="R182" i="5"/>
  <c r="M182" i="5"/>
  <c r="I182" i="5"/>
  <c r="E182" i="5"/>
  <c r="AZ181" i="5"/>
  <c r="R181" i="5"/>
  <c r="M181" i="5"/>
  <c r="I181" i="5"/>
  <c r="E181" i="5"/>
  <c r="P180" i="5"/>
  <c r="O180" i="5"/>
  <c r="N180" i="5"/>
  <c r="L180" i="5"/>
  <c r="K180" i="5"/>
  <c r="J180" i="5"/>
  <c r="H180" i="5"/>
  <c r="F180" i="5"/>
  <c r="C180" i="5"/>
  <c r="AZ179" i="5"/>
  <c r="R179" i="5"/>
  <c r="M179" i="5"/>
  <c r="I179" i="5"/>
  <c r="E179" i="5"/>
  <c r="AZ178" i="5"/>
  <c r="R178" i="5"/>
  <c r="M178" i="5"/>
  <c r="I178" i="5"/>
  <c r="E178" i="5"/>
  <c r="AZ177" i="5"/>
  <c r="R177" i="5"/>
  <c r="M177" i="5"/>
  <c r="I177" i="5"/>
  <c r="E177" i="5"/>
  <c r="AZ176" i="5"/>
  <c r="T176" i="5"/>
  <c r="U176" i="5" s="1"/>
  <c r="V176" i="5" s="1"/>
  <c r="W176" i="5" s="1"/>
  <c r="R176" i="5" s="1"/>
  <c r="M176" i="5"/>
  <c r="I176" i="5"/>
  <c r="E176" i="5"/>
  <c r="P175" i="5"/>
  <c r="O175" i="5"/>
  <c r="N175" i="5"/>
  <c r="L175" i="5"/>
  <c r="K175" i="5"/>
  <c r="J175" i="5"/>
  <c r="H175" i="5"/>
  <c r="G175" i="5"/>
  <c r="F175" i="5"/>
  <c r="C175" i="5"/>
  <c r="M174" i="5"/>
  <c r="I174" i="5"/>
  <c r="E174" i="5"/>
  <c r="M173" i="5"/>
  <c r="I173" i="5"/>
  <c r="E173" i="5"/>
  <c r="M172" i="5"/>
  <c r="I172" i="5"/>
  <c r="E172" i="5"/>
  <c r="AZ171" i="5"/>
  <c r="T171" i="5"/>
  <c r="U171" i="5" s="1"/>
  <c r="V171" i="5" s="1"/>
  <c r="W171" i="5" s="1"/>
  <c r="R171" i="5" s="1"/>
  <c r="M171" i="5"/>
  <c r="I171" i="5"/>
  <c r="E171" i="5"/>
  <c r="AZ170" i="5"/>
  <c r="R170" i="5"/>
  <c r="M170" i="5"/>
  <c r="I170" i="5"/>
  <c r="E170" i="5"/>
  <c r="AZ169" i="5"/>
  <c r="R169" i="5"/>
  <c r="M169" i="5"/>
  <c r="I169" i="5"/>
  <c r="E169" i="5"/>
  <c r="AZ168" i="5"/>
  <c r="R168" i="5"/>
  <c r="M168" i="5"/>
  <c r="I168" i="5"/>
  <c r="E168" i="5"/>
  <c r="P167" i="5"/>
  <c r="O167" i="5"/>
  <c r="N167" i="5"/>
  <c r="L167" i="5"/>
  <c r="K167" i="5"/>
  <c r="J167" i="5"/>
  <c r="H167" i="5"/>
  <c r="G167" i="5"/>
  <c r="F167" i="5"/>
  <c r="C167" i="5"/>
  <c r="AZ166" i="5"/>
  <c r="R166" i="5"/>
  <c r="M166" i="5"/>
  <c r="I166" i="5"/>
  <c r="E166" i="5"/>
  <c r="AZ165" i="5"/>
  <c r="R165" i="5"/>
  <c r="M165" i="5"/>
  <c r="I165" i="5"/>
  <c r="E165" i="5"/>
  <c r="AZ164" i="5"/>
  <c r="R164" i="5"/>
  <c r="M164" i="5"/>
  <c r="I164" i="5"/>
  <c r="E164" i="5"/>
  <c r="AZ163" i="5"/>
  <c r="R163" i="5"/>
  <c r="M163" i="5"/>
  <c r="I163" i="5"/>
  <c r="E163" i="5"/>
  <c r="P162" i="5"/>
  <c r="O162" i="5"/>
  <c r="N162" i="5"/>
  <c r="L162" i="5"/>
  <c r="K162" i="5"/>
  <c r="J162" i="5"/>
  <c r="H162" i="5"/>
  <c r="G162" i="5"/>
  <c r="F162" i="5"/>
  <c r="C162" i="5"/>
  <c r="AZ161" i="5"/>
  <c r="T161" i="5"/>
  <c r="U161" i="5" s="1"/>
  <c r="V161" i="5" s="1"/>
  <c r="W161" i="5" s="1"/>
  <c r="R161" i="5" s="1"/>
  <c r="M161" i="5"/>
  <c r="I161" i="5"/>
  <c r="E161" i="5"/>
  <c r="AZ160" i="5"/>
  <c r="R160" i="5"/>
  <c r="M160" i="5"/>
  <c r="I160" i="5"/>
  <c r="E160" i="5"/>
  <c r="P159" i="5"/>
  <c r="O159" i="5"/>
  <c r="N159" i="5"/>
  <c r="L159" i="5"/>
  <c r="K159" i="5"/>
  <c r="J159" i="5"/>
  <c r="H159" i="5"/>
  <c r="G159" i="5"/>
  <c r="F159" i="5"/>
  <c r="C159" i="5"/>
  <c r="T158" i="5"/>
  <c r="U158" i="5" s="1"/>
  <c r="V158" i="5" s="1"/>
  <c r="W158" i="5" s="1"/>
  <c r="R158" i="5" s="1"/>
  <c r="M158" i="5"/>
  <c r="I158" i="5"/>
  <c r="G158" i="5"/>
  <c r="E158" i="5" s="1"/>
  <c r="T157" i="5"/>
  <c r="U157" i="5" s="1"/>
  <c r="V157" i="5" s="1"/>
  <c r="W157" i="5" s="1"/>
  <c r="R157" i="5" s="1"/>
  <c r="M157" i="5"/>
  <c r="I157" i="5"/>
  <c r="G157" i="5"/>
  <c r="E157" i="5" s="1"/>
  <c r="T156" i="5"/>
  <c r="U156" i="5" s="1"/>
  <c r="V156" i="5" s="1"/>
  <c r="W156" i="5" s="1"/>
  <c r="R156" i="5" s="1"/>
  <c r="M156" i="5"/>
  <c r="I156" i="5"/>
  <c r="G156" i="5"/>
  <c r="E156" i="5" s="1"/>
  <c r="AZ155" i="5"/>
  <c r="R155" i="5"/>
  <c r="M155" i="5"/>
  <c r="I155" i="5"/>
  <c r="E155" i="5"/>
  <c r="AZ154" i="5"/>
  <c r="R154" i="5"/>
  <c r="M154" i="5"/>
  <c r="I154" i="5"/>
  <c r="E154" i="5"/>
  <c r="P153" i="5"/>
  <c r="O153" i="5"/>
  <c r="N153" i="5"/>
  <c r="L153" i="5"/>
  <c r="K153" i="5"/>
  <c r="J153" i="5"/>
  <c r="H153" i="5"/>
  <c r="F153" i="5"/>
  <c r="C153" i="5"/>
  <c r="M152" i="5"/>
  <c r="I152" i="5"/>
  <c r="E152" i="5"/>
  <c r="M151" i="5"/>
  <c r="I151" i="5"/>
  <c r="E151" i="5"/>
  <c r="T150" i="5"/>
  <c r="U150" i="5" s="1"/>
  <c r="V150" i="5" s="1"/>
  <c r="W150" i="5" s="1"/>
  <c r="R150" i="5" s="1"/>
  <c r="M150" i="5"/>
  <c r="I150" i="5"/>
  <c r="G150" i="5"/>
  <c r="E150" i="5" s="1"/>
  <c r="P149" i="5"/>
  <c r="O149" i="5"/>
  <c r="N149" i="5"/>
  <c r="L149" i="5"/>
  <c r="K149" i="5"/>
  <c r="J149" i="5"/>
  <c r="H149" i="5"/>
  <c r="F149" i="5"/>
  <c r="C149" i="5"/>
  <c r="M148" i="5"/>
  <c r="I148" i="5"/>
  <c r="E148" i="5"/>
  <c r="M147" i="5"/>
  <c r="I147" i="5"/>
  <c r="E147" i="5"/>
  <c r="M146" i="5"/>
  <c r="I146" i="5"/>
  <c r="E146" i="5"/>
  <c r="AZ145" i="5"/>
  <c r="R145" i="5"/>
  <c r="M145" i="5"/>
  <c r="I145" i="5"/>
  <c r="E145" i="5"/>
  <c r="AZ144" i="5"/>
  <c r="R144" i="5"/>
  <c r="M144" i="5"/>
  <c r="I144" i="5"/>
  <c r="E144" i="5"/>
  <c r="AZ143" i="5"/>
  <c r="R143" i="5"/>
  <c r="M143" i="5"/>
  <c r="I143" i="5"/>
  <c r="E143" i="5"/>
  <c r="AZ142" i="5"/>
  <c r="R142" i="5"/>
  <c r="M142" i="5"/>
  <c r="I142" i="5"/>
  <c r="E142" i="5"/>
  <c r="AZ141" i="5"/>
  <c r="R141" i="5"/>
  <c r="M141" i="5"/>
  <c r="I141" i="5"/>
  <c r="E141" i="5"/>
  <c r="AZ140" i="5"/>
  <c r="T140" i="5"/>
  <c r="U140" i="5" s="1"/>
  <c r="V140" i="5" s="1"/>
  <c r="W140" i="5" s="1"/>
  <c r="R140" i="5" s="1"/>
  <c r="M140" i="5"/>
  <c r="I140" i="5"/>
  <c r="E140" i="5"/>
  <c r="P139" i="5"/>
  <c r="O139" i="5"/>
  <c r="N139" i="5"/>
  <c r="L139" i="5"/>
  <c r="K139" i="5"/>
  <c r="J139" i="5"/>
  <c r="H139" i="5"/>
  <c r="G139" i="5"/>
  <c r="F139" i="5"/>
  <c r="C139" i="5"/>
  <c r="M138" i="5"/>
  <c r="I138" i="5"/>
  <c r="E138" i="5"/>
  <c r="AZ137" i="5"/>
  <c r="T137" i="5"/>
  <c r="U137" i="5" s="1"/>
  <c r="V137" i="5" s="1"/>
  <c r="W137" i="5" s="1"/>
  <c r="R137" i="5" s="1"/>
  <c r="M137" i="5"/>
  <c r="I137" i="5"/>
  <c r="E137" i="5"/>
  <c r="AZ136" i="5"/>
  <c r="R136" i="5"/>
  <c r="M136" i="5"/>
  <c r="I136" i="5"/>
  <c r="E136" i="5"/>
  <c r="P135" i="5"/>
  <c r="O135" i="5"/>
  <c r="N135" i="5"/>
  <c r="L135" i="5"/>
  <c r="K135" i="5"/>
  <c r="J135" i="5"/>
  <c r="H135" i="5"/>
  <c r="G135" i="5"/>
  <c r="F135" i="5"/>
  <c r="C135" i="5"/>
  <c r="M134" i="5"/>
  <c r="I134" i="5"/>
  <c r="E134" i="5"/>
  <c r="M133" i="5"/>
  <c r="I133" i="5"/>
  <c r="E133" i="5"/>
  <c r="M132" i="5"/>
  <c r="I132" i="5"/>
  <c r="E132" i="5"/>
  <c r="AZ131" i="5"/>
  <c r="R131" i="5"/>
  <c r="M131" i="5"/>
  <c r="I131" i="5"/>
  <c r="E131" i="5"/>
  <c r="AZ130" i="5"/>
  <c r="R130" i="5"/>
  <c r="M130" i="5"/>
  <c r="I130" i="5"/>
  <c r="E130" i="5"/>
  <c r="AZ129" i="5"/>
  <c r="R129" i="5"/>
  <c r="M129" i="5"/>
  <c r="I129" i="5"/>
  <c r="E129" i="5"/>
  <c r="AZ128" i="5"/>
  <c r="R128" i="5"/>
  <c r="M128" i="5"/>
  <c r="I128" i="5"/>
  <c r="E128" i="5"/>
  <c r="P127" i="5"/>
  <c r="O127" i="5"/>
  <c r="N127" i="5"/>
  <c r="L127" i="5"/>
  <c r="K127" i="5"/>
  <c r="J127" i="5"/>
  <c r="H127" i="5"/>
  <c r="G127" i="5"/>
  <c r="F127" i="5"/>
  <c r="C127" i="5"/>
  <c r="M126" i="5"/>
  <c r="I126" i="5"/>
  <c r="E126" i="5"/>
  <c r="AZ125" i="5"/>
  <c r="R125" i="5"/>
  <c r="M125" i="5"/>
  <c r="I125" i="5"/>
  <c r="E125" i="5"/>
  <c r="AZ124" i="5"/>
  <c r="T124" i="5"/>
  <c r="U124" i="5" s="1"/>
  <c r="V124" i="5" s="1"/>
  <c r="W124" i="5" s="1"/>
  <c r="R124" i="5" s="1"/>
  <c r="M124" i="5"/>
  <c r="I124" i="5"/>
  <c r="E124" i="5"/>
  <c r="P123" i="5"/>
  <c r="O123" i="5"/>
  <c r="N123" i="5"/>
  <c r="L123" i="5"/>
  <c r="K123" i="5"/>
  <c r="J123" i="5"/>
  <c r="H123" i="5"/>
  <c r="G123" i="5"/>
  <c r="F123" i="5"/>
  <c r="C123" i="5"/>
  <c r="M122" i="5"/>
  <c r="I122" i="5"/>
  <c r="E122" i="5"/>
  <c r="M121" i="5"/>
  <c r="I121" i="5"/>
  <c r="E121" i="5"/>
  <c r="M120" i="5"/>
  <c r="I120" i="5"/>
  <c r="E120" i="5"/>
  <c r="M119" i="5"/>
  <c r="I119" i="5"/>
  <c r="E119" i="5"/>
  <c r="M118" i="5"/>
  <c r="I118" i="5"/>
  <c r="E118" i="5"/>
  <c r="M117" i="5"/>
  <c r="I117" i="5"/>
  <c r="E117" i="5"/>
  <c r="M116" i="5"/>
  <c r="I116" i="5"/>
  <c r="E116" i="5"/>
  <c r="M115" i="5"/>
  <c r="I115" i="5"/>
  <c r="E115" i="5"/>
  <c r="AZ114" i="5"/>
  <c r="T114" i="5"/>
  <c r="U114" i="5" s="1"/>
  <c r="V114" i="5" s="1"/>
  <c r="W114" i="5" s="1"/>
  <c r="R114" i="5" s="1"/>
  <c r="M114" i="5"/>
  <c r="I114" i="5"/>
  <c r="E114" i="5"/>
  <c r="AZ113" i="5"/>
  <c r="T113" i="5"/>
  <c r="U113" i="5" s="1"/>
  <c r="V113" i="5" s="1"/>
  <c r="W113" i="5" s="1"/>
  <c r="R113" i="5" s="1"/>
  <c r="M113" i="5"/>
  <c r="I113" i="5"/>
  <c r="E113" i="5"/>
  <c r="AZ112" i="5"/>
  <c r="R112" i="5"/>
  <c r="M112" i="5"/>
  <c r="I112" i="5"/>
  <c r="E112" i="5"/>
  <c r="AZ111" i="5"/>
  <c r="T111" i="5"/>
  <c r="U111" i="5" s="1"/>
  <c r="V111" i="5" s="1"/>
  <c r="W111" i="5" s="1"/>
  <c r="R111" i="5" s="1"/>
  <c r="M111" i="5"/>
  <c r="I111" i="5"/>
  <c r="E111" i="5"/>
  <c r="AZ110" i="5"/>
  <c r="R110" i="5"/>
  <c r="M110" i="5"/>
  <c r="I110" i="5"/>
  <c r="E110" i="5"/>
  <c r="T109" i="5"/>
  <c r="U109" i="5" s="1"/>
  <c r="V109" i="5" s="1"/>
  <c r="W109" i="5" s="1"/>
  <c r="R109" i="5" s="1"/>
  <c r="M109" i="5"/>
  <c r="I109" i="5"/>
  <c r="G109" i="5"/>
  <c r="AZ109" i="5" s="1"/>
  <c r="AZ108" i="5"/>
  <c r="T108" i="5"/>
  <c r="U108" i="5" s="1"/>
  <c r="V108" i="5" s="1"/>
  <c r="W108" i="5" s="1"/>
  <c r="R108" i="5" s="1"/>
  <c r="M108" i="5"/>
  <c r="I108" i="5"/>
  <c r="E108" i="5"/>
  <c r="T107" i="5"/>
  <c r="U107" i="5" s="1"/>
  <c r="V107" i="5" s="1"/>
  <c r="W107" i="5" s="1"/>
  <c r="R107" i="5" s="1"/>
  <c r="M107" i="5"/>
  <c r="I107" i="5"/>
  <c r="G107" i="5"/>
  <c r="E107" i="5" s="1"/>
  <c r="T106" i="5"/>
  <c r="U106" i="5" s="1"/>
  <c r="V106" i="5" s="1"/>
  <c r="W106" i="5" s="1"/>
  <c r="R106" i="5" s="1"/>
  <c r="M106" i="5"/>
  <c r="I106" i="5"/>
  <c r="G106" i="5"/>
  <c r="AZ105" i="5"/>
  <c r="T105" i="5"/>
  <c r="U105" i="5" s="1"/>
  <c r="V105" i="5" s="1"/>
  <c r="W105" i="5" s="1"/>
  <c r="R105" i="5" s="1"/>
  <c r="M105" i="5"/>
  <c r="I105" i="5"/>
  <c r="E105" i="5"/>
  <c r="AZ104" i="5"/>
  <c r="R104" i="5"/>
  <c r="M104" i="5"/>
  <c r="I104" i="5"/>
  <c r="E104" i="5"/>
  <c r="AZ103" i="5"/>
  <c r="R103" i="5"/>
  <c r="M103" i="5"/>
  <c r="I103" i="5"/>
  <c r="E103" i="5"/>
  <c r="AZ102" i="5"/>
  <c r="R102" i="5"/>
  <c r="M102" i="5"/>
  <c r="I102" i="5"/>
  <c r="E102" i="5"/>
  <c r="AZ101" i="5"/>
  <c r="R101" i="5"/>
  <c r="M101" i="5"/>
  <c r="I101" i="5"/>
  <c r="E101" i="5"/>
  <c r="P100" i="5"/>
  <c r="O100" i="5"/>
  <c r="N100" i="5"/>
  <c r="L100" i="5"/>
  <c r="K100" i="5"/>
  <c r="J100" i="5"/>
  <c r="H100" i="5"/>
  <c r="F100" i="5"/>
  <c r="C100" i="5"/>
  <c r="AZ99" i="5"/>
  <c r="M99" i="5"/>
  <c r="I99" i="5"/>
  <c r="E99" i="5"/>
  <c r="AZ98" i="5"/>
  <c r="T98" i="5"/>
  <c r="U98" i="5" s="1"/>
  <c r="V98" i="5" s="1"/>
  <c r="W98" i="5" s="1"/>
  <c r="R98" i="5" s="1"/>
  <c r="M98" i="5"/>
  <c r="I98" i="5"/>
  <c r="E98" i="5"/>
  <c r="AZ97" i="5"/>
  <c r="M97" i="5"/>
  <c r="I97" i="5"/>
  <c r="E97" i="5"/>
  <c r="P96" i="5"/>
  <c r="O96" i="5"/>
  <c r="N96" i="5"/>
  <c r="L96" i="5"/>
  <c r="K96" i="5"/>
  <c r="J96" i="5"/>
  <c r="H96" i="5"/>
  <c r="G96" i="5"/>
  <c r="F96" i="5"/>
  <c r="C96" i="5"/>
  <c r="AZ95" i="5"/>
  <c r="T95" i="5"/>
  <c r="U95" i="5" s="1"/>
  <c r="V95" i="5" s="1"/>
  <c r="W95" i="5" s="1"/>
  <c r="R95" i="5" s="1"/>
  <c r="M95" i="5"/>
  <c r="I95" i="5"/>
  <c r="E95" i="5"/>
  <c r="AZ94" i="5"/>
  <c r="T94" i="5"/>
  <c r="U94" i="5" s="1"/>
  <c r="V94" i="5" s="1"/>
  <c r="W94" i="5" s="1"/>
  <c r="R94" i="5" s="1"/>
  <c r="M94" i="5"/>
  <c r="I94" i="5"/>
  <c r="E94" i="5"/>
  <c r="AZ93" i="5"/>
  <c r="T93" i="5"/>
  <c r="U93" i="5" s="1"/>
  <c r="V93" i="5" s="1"/>
  <c r="W93" i="5" s="1"/>
  <c r="R93" i="5" s="1"/>
  <c r="M93" i="5"/>
  <c r="I93" i="5"/>
  <c r="E93" i="5"/>
  <c r="AZ92" i="5"/>
  <c r="R92" i="5"/>
  <c r="M92" i="5"/>
  <c r="I92" i="5"/>
  <c r="E92" i="5"/>
  <c r="AZ91" i="5"/>
  <c r="R91" i="5"/>
  <c r="M91" i="5"/>
  <c r="I91" i="5"/>
  <c r="E91" i="5"/>
  <c r="AZ90" i="5"/>
  <c r="R90" i="5"/>
  <c r="M90" i="5"/>
  <c r="I90" i="5"/>
  <c r="E90" i="5"/>
  <c r="P89" i="5"/>
  <c r="O89" i="5"/>
  <c r="N89" i="5"/>
  <c r="L89" i="5"/>
  <c r="K89" i="5"/>
  <c r="J89" i="5"/>
  <c r="H89" i="5"/>
  <c r="G89" i="5"/>
  <c r="F89" i="5"/>
  <c r="C89" i="5"/>
  <c r="M87" i="5"/>
  <c r="I87" i="5"/>
  <c r="E87" i="5"/>
  <c r="M86" i="5"/>
  <c r="I86" i="5"/>
  <c r="E86" i="5"/>
  <c r="M85" i="5"/>
  <c r="I85" i="5"/>
  <c r="E85" i="5"/>
  <c r="P84" i="5"/>
  <c r="O84" i="5"/>
  <c r="N84" i="5"/>
  <c r="L84" i="5"/>
  <c r="K84" i="5"/>
  <c r="J84" i="5"/>
  <c r="H84" i="5"/>
  <c r="G84" i="5"/>
  <c r="F84" i="5"/>
  <c r="C84" i="5"/>
  <c r="M83" i="5"/>
  <c r="M82" i="5" s="1"/>
  <c r="I83" i="5"/>
  <c r="I82" i="5" s="1"/>
  <c r="E83" i="5"/>
  <c r="P82" i="5"/>
  <c r="O82" i="5"/>
  <c r="N82" i="5"/>
  <c r="L82" i="5"/>
  <c r="K82" i="5"/>
  <c r="J82" i="5"/>
  <c r="H82" i="5"/>
  <c r="G82" i="5"/>
  <c r="F82" i="5"/>
  <c r="C82" i="5"/>
  <c r="M81" i="5"/>
  <c r="K81" i="5"/>
  <c r="K78" i="5" s="1"/>
  <c r="E81" i="5"/>
  <c r="M80" i="5"/>
  <c r="I80" i="5"/>
  <c r="E80" i="5"/>
  <c r="M79" i="5"/>
  <c r="I79" i="5"/>
  <c r="E79" i="5"/>
  <c r="P78" i="5"/>
  <c r="O78" i="5"/>
  <c r="N78" i="5"/>
  <c r="L78" i="5"/>
  <c r="J78" i="5"/>
  <c r="H78" i="5"/>
  <c r="G78" i="5"/>
  <c r="F78" i="5"/>
  <c r="C78" i="5"/>
  <c r="M77" i="5"/>
  <c r="I77" i="5"/>
  <c r="I76" i="5" s="1"/>
  <c r="E77" i="5"/>
  <c r="E76" i="5" s="1"/>
  <c r="P76" i="5"/>
  <c r="O76" i="5"/>
  <c r="N76" i="5"/>
  <c r="L76" i="5"/>
  <c r="K76" i="5"/>
  <c r="J76" i="5"/>
  <c r="H76" i="5"/>
  <c r="G76" i="5"/>
  <c r="F76" i="5"/>
  <c r="C76" i="5"/>
  <c r="M75" i="5"/>
  <c r="I75" i="5"/>
  <c r="E75" i="5"/>
  <c r="M74" i="5"/>
  <c r="I74" i="5"/>
  <c r="E74" i="5"/>
  <c r="P73" i="5"/>
  <c r="O73" i="5"/>
  <c r="N73" i="5"/>
  <c r="L73" i="5"/>
  <c r="K73" i="5"/>
  <c r="J73" i="5"/>
  <c r="H73" i="5"/>
  <c r="G73" i="5"/>
  <c r="F73" i="5"/>
  <c r="C73" i="5"/>
  <c r="M72" i="5"/>
  <c r="I72" i="5"/>
  <c r="E72" i="5"/>
  <c r="M71" i="5"/>
  <c r="I71" i="5"/>
  <c r="E71" i="5"/>
  <c r="M70" i="5"/>
  <c r="I70" i="5"/>
  <c r="E70" i="5"/>
  <c r="M69" i="5"/>
  <c r="I69" i="5"/>
  <c r="E69" i="5"/>
  <c r="P68" i="5"/>
  <c r="O68" i="5"/>
  <c r="N68" i="5"/>
  <c r="L68" i="5"/>
  <c r="K68" i="5"/>
  <c r="J68" i="5"/>
  <c r="H68" i="5"/>
  <c r="G68" i="5"/>
  <c r="F68" i="5"/>
  <c r="C68" i="5"/>
  <c r="M67" i="5"/>
  <c r="I67" i="5"/>
  <c r="E67" i="5"/>
  <c r="M66" i="5"/>
  <c r="I66" i="5"/>
  <c r="E66" i="5"/>
  <c r="P65" i="5"/>
  <c r="O65" i="5"/>
  <c r="N65" i="5"/>
  <c r="L65" i="5"/>
  <c r="K65" i="5"/>
  <c r="J65" i="5"/>
  <c r="H65" i="5"/>
  <c r="G65" i="5"/>
  <c r="F65" i="5"/>
  <c r="C65" i="5"/>
  <c r="M64" i="5"/>
  <c r="I64" i="5"/>
  <c r="E64" i="5"/>
  <c r="M63" i="5"/>
  <c r="I63" i="5"/>
  <c r="G63" i="5"/>
  <c r="E63" i="5" s="1"/>
  <c r="P62" i="5"/>
  <c r="O62" i="5"/>
  <c r="N62" i="5"/>
  <c r="L62" i="5"/>
  <c r="K62" i="5"/>
  <c r="J62" i="5"/>
  <c r="H62" i="5"/>
  <c r="F62" i="5"/>
  <c r="C62" i="5"/>
  <c r="M61" i="5"/>
  <c r="I61" i="5"/>
  <c r="E61" i="5"/>
  <c r="M60" i="5"/>
  <c r="I60" i="5"/>
  <c r="E60" i="5"/>
  <c r="M59" i="5"/>
  <c r="I59" i="5"/>
  <c r="E59" i="5"/>
  <c r="M58" i="5"/>
  <c r="I58" i="5"/>
  <c r="E58" i="5"/>
  <c r="P57" i="5"/>
  <c r="O57" i="5"/>
  <c r="N57" i="5"/>
  <c r="L57" i="5"/>
  <c r="K57" i="5"/>
  <c r="J57" i="5"/>
  <c r="H57" i="5"/>
  <c r="G57" i="5"/>
  <c r="F57" i="5"/>
  <c r="C57" i="5"/>
  <c r="M56" i="5"/>
  <c r="M55" i="5" s="1"/>
  <c r="I56" i="5"/>
  <c r="I55" i="5" s="1"/>
  <c r="E56" i="5"/>
  <c r="P55" i="5"/>
  <c r="O55" i="5"/>
  <c r="N55" i="5"/>
  <c r="L55" i="5"/>
  <c r="K55" i="5"/>
  <c r="J55" i="5"/>
  <c r="H55" i="5"/>
  <c r="G55" i="5"/>
  <c r="F55" i="5"/>
  <c r="C55" i="5"/>
  <c r="M54" i="5"/>
  <c r="M53" i="5" s="1"/>
  <c r="I54" i="5"/>
  <c r="I53" i="5" s="1"/>
  <c r="E54" i="5"/>
  <c r="P53" i="5"/>
  <c r="O53" i="5"/>
  <c r="N53" i="5"/>
  <c r="L53" i="5"/>
  <c r="K53" i="5"/>
  <c r="J53" i="5"/>
  <c r="H53" i="5"/>
  <c r="G53" i="5"/>
  <c r="F53" i="5"/>
  <c r="C53" i="5"/>
  <c r="M52" i="5"/>
  <c r="I52" i="5"/>
  <c r="E52" i="5"/>
  <c r="M51" i="5"/>
  <c r="I51" i="5"/>
  <c r="E51" i="5"/>
  <c r="P50" i="5"/>
  <c r="O50" i="5"/>
  <c r="N50" i="5"/>
  <c r="L50" i="5"/>
  <c r="K50" i="5"/>
  <c r="J50" i="5"/>
  <c r="H50" i="5"/>
  <c r="G50" i="5"/>
  <c r="F50" i="5"/>
  <c r="C50" i="5"/>
  <c r="M49" i="5"/>
  <c r="I49" i="5"/>
  <c r="E49" i="5"/>
  <c r="M48" i="5"/>
  <c r="I48" i="5"/>
  <c r="E48" i="5"/>
  <c r="M47" i="5"/>
  <c r="I47" i="5"/>
  <c r="E47" i="5"/>
  <c r="M46" i="5"/>
  <c r="I46" i="5"/>
  <c r="G46" i="5"/>
  <c r="P45" i="5"/>
  <c r="O45" i="5"/>
  <c r="N45" i="5"/>
  <c r="L45" i="5"/>
  <c r="K45" i="5"/>
  <c r="J45" i="5"/>
  <c r="H45" i="5"/>
  <c r="F45" i="5"/>
  <c r="C45" i="5"/>
  <c r="M44" i="5"/>
  <c r="I44" i="5" s="1"/>
  <c r="D44" i="5" s="1"/>
  <c r="F44" i="5"/>
  <c r="M43" i="5"/>
  <c r="I43" i="5" s="1"/>
  <c r="D43" i="5" s="1"/>
  <c r="F43" i="5"/>
  <c r="M42" i="5"/>
  <c r="I42" i="5" s="1"/>
  <c r="D42" i="5" s="1"/>
  <c r="F42" i="5"/>
  <c r="M41" i="5"/>
  <c r="I41" i="5" s="1"/>
  <c r="D41" i="5" s="1"/>
  <c r="F41" i="5"/>
  <c r="M40" i="5"/>
  <c r="I40" i="5" s="1"/>
  <c r="D40" i="5" s="1"/>
  <c r="F40" i="5"/>
  <c r="M39" i="5"/>
  <c r="I39" i="5"/>
  <c r="E39" i="5"/>
  <c r="M38" i="5"/>
  <c r="I38" i="5"/>
  <c r="E38" i="5"/>
  <c r="M37" i="5"/>
  <c r="I37" i="5"/>
  <c r="E37" i="5"/>
  <c r="M36" i="5"/>
  <c r="I36" i="5"/>
  <c r="E36" i="5"/>
  <c r="M35" i="5"/>
  <c r="I35" i="5"/>
  <c r="E35" i="5"/>
  <c r="M34" i="5"/>
  <c r="K34" i="5"/>
  <c r="I34" i="5" s="1"/>
  <c r="E34" i="5"/>
  <c r="M33" i="5"/>
  <c r="K33" i="5"/>
  <c r="I33" i="5" s="1"/>
  <c r="E33" i="5"/>
  <c r="M32" i="5"/>
  <c r="K32" i="5"/>
  <c r="I32" i="5" s="1"/>
  <c r="E32" i="5"/>
  <c r="M31" i="5"/>
  <c r="I31" i="5"/>
  <c r="E31" i="5"/>
  <c r="M30" i="5"/>
  <c r="I30" i="5"/>
  <c r="E30" i="5"/>
  <c r="AZ29" i="5"/>
  <c r="M29" i="5"/>
  <c r="I29" i="5"/>
  <c r="E29" i="5"/>
  <c r="M28" i="5"/>
  <c r="I28" i="5"/>
  <c r="E28" i="5"/>
  <c r="P27" i="5"/>
  <c r="O27" i="5"/>
  <c r="N27" i="5"/>
  <c r="L27" i="5"/>
  <c r="J27" i="5"/>
  <c r="H27" i="5"/>
  <c r="G27" i="5"/>
  <c r="C27" i="5"/>
  <c r="M26" i="5"/>
  <c r="K26" i="5"/>
  <c r="K25" i="5" s="1"/>
  <c r="F26" i="5"/>
  <c r="F25" i="5" s="1"/>
  <c r="P25" i="5"/>
  <c r="O25" i="5"/>
  <c r="N25" i="5"/>
  <c r="L25" i="5"/>
  <c r="J25" i="5"/>
  <c r="H25" i="5"/>
  <c r="G25" i="5"/>
  <c r="E25" i="5"/>
  <c r="C25" i="5"/>
  <c r="M24" i="5"/>
  <c r="I24" i="5"/>
  <c r="E24" i="5"/>
  <c r="M23" i="5"/>
  <c r="I23" i="5"/>
  <c r="E23" i="5"/>
  <c r="M22" i="5"/>
  <c r="I22" i="5"/>
  <c r="E22" i="5"/>
  <c r="M21" i="5"/>
  <c r="I21" i="5"/>
  <c r="E21" i="5"/>
  <c r="P20" i="5"/>
  <c r="O20" i="5"/>
  <c r="N20" i="5"/>
  <c r="L20" i="5"/>
  <c r="K20" i="5"/>
  <c r="J20" i="5"/>
  <c r="H20" i="5"/>
  <c r="G20" i="5"/>
  <c r="F20" i="5"/>
  <c r="C20" i="5"/>
  <c r="AQ18" i="5"/>
  <c r="AQ17" i="5"/>
  <c r="AQ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B7" i="5"/>
  <c r="B10" i="5" s="1"/>
  <c r="B11" i="5" s="1"/>
  <c r="AP5" i="5"/>
  <c r="AQ5" i="5" s="1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BA260" i="5" l="1"/>
  <c r="I245" i="5"/>
  <c r="BA276" i="5"/>
  <c r="BA140" i="5"/>
  <c r="BA396" i="5"/>
  <c r="BA318" i="5"/>
  <c r="D384" i="5"/>
  <c r="E228" i="5"/>
  <c r="BA228" i="5" s="1"/>
  <c r="M73" i="5"/>
  <c r="M78" i="5"/>
  <c r="AZ127" i="5"/>
  <c r="D128" i="5"/>
  <c r="D409" i="5"/>
  <c r="D174" i="5"/>
  <c r="D262" i="5"/>
  <c r="D372" i="5"/>
  <c r="D408" i="5"/>
  <c r="AC409" i="5"/>
  <c r="BA427" i="5"/>
  <c r="I84" i="5"/>
  <c r="E175" i="5"/>
  <c r="D183" i="5"/>
  <c r="D188" i="5"/>
  <c r="D191" i="5"/>
  <c r="D193" i="5"/>
  <c r="BA352" i="5"/>
  <c r="I50" i="5"/>
  <c r="D75" i="5"/>
  <c r="D158" i="5"/>
  <c r="D197" i="5"/>
  <c r="D291" i="5"/>
  <c r="M290" i="5"/>
  <c r="AZ296" i="5"/>
  <c r="D367" i="5"/>
  <c r="BA203" i="5"/>
  <c r="G62" i="5"/>
  <c r="BA108" i="5"/>
  <c r="D204" i="5"/>
  <c r="E227" i="5"/>
  <c r="BA227" i="5" s="1"/>
  <c r="BA431" i="5"/>
  <c r="BA392" i="5"/>
  <c r="D24" i="5"/>
  <c r="I26" i="5"/>
  <c r="D26" i="5" s="1"/>
  <c r="D25" i="5" s="1"/>
  <c r="I45" i="5"/>
  <c r="M62" i="5"/>
  <c r="M65" i="5"/>
  <c r="E78" i="5"/>
  <c r="D80" i="5"/>
  <c r="D108" i="5"/>
  <c r="BA113" i="5"/>
  <c r="D173" i="5"/>
  <c r="BA205" i="5"/>
  <c r="D349" i="5"/>
  <c r="D352" i="5"/>
  <c r="BA144" i="5"/>
  <c r="D172" i="5"/>
  <c r="BA198" i="5"/>
  <c r="D206" i="5"/>
  <c r="BA280" i="5"/>
  <c r="D316" i="5"/>
  <c r="D427" i="5"/>
  <c r="AZ428" i="5"/>
  <c r="D432" i="5"/>
  <c r="D433" i="5"/>
  <c r="E153" i="5"/>
  <c r="BA208" i="5"/>
  <c r="E214" i="5"/>
  <c r="D214" i="5" s="1"/>
  <c r="AZ264" i="5"/>
  <c r="BA336" i="5"/>
  <c r="D368" i="5"/>
  <c r="D370" i="5"/>
  <c r="BA407" i="5"/>
  <c r="BA94" i="5"/>
  <c r="D102" i="5"/>
  <c r="M149" i="5"/>
  <c r="D170" i="5"/>
  <c r="M175" i="5"/>
  <c r="BA339" i="5"/>
  <c r="D364" i="5"/>
  <c r="D374" i="5"/>
  <c r="D392" i="5"/>
  <c r="AZ404" i="5"/>
  <c r="P419" i="5"/>
  <c r="D32" i="5"/>
  <c r="D33" i="5"/>
  <c r="D38" i="5"/>
  <c r="I73" i="5"/>
  <c r="D92" i="5"/>
  <c r="BA111" i="5"/>
  <c r="D114" i="5"/>
  <c r="AZ139" i="5"/>
  <c r="D154" i="5"/>
  <c r="M159" i="5"/>
  <c r="BA188" i="5"/>
  <c r="BA220" i="5"/>
  <c r="D275" i="5"/>
  <c r="D281" i="5"/>
  <c r="D283" i="5"/>
  <c r="D287" i="5"/>
  <c r="AC298" i="5"/>
  <c r="D336" i="5"/>
  <c r="AZ343" i="5"/>
  <c r="D361" i="5"/>
  <c r="AZ362" i="5"/>
  <c r="D381" i="5"/>
  <c r="BA393" i="5"/>
  <c r="D424" i="5"/>
  <c r="D21" i="5"/>
  <c r="BA97" i="5"/>
  <c r="D146" i="5"/>
  <c r="D166" i="5"/>
  <c r="D181" i="5"/>
  <c r="D208" i="5"/>
  <c r="E213" i="5"/>
  <c r="BA213" i="5" s="1"/>
  <c r="D223" i="5"/>
  <c r="E226" i="5"/>
  <c r="D226" i="5" s="1"/>
  <c r="D232" i="5"/>
  <c r="AZ233" i="5"/>
  <c r="D282" i="5"/>
  <c r="D286" i="5"/>
  <c r="I290" i="5"/>
  <c r="D320" i="5"/>
  <c r="BA345" i="5"/>
  <c r="D377" i="5"/>
  <c r="W402" i="5"/>
  <c r="AE402" i="5" s="1"/>
  <c r="D415" i="5"/>
  <c r="M45" i="5"/>
  <c r="BA124" i="5"/>
  <c r="BA266" i="5"/>
  <c r="D87" i="5"/>
  <c r="AZ89" i="5"/>
  <c r="F88" i="5"/>
  <c r="F11" i="5" s="1"/>
  <c r="AZ259" i="5"/>
  <c r="BA259" i="5" s="1"/>
  <c r="AD348" i="5"/>
  <c r="W348" i="5"/>
  <c r="AE348" i="5" s="1"/>
  <c r="AD393" i="5"/>
  <c r="W393" i="5"/>
  <c r="AE393" i="5" s="1"/>
  <c r="BA403" i="5"/>
  <c r="BA406" i="5"/>
  <c r="I27" i="5"/>
  <c r="C19" i="5"/>
  <c r="H19" i="5"/>
  <c r="D31" i="5"/>
  <c r="F27" i="5"/>
  <c r="F19" i="5" s="1"/>
  <c r="D74" i="5"/>
  <c r="E73" i="5"/>
  <c r="D77" i="5"/>
  <c r="D76" i="5" s="1"/>
  <c r="BA104" i="5"/>
  <c r="BA128" i="5"/>
  <c r="BA142" i="5"/>
  <c r="BA163" i="5"/>
  <c r="BA341" i="5"/>
  <c r="D59" i="5"/>
  <c r="E89" i="5"/>
  <c r="D90" i="5"/>
  <c r="I89" i="5"/>
  <c r="L88" i="5"/>
  <c r="D112" i="5"/>
  <c r="D124" i="5"/>
  <c r="M127" i="5"/>
  <c r="BA130" i="5"/>
  <c r="D142" i="5"/>
  <c r="D143" i="5"/>
  <c r="D148" i="5"/>
  <c r="M162" i="5"/>
  <c r="BA196" i="5"/>
  <c r="D235" i="5"/>
  <c r="D238" i="5"/>
  <c r="D242" i="5"/>
  <c r="D261" i="5"/>
  <c r="D265" i="5"/>
  <c r="BA281" i="5"/>
  <c r="BA310" i="5"/>
  <c r="BA317" i="5"/>
  <c r="M323" i="5"/>
  <c r="BA330" i="5"/>
  <c r="D378" i="5"/>
  <c r="M383" i="5"/>
  <c r="E383" i="5"/>
  <c r="I383" i="5"/>
  <c r="AZ390" i="5"/>
  <c r="BA394" i="5"/>
  <c r="E398" i="5"/>
  <c r="E20" i="5"/>
  <c r="I20" i="5"/>
  <c r="D23" i="5"/>
  <c r="D69" i="5"/>
  <c r="E68" i="5"/>
  <c r="N88" i="5"/>
  <c r="D98" i="5"/>
  <c r="M96" i="5"/>
  <c r="BA102" i="5"/>
  <c r="D131" i="5"/>
  <c r="D133" i="5"/>
  <c r="E135" i="5"/>
  <c r="BA136" i="5"/>
  <c r="E167" i="5"/>
  <c r="D168" i="5"/>
  <c r="BA168" i="5"/>
  <c r="D186" i="5"/>
  <c r="AZ224" i="5"/>
  <c r="E224" i="5"/>
  <c r="D224" i="5" s="1"/>
  <c r="I233" i="5"/>
  <c r="BA239" i="5"/>
  <c r="BA265" i="5"/>
  <c r="D274" i="5"/>
  <c r="BA279" i="5"/>
  <c r="D315" i="5"/>
  <c r="D331" i="5"/>
  <c r="D375" i="5"/>
  <c r="BA377" i="5"/>
  <c r="D386" i="5"/>
  <c r="AC400" i="5"/>
  <c r="V400" i="5"/>
  <c r="AD400" i="5" s="1"/>
  <c r="D413" i="5"/>
  <c r="D414" i="5"/>
  <c r="L419" i="5"/>
  <c r="I127" i="5"/>
  <c r="I135" i="5"/>
  <c r="D144" i="5"/>
  <c r="D145" i="5"/>
  <c r="D150" i="5"/>
  <c r="M153" i="5"/>
  <c r="I159" i="5"/>
  <c r="D163" i="5"/>
  <c r="M180" i="5"/>
  <c r="D198" i="5"/>
  <c r="G195" i="5"/>
  <c r="AZ195" i="5" s="1"/>
  <c r="D205" i="5"/>
  <c r="M209" i="5"/>
  <c r="D220" i="5"/>
  <c r="G221" i="5"/>
  <c r="AZ221" i="5" s="1"/>
  <c r="BA274" i="5"/>
  <c r="D280" i="5"/>
  <c r="S290" i="5"/>
  <c r="BA309" i="5"/>
  <c r="D325" i="5"/>
  <c r="AZ335" i="5"/>
  <c r="E335" i="5"/>
  <c r="D335" i="5" s="1"/>
  <c r="G334" i="5"/>
  <c r="AZ334" i="5" s="1"/>
  <c r="D342" i="5"/>
  <c r="AD351" i="5"/>
  <c r="W351" i="5"/>
  <c r="AE351" i="5" s="1"/>
  <c r="BA364" i="5"/>
  <c r="D371" i="5"/>
  <c r="D396" i="5"/>
  <c r="D400" i="5"/>
  <c r="D406" i="5"/>
  <c r="AZ420" i="5"/>
  <c r="D22" i="5"/>
  <c r="I62" i="5"/>
  <c r="D64" i="5"/>
  <c r="E65" i="5"/>
  <c r="M89" i="5"/>
  <c r="D93" i="5"/>
  <c r="D95" i="5"/>
  <c r="D104" i="5"/>
  <c r="D115" i="5"/>
  <c r="D119" i="5"/>
  <c r="D134" i="5"/>
  <c r="D136" i="5"/>
  <c r="D141" i="5"/>
  <c r="D147" i="5"/>
  <c r="E159" i="5"/>
  <c r="AZ162" i="5"/>
  <c r="AZ167" i="5"/>
  <c r="M167" i="5"/>
  <c r="BA170" i="5"/>
  <c r="BA178" i="5"/>
  <c r="M189" i="5"/>
  <c r="BA191" i="5"/>
  <c r="D207" i="5"/>
  <c r="D211" i="5"/>
  <c r="BA211" i="5"/>
  <c r="D237" i="5"/>
  <c r="D239" i="5"/>
  <c r="P244" i="5"/>
  <c r="D259" i="5"/>
  <c r="D268" i="5"/>
  <c r="D279" i="5"/>
  <c r="M278" i="5"/>
  <c r="D313" i="5"/>
  <c r="BA316" i="5"/>
  <c r="D332" i="5"/>
  <c r="D340" i="5"/>
  <c r="BA340" i="5"/>
  <c r="M343" i="5"/>
  <c r="BA348" i="5"/>
  <c r="D373" i="5"/>
  <c r="BA376" i="5"/>
  <c r="D379" i="5"/>
  <c r="AZ383" i="5"/>
  <c r="AZ398" i="5"/>
  <c r="BA402" i="5"/>
  <c r="D410" i="5"/>
  <c r="D412" i="5"/>
  <c r="W337" i="5"/>
  <c r="AE337" i="5" s="1"/>
  <c r="AD337" i="5"/>
  <c r="W355" i="5"/>
  <c r="AE355" i="5" s="1"/>
  <c r="AD355" i="5"/>
  <c r="E46" i="5"/>
  <c r="G45" i="5"/>
  <c r="BA92" i="5"/>
  <c r="BA105" i="5"/>
  <c r="AZ156" i="5"/>
  <c r="BA156" i="5" s="1"/>
  <c r="BA183" i="5"/>
  <c r="H88" i="5"/>
  <c r="H11" i="5" s="1"/>
  <c r="BA192" i="5"/>
  <c r="BA194" i="5"/>
  <c r="BA200" i="5"/>
  <c r="AZ215" i="5"/>
  <c r="E215" i="5"/>
  <c r="D215" i="5" s="1"/>
  <c r="BA237" i="5"/>
  <c r="BA268" i="5"/>
  <c r="AZ305" i="5"/>
  <c r="E305" i="5"/>
  <c r="D305" i="5" s="1"/>
  <c r="AC370" i="5"/>
  <c r="V370" i="5"/>
  <c r="M25" i="5"/>
  <c r="O19" i="5"/>
  <c r="M27" i="5"/>
  <c r="D37" i="5"/>
  <c r="M68" i="5"/>
  <c r="D72" i="5"/>
  <c r="M76" i="5"/>
  <c r="D79" i="5"/>
  <c r="M84" i="5"/>
  <c r="K88" i="5"/>
  <c r="K11" i="5" s="1"/>
  <c r="O88" i="5"/>
  <c r="O11" i="5" s="1"/>
  <c r="BA90" i="5"/>
  <c r="E96" i="5"/>
  <c r="I96" i="5"/>
  <c r="D152" i="5"/>
  <c r="BA154" i="5"/>
  <c r="AZ159" i="5"/>
  <c r="BA160" i="5"/>
  <c r="D176" i="5"/>
  <c r="D178" i="5"/>
  <c r="BA181" i="5"/>
  <c r="I195" i="5"/>
  <c r="BA218" i="5"/>
  <c r="BA235" i="5"/>
  <c r="AD258" i="5"/>
  <c r="BA269" i="5"/>
  <c r="BA291" i="5"/>
  <c r="G301" i="5"/>
  <c r="AZ301" i="5" s="1"/>
  <c r="M301" i="5"/>
  <c r="BA313" i="5"/>
  <c r="BA324" i="5"/>
  <c r="AD342" i="5"/>
  <c r="BA351" i="5"/>
  <c r="D351" i="5"/>
  <c r="V367" i="5"/>
  <c r="AD367" i="5" s="1"/>
  <c r="BA375" i="5"/>
  <c r="D382" i="5"/>
  <c r="I398" i="5"/>
  <c r="I419" i="5"/>
  <c r="M20" i="5"/>
  <c r="P19" i="5"/>
  <c r="D29" i="5"/>
  <c r="D36" i="5"/>
  <c r="D52" i="5"/>
  <c r="D67" i="5"/>
  <c r="D71" i="5"/>
  <c r="D91" i="5"/>
  <c r="BA98" i="5"/>
  <c r="D107" i="5"/>
  <c r="AZ107" i="5"/>
  <c r="BA107" i="5" s="1"/>
  <c r="D118" i="5"/>
  <c r="D122" i="5"/>
  <c r="AZ123" i="5"/>
  <c r="D129" i="5"/>
  <c r="D132" i="5"/>
  <c r="AZ135" i="5"/>
  <c r="AZ158" i="5"/>
  <c r="BA158" i="5" s="1"/>
  <c r="D164" i="5"/>
  <c r="E162" i="5"/>
  <c r="I167" i="5"/>
  <c r="BA176" i="5"/>
  <c r="M195" i="5"/>
  <c r="AZ212" i="5"/>
  <c r="E212" i="5"/>
  <c r="D212" i="5" s="1"/>
  <c r="G209" i="5"/>
  <c r="AZ209" i="5" s="1"/>
  <c r="BA219" i="5"/>
  <c r="D236" i="5"/>
  <c r="N244" i="5"/>
  <c r="D270" i="5"/>
  <c r="D285" i="5"/>
  <c r="D289" i="5"/>
  <c r="E290" i="5"/>
  <c r="M296" i="5"/>
  <c r="BA298" i="5"/>
  <c r="BA300" i="5"/>
  <c r="S314" i="5"/>
  <c r="BA347" i="5"/>
  <c r="D347" i="5"/>
  <c r="BA358" i="5"/>
  <c r="BA379" i="5"/>
  <c r="E362" i="5"/>
  <c r="BA381" i="5"/>
  <c r="V410" i="5"/>
  <c r="AD410" i="5" s="1"/>
  <c r="AC410" i="5"/>
  <c r="AC411" i="5"/>
  <c r="V411" i="5"/>
  <c r="W413" i="5"/>
  <c r="AF413" i="5" s="1"/>
  <c r="AD413" i="5"/>
  <c r="J19" i="5"/>
  <c r="N19" i="5"/>
  <c r="D47" i="5"/>
  <c r="I57" i="5"/>
  <c r="D66" i="5"/>
  <c r="I81" i="5"/>
  <c r="D81" i="5" s="1"/>
  <c r="AZ96" i="5"/>
  <c r="D97" i="5"/>
  <c r="E109" i="5"/>
  <c r="D109" i="5" s="1"/>
  <c r="D111" i="5"/>
  <c r="D117" i="5"/>
  <c r="D121" i="5"/>
  <c r="E127" i="5"/>
  <c r="D130" i="5"/>
  <c r="D138" i="5"/>
  <c r="G149" i="5"/>
  <c r="AZ149" i="5" s="1"/>
  <c r="D156" i="5"/>
  <c r="BA165" i="5"/>
  <c r="D177" i="5"/>
  <c r="BA193" i="5"/>
  <c r="D196" i="5"/>
  <c r="D203" i="5"/>
  <c r="AZ216" i="5"/>
  <c r="BA223" i="5"/>
  <c r="AZ225" i="5"/>
  <c r="E225" i="5"/>
  <c r="D225" i="5" s="1"/>
  <c r="D243" i="5"/>
  <c r="AZ243" i="5"/>
  <c r="BA243" i="5" s="1"/>
  <c r="M255" i="5"/>
  <c r="D266" i="5"/>
  <c r="D271" i="5"/>
  <c r="D272" i="5"/>
  <c r="D273" i="5"/>
  <c r="BA275" i="5"/>
  <c r="D277" i="5"/>
  <c r="E278" i="5"/>
  <c r="I278" i="5"/>
  <c r="D284" i="5"/>
  <c r="D288" i="5"/>
  <c r="BA292" i="5"/>
  <c r="T309" i="5"/>
  <c r="U309" i="5" s="1"/>
  <c r="V309" i="5" s="1"/>
  <c r="W309" i="5" s="1"/>
  <c r="AE309" i="5" s="1"/>
  <c r="S301" i="5"/>
  <c r="D310" i="5"/>
  <c r="D312" i="5"/>
  <c r="BA312" i="5"/>
  <c r="D319" i="5"/>
  <c r="BA320" i="5"/>
  <c r="D328" i="5"/>
  <c r="AZ329" i="5"/>
  <c r="I329" i="5"/>
  <c r="M329" i="5"/>
  <c r="AD339" i="5"/>
  <c r="W339" i="5"/>
  <c r="AE339" i="5" s="1"/>
  <c r="BA342" i="5"/>
  <c r="D348" i="5"/>
  <c r="D353" i="5"/>
  <c r="BA353" i="5"/>
  <c r="AZ354" i="5"/>
  <c r="I354" i="5"/>
  <c r="D359" i="5"/>
  <c r="V372" i="5"/>
  <c r="W372" i="5" s="1"/>
  <c r="AF372" i="5" s="1"/>
  <c r="AC372" i="5"/>
  <c r="AD377" i="5"/>
  <c r="W377" i="5"/>
  <c r="AE377" i="5" s="1"/>
  <c r="BA363" i="5"/>
  <c r="D385" i="5"/>
  <c r="D389" i="5"/>
  <c r="BA397" i="5"/>
  <c r="M398" i="5"/>
  <c r="L19" i="5"/>
  <c r="D28" i="5"/>
  <c r="D34" i="5"/>
  <c r="D35" i="5"/>
  <c r="D39" i="5"/>
  <c r="D70" i="5"/>
  <c r="D86" i="5"/>
  <c r="D94" i="5"/>
  <c r="J88" i="5"/>
  <c r="D113" i="5"/>
  <c r="D116" i="5"/>
  <c r="D120" i="5"/>
  <c r="I123" i="5"/>
  <c r="M123" i="5"/>
  <c r="D126" i="5"/>
  <c r="M135" i="5"/>
  <c r="D140" i="5"/>
  <c r="M139" i="5"/>
  <c r="D151" i="5"/>
  <c r="I153" i="5"/>
  <c r="D157" i="5"/>
  <c r="D160" i="5"/>
  <c r="D165" i="5"/>
  <c r="BA171" i="5"/>
  <c r="AZ175" i="5"/>
  <c r="D179" i="5"/>
  <c r="I180" i="5"/>
  <c r="AZ186" i="5"/>
  <c r="BA186" i="5" s="1"/>
  <c r="P88" i="5"/>
  <c r="I189" i="5"/>
  <c r="D200" i="5"/>
  <c r="AZ207" i="5"/>
  <c r="BA207" i="5" s="1"/>
  <c r="M216" i="5"/>
  <c r="I216" i="5"/>
  <c r="D229" i="5"/>
  <c r="M233" i="5"/>
  <c r="D249" i="5"/>
  <c r="D252" i="5"/>
  <c r="D253" i="5"/>
  <c r="D254" i="5"/>
  <c r="D260" i="5"/>
  <c r="BA261" i="5"/>
  <c r="M264" i="5"/>
  <c r="BA267" i="5"/>
  <c r="D269" i="5"/>
  <c r="BA270" i="5"/>
  <c r="BA299" i="5"/>
  <c r="I301" i="5"/>
  <c r="AZ307" i="5"/>
  <c r="E307" i="5"/>
  <c r="D307" i="5" s="1"/>
  <c r="BA311" i="5"/>
  <c r="I314" i="5"/>
  <c r="BA315" i="5"/>
  <c r="M314" i="5"/>
  <c r="D327" i="5"/>
  <c r="BA337" i="5"/>
  <c r="E343" i="5"/>
  <c r="D344" i="5"/>
  <c r="W364" i="5"/>
  <c r="AE364" i="5" s="1"/>
  <c r="D369" i="5"/>
  <c r="BA378" i="5"/>
  <c r="D397" i="5"/>
  <c r="C419" i="5"/>
  <c r="AZ426" i="5"/>
  <c r="BA426" i="5" s="1"/>
  <c r="BA271" i="5"/>
  <c r="BA272" i="5"/>
  <c r="BA273" i="5"/>
  <c r="D276" i="5"/>
  <c r="BA277" i="5"/>
  <c r="AZ278" i="5"/>
  <c r="K244" i="5"/>
  <c r="K9" i="5" s="1"/>
  <c r="O244" i="5"/>
  <c r="O9" i="5" s="1"/>
  <c r="D299" i="5"/>
  <c r="BA302" i="5"/>
  <c r="D304" i="5"/>
  <c r="D309" i="5"/>
  <c r="D318" i="5"/>
  <c r="BA319" i="5"/>
  <c r="D326" i="5"/>
  <c r="BA349" i="5"/>
  <c r="BA357" i="5"/>
  <c r="D365" i="5"/>
  <c r="BA374" i="5"/>
  <c r="BA382" i="5"/>
  <c r="D388" i="5"/>
  <c r="E390" i="5"/>
  <c r="D402" i="5"/>
  <c r="BA414" i="5"/>
  <c r="G419" i="5"/>
  <c r="K419" i="5"/>
  <c r="BA423" i="5"/>
  <c r="D426" i="5"/>
  <c r="AZ432" i="5"/>
  <c r="BA432" i="5" s="1"/>
  <c r="BA91" i="5"/>
  <c r="BA129" i="5"/>
  <c r="BA131" i="5"/>
  <c r="BA141" i="5"/>
  <c r="BA143" i="5"/>
  <c r="BA145" i="5"/>
  <c r="E185" i="5"/>
  <c r="AZ185" i="5"/>
  <c r="BA197" i="5"/>
  <c r="BA252" i="5"/>
  <c r="W261" i="5"/>
  <c r="AE261" i="5" s="1"/>
  <c r="AD261" i="5"/>
  <c r="D297" i="5"/>
  <c r="E296" i="5"/>
  <c r="W297" i="5"/>
  <c r="AE297" i="5" s="1"/>
  <c r="AD297" i="5"/>
  <c r="AD310" i="5"/>
  <c r="W310" i="5"/>
  <c r="AE310" i="5" s="1"/>
  <c r="D322" i="5"/>
  <c r="E314" i="5"/>
  <c r="W324" i="5"/>
  <c r="AE324" i="5" s="1"/>
  <c r="AD324" i="5"/>
  <c r="AD335" i="5"/>
  <c r="W335" i="5"/>
  <c r="AE335" i="5" s="1"/>
  <c r="W341" i="5"/>
  <c r="AE341" i="5" s="1"/>
  <c r="AD341" i="5"/>
  <c r="AC371" i="5"/>
  <c r="V371" i="5"/>
  <c r="AD375" i="5"/>
  <c r="W375" i="5"/>
  <c r="AE375" i="5" s="1"/>
  <c r="AD394" i="5"/>
  <c r="W394" i="5"/>
  <c r="AE394" i="5" s="1"/>
  <c r="E27" i="5"/>
  <c r="BA29" i="5"/>
  <c r="D51" i="5"/>
  <c r="E50" i="5"/>
  <c r="D58" i="5"/>
  <c r="E57" i="5"/>
  <c r="D63" i="5"/>
  <c r="E62" i="5"/>
  <c r="BA93" i="5"/>
  <c r="BA95" i="5"/>
  <c r="M100" i="5"/>
  <c r="BA112" i="5"/>
  <c r="BA114" i="5"/>
  <c r="E139" i="5"/>
  <c r="I139" i="5"/>
  <c r="AZ150" i="5"/>
  <c r="BA150" i="5" s="1"/>
  <c r="G153" i="5"/>
  <c r="AZ153" i="5" s="1"/>
  <c r="AZ157" i="5"/>
  <c r="BA157" i="5" s="1"/>
  <c r="I162" i="5"/>
  <c r="BA164" i="5"/>
  <c r="BA166" i="5"/>
  <c r="BA177" i="5"/>
  <c r="BA179" i="5"/>
  <c r="G180" i="5"/>
  <c r="AZ180" i="5" s="1"/>
  <c r="BA236" i="5"/>
  <c r="BA238" i="5"/>
  <c r="D246" i="5"/>
  <c r="E245" i="5"/>
  <c r="BA246" i="5"/>
  <c r="E258" i="5"/>
  <c r="D258" i="5" s="1"/>
  <c r="AZ258" i="5"/>
  <c r="W259" i="5"/>
  <c r="AE259" i="5" s="1"/>
  <c r="AD259" i="5"/>
  <c r="AD280" i="5"/>
  <c r="W280" i="5"/>
  <c r="AE280" i="5" s="1"/>
  <c r="AD292" i="5"/>
  <c r="W292" i="5"/>
  <c r="AE292" i="5" s="1"/>
  <c r="I296" i="5"/>
  <c r="AZ303" i="5"/>
  <c r="E303" i="5"/>
  <c r="D356" i="5"/>
  <c r="BA356" i="5"/>
  <c r="W356" i="5"/>
  <c r="AE356" i="5" s="1"/>
  <c r="AD356" i="5"/>
  <c r="D357" i="5"/>
  <c r="M354" i="5"/>
  <c r="W358" i="5"/>
  <c r="AE358" i="5" s="1"/>
  <c r="AD358" i="5"/>
  <c r="D30" i="5"/>
  <c r="D49" i="5"/>
  <c r="D56" i="5"/>
  <c r="D55" i="5" s="1"/>
  <c r="E55" i="5"/>
  <c r="D61" i="5"/>
  <c r="I65" i="5"/>
  <c r="D85" i="5"/>
  <c r="E84" i="5"/>
  <c r="I100" i="5"/>
  <c r="E106" i="5"/>
  <c r="D106" i="5" s="1"/>
  <c r="G100" i="5"/>
  <c r="AZ100" i="5" s="1"/>
  <c r="D110" i="5"/>
  <c r="BA110" i="5"/>
  <c r="D125" i="5"/>
  <c r="BA125" i="5"/>
  <c r="D137" i="5"/>
  <c r="E149" i="5"/>
  <c r="I149" i="5"/>
  <c r="D161" i="5"/>
  <c r="I175" i="5"/>
  <c r="AZ189" i="5"/>
  <c r="D201" i="5"/>
  <c r="BA201" i="5"/>
  <c r="I209" i="5"/>
  <c r="D218" i="5"/>
  <c r="I221" i="5"/>
  <c r="D231" i="5"/>
  <c r="E233" i="5"/>
  <c r="D234" i="5"/>
  <c r="D241" i="5"/>
  <c r="D248" i="5"/>
  <c r="BA248" i="5"/>
  <c r="D256" i="5"/>
  <c r="I264" i="5"/>
  <c r="AD276" i="5"/>
  <c r="W276" i="5"/>
  <c r="AE276" i="5" s="1"/>
  <c r="W281" i="5"/>
  <c r="AE281" i="5" s="1"/>
  <c r="AD281" i="5"/>
  <c r="AD299" i="5"/>
  <c r="W299" i="5"/>
  <c r="AE299" i="5" s="1"/>
  <c r="W319" i="5"/>
  <c r="AE319" i="5" s="1"/>
  <c r="AD319" i="5"/>
  <c r="I334" i="5"/>
  <c r="D338" i="5"/>
  <c r="BA338" i="5"/>
  <c r="AD338" i="5"/>
  <c r="W338" i="5"/>
  <c r="AE338" i="5" s="1"/>
  <c r="V368" i="5"/>
  <c r="AC368" i="5"/>
  <c r="K27" i="5"/>
  <c r="K19" i="5" s="1"/>
  <c r="D48" i="5"/>
  <c r="M50" i="5"/>
  <c r="D54" i="5"/>
  <c r="D53" i="5" s="1"/>
  <c r="E53" i="5"/>
  <c r="M57" i="5"/>
  <c r="D60" i="5"/>
  <c r="I68" i="5"/>
  <c r="D83" i="5"/>
  <c r="D82" i="5" s="1"/>
  <c r="E82" i="5"/>
  <c r="C88" i="5"/>
  <c r="D99" i="5"/>
  <c r="BA99" i="5"/>
  <c r="D101" i="5"/>
  <c r="BA101" i="5"/>
  <c r="D103" i="5"/>
  <c r="BA103" i="5"/>
  <c r="D105" i="5"/>
  <c r="AZ106" i="5"/>
  <c r="E123" i="5"/>
  <c r="BA137" i="5"/>
  <c r="D155" i="5"/>
  <c r="BA155" i="5"/>
  <c r="BA161" i="5"/>
  <c r="D169" i="5"/>
  <c r="BA169" i="5"/>
  <c r="D171" i="5"/>
  <c r="D182" i="5"/>
  <c r="BA182" i="5"/>
  <c r="D184" i="5"/>
  <c r="BA184" i="5"/>
  <c r="E187" i="5"/>
  <c r="D187" i="5" s="1"/>
  <c r="AZ187" i="5"/>
  <c r="E189" i="5"/>
  <c r="D190" i="5"/>
  <c r="BA190" i="5"/>
  <c r="D199" i="5"/>
  <c r="BA199" i="5"/>
  <c r="E202" i="5"/>
  <c r="D202" i="5" s="1"/>
  <c r="AZ202" i="5"/>
  <c r="M245" i="5"/>
  <c r="D250" i="5"/>
  <c r="BA250" i="5"/>
  <c r="AD256" i="5"/>
  <c r="W257" i="5"/>
  <c r="AE257" i="5" s="1"/>
  <c r="AD257" i="5"/>
  <c r="AD260" i="5"/>
  <c r="W260" i="5"/>
  <c r="AE260" i="5" s="1"/>
  <c r="D267" i="5"/>
  <c r="E264" i="5"/>
  <c r="W277" i="5"/>
  <c r="AE277" i="5" s="1"/>
  <c r="AD277" i="5"/>
  <c r="W279" i="5"/>
  <c r="AE279" i="5" s="1"/>
  <c r="AD279" i="5"/>
  <c r="AZ294" i="5"/>
  <c r="D298" i="5"/>
  <c r="AD298" i="5"/>
  <c r="W298" i="5"/>
  <c r="AE298" i="5" s="1"/>
  <c r="W300" i="5"/>
  <c r="AE300" i="5" s="1"/>
  <c r="AD300" i="5"/>
  <c r="W313" i="5"/>
  <c r="AE313" i="5" s="1"/>
  <c r="AD313" i="5"/>
  <c r="AD316" i="5"/>
  <c r="W316" i="5"/>
  <c r="AE316" i="5" s="1"/>
  <c r="W349" i="5"/>
  <c r="AE349" i="5" s="1"/>
  <c r="AD349" i="5"/>
  <c r="AD352" i="5"/>
  <c r="W352" i="5"/>
  <c r="AE352" i="5" s="1"/>
  <c r="AD357" i="5"/>
  <c r="W357" i="5"/>
  <c r="AE357" i="5" s="1"/>
  <c r="D192" i="5"/>
  <c r="D194" i="5"/>
  <c r="D210" i="5"/>
  <c r="BA210" i="5"/>
  <c r="D217" i="5"/>
  <c r="E216" i="5"/>
  <c r="BA217" i="5"/>
  <c r="D219" i="5"/>
  <c r="D222" i="5"/>
  <c r="BA222" i="5"/>
  <c r="D230" i="5"/>
  <c r="D240" i="5"/>
  <c r="F244" i="5"/>
  <c r="AZ245" i="5"/>
  <c r="J244" i="5"/>
  <c r="D247" i="5"/>
  <c r="BA247" i="5"/>
  <c r="D251" i="5"/>
  <c r="BA251" i="5"/>
  <c r="BA256" i="5"/>
  <c r="U291" i="5"/>
  <c r="T290" i="5"/>
  <c r="D293" i="5"/>
  <c r="W311" i="5"/>
  <c r="AE311" i="5" s="1"/>
  <c r="AD311" i="5"/>
  <c r="W317" i="5"/>
  <c r="AE317" i="5" s="1"/>
  <c r="AD317" i="5"/>
  <c r="AD325" i="5"/>
  <c r="W325" i="5"/>
  <c r="AE325" i="5" s="1"/>
  <c r="AD336" i="5"/>
  <c r="W336" i="5"/>
  <c r="AE336" i="5" s="1"/>
  <c r="W345" i="5"/>
  <c r="AE345" i="5" s="1"/>
  <c r="AD345" i="5"/>
  <c r="AD363" i="5"/>
  <c r="W363" i="5"/>
  <c r="AC366" i="5"/>
  <c r="V366" i="5"/>
  <c r="AD403" i="5"/>
  <c r="W403" i="5"/>
  <c r="AE403" i="5" s="1"/>
  <c r="BA204" i="5"/>
  <c r="BA206" i="5"/>
  <c r="M221" i="5"/>
  <c r="BA234" i="5"/>
  <c r="H244" i="5"/>
  <c r="H9" i="5" s="1"/>
  <c r="L244" i="5"/>
  <c r="BA249" i="5"/>
  <c r="BA253" i="5"/>
  <c r="G255" i="5"/>
  <c r="E257" i="5"/>
  <c r="D257" i="5" s="1"/>
  <c r="I255" i="5"/>
  <c r="D292" i="5"/>
  <c r="BA304" i="5"/>
  <c r="AD312" i="5"/>
  <c r="W312" i="5"/>
  <c r="AE312" i="5" s="1"/>
  <c r="AD318" i="5"/>
  <c r="W318" i="5"/>
  <c r="AE318" i="5" s="1"/>
  <c r="AD320" i="5"/>
  <c r="W320" i="5"/>
  <c r="AE320" i="5" s="1"/>
  <c r="D330" i="5"/>
  <c r="E329" i="5"/>
  <c r="AD330" i="5"/>
  <c r="W330" i="5"/>
  <c r="AE330" i="5" s="1"/>
  <c r="AD340" i="5"/>
  <c r="W340" i="5"/>
  <c r="AE340" i="5" s="1"/>
  <c r="AD347" i="5"/>
  <c r="W347" i="5"/>
  <c r="AE347" i="5" s="1"/>
  <c r="W350" i="5"/>
  <c r="AE350" i="5" s="1"/>
  <c r="AD350" i="5"/>
  <c r="W353" i="5"/>
  <c r="AE353" i="5" s="1"/>
  <c r="AD353" i="5"/>
  <c r="BA401" i="5"/>
  <c r="D401" i="5"/>
  <c r="W401" i="5"/>
  <c r="AE401" i="5" s="1"/>
  <c r="AD401" i="5"/>
  <c r="AZ290" i="5"/>
  <c r="D295" i="5"/>
  <c r="D294" i="5" s="1"/>
  <c r="BA297" i="5"/>
  <c r="D300" i="5"/>
  <c r="AZ308" i="5"/>
  <c r="E308" i="5"/>
  <c r="D308" i="5" s="1"/>
  <c r="U315" i="5"/>
  <c r="T314" i="5"/>
  <c r="D324" i="5"/>
  <c r="E323" i="5"/>
  <c r="W346" i="5"/>
  <c r="AE346" i="5" s="1"/>
  <c r="AD346" i="5"/>
  <c r="D355" i="5"/>
  <c r="E354" i="5"/>
  <c r="W381" i="5"/>
  <c r="AE381" i="5" s="1"/>
  <c r="AD381" i="5"/>
  <c r="V384" i="5"/>
  <c r="AC384" i="5"/>
  <c r="H419" i="5"/>
  <c r="AZ424" i="5"/>
  <c r="BA424" i="5" s="1"/>
  <c r="E294" i="5"/>
  <c r="D302" i="5"/>
  <c r="U302" i="5"/>
  <c r="AZ306" i="5"/>
  <c r="E306" i="5"/>
  <c r="D306" i="5" s="1"/>
  <c r="D311" i="5"/>
  <c r="AZ314" i="5"/>
  <c r="D317" i="5"/>
  <c r="D321" i="5"/>
  <c r="AZ323" i="5"/>
  <c r="I323" i="5"/>
  <c r="D333" i="5"/>
  <c r="D339" i="5"/>
  <c r="D345" i="5"/>
  <c r="I343" i="5"/>
  <c r="BA355" i="5"/>
  <c r="T374" i="5"/>
  <c r="U374" i="5" s="1"/>
  <c r="V374" i="5" s="1"/>
  <c r="S362" i="5"/>
  <c r="AD382" i="5"/>
  <c r="W382" i="5"/>
  <c r="AE382" i="5" s="1"/>
  <c r="D421" i="5"/>
  <c r="E420" i="5"/>
  <c r="BA421" i="5"/>
  <c r="D337" i="5"/>
  <c r="D341" i="5"/>
  <c r="D346" i="5"/>
  <c r="BA346" i="5"/>
  <c r="D350" i="5"/>
  <c r="BA350" i="5"/>
  <c r="D358" i="5"/>
  <c r="V369" i="5"/>
  <c r="AC369" i="5"/>
  <c r="W376" i="5"/>
  <c r="AE376" i="5" s="1"/>
  <c r="AD376" i="5"/>
  <c r="AD379" i="5"/>
  <c r="W379" i="5"/>
  <c r="AE379" i="5" s="1"/>
  <c r="W395" i="5"/>
  <c r="AE395" i="5" s="1"/>
  <c r="AD395" i="5"/>
  <c r="AD397" i="5"/>
  <c r="W397" i="5"/>
  <c r="AE397" i="5" s="1"/>
  <c r="W406" i="5"/>
  <c r="AE406" i="5" s="1"/>
  <c r="AD406" i="5"/>
  <c r="W409" i="5"/>
  <c r="AD409" i="5"/>
  <c r="M422" i="5"/>
  <c r="D423" i="5"/>
  <c r="BA325" i="5"/>
  <c r="M334" i="5"/>
  <c r="D360" i="5"/>
  <c r="D363" i="5"/>
  <c r="I362" i="5"/>
  <c r="W378" i="5"/>
  <c r="AE378" i="5" s="1"/>
  <c r="AD378" i="5"/>
  <c r="W392" i="5"/>
  <c r="AE392" i="5" s="1"/>
  <c r="AD392" i="5"/>
  <c r="V399" i="5"/>
  <c r="AC399" i="5"/>
  <c r="AC408" i="5"/>
  <c r="V408" i="5"/>
  <c r="D416" i="5"/>
  <c r="D366" i="5"/>
  <c r="AC373" i="5"/>
  <c r="V373" i="5"/>
  <c r="AD380" i="5"/>
  <c r="AD391" i="5"/>
  <c r="D393" i="5"/>
  <c r="M390" i="5"/>
  <c r="BA395" i="5"/>
  <c r="D395" i="5"/>
  <c r="AD396" i="5"/>
  <c r="AD405" i="5"/>
  <c r="D407" i="5"/>
  <c r="M404" i="5"/>
  <c r="AC412" i="5"/>
  <c r="V412" i="5"/>
  <c r="AC413" i="5"/>
  <c r="AD414" i="5"/>
  <c r="W414" i="5"/>
  <c r="AE414" i="5" s="1"/>
  <c r="M362" i="5"/>
  <c r="U365" i="5"/>
  <c r="I390" i="5"/>
  <c r="I404" i="5"/>
  <c r="E404" i="5"/>
  <c r="D429" i="5"/>
  <c r="E428" i="5"/>
  <c r="D428" i="5" s="1"/>
  <c r="BA429" i="5"/>
  <c r="M430" i="5"/>
  <c r="D430" i="5" s="1"/>
  <c r="D431" i="5"/>
  <c r="D376" i="5"/>
  <c r="BA380" i="5"/>
  <c r="D380" i="5"/>
  <c r="D387" i="5"/>
  <c r="BA391" i="5"/>
  <c r="D391" i="5"/>
  <c r="D394" i="5"/>
  <c r="D399" i="5"/>
  <c r="D403" i="5"/>
  <c r="BA405" i="5"/>
  <c r="D405" i="5"/>
  <c r="V407" i="5"/>
  <c r="D411" i="5"/>
  <c r="D417" i="5"/>
  <c r="AZ422" i="5"/>
  <c r="BA422" i="5" s="1"/>
  <c r="F419" i="5"/>
  <c r="J419" i="5"/>
  <c r="O419" i="5"/>
  <c r="AZ430" i="5"/>
  <c r="BA430" i="5" s="1"/>
  <c r="D418" i="5"/>
  <c r="N419" i="5"/>
  <c r="D425" i="5"/>
  <c r="BA425" i="5"/>
  <c r="BA433" i="5"/>
  <c r="G19" i="5" l="1"/>
  <c r="BA96" i="5"/>
  <c r="D213" i="5"/>
  <c r="D209" i="5" s="1"/>
  <c r="BA175" i="5"/>
  <c r="BA404" i="5"/>
  <c r="D228" i="5"/>
  <c r="BA296" i="5"/>
  <c r="BA343" i="5"/>
  <c r="BA167" i="5"/>
  <c r="AE372" i="5"/>
  <c r="W367" i="5"/>
  <c r="AE367" i="5" s="1"/>
  <c r="BA159" i="5"/>
  <c r="T362" i="5"/>
  <c r="L18" i="5"/>
  <c r="L17" i="5" s="1"/>
  <c r="L16" i="5" s="1"/>
  <c r="L3" i="5" s="1"/>
  <c r="BA127" i="5"/>
  <c r="D227" i="5"/>
  <c r="D149" i="5"/>
  <c r="BA149" i="5"/>
  <c r="BA390" i="5"/>
  <c r="BA278" i="5"/>
  <c r="BA329" i="5"/>
  <c r="BA264" i="5"/>
  <c r="D73" i="5"/>
  <c r="BA214" i="5"/>
  <c r="AE413" i="5"/>
  <c r="BA314" i="5"/>
  <c r="I25" i="5"/>
  <c r="BA153" i="5"/>
  <c r="BA135" i="5"/>
  <c r="W400" i="5"/>
  <c r="AF400" i="5" s="1"/>
  <c r="D123" i="5"/>
  <c r="D62" i="5"/>
  <c r="D50" i="5"/>
  <c r="BA307" i="5"/>
  <c r="BA224" i="5"/>
  <c r="BA362" i="5"/>
  <c r="D78" i="5"/>
  <c r="D135" i="5"/>
  <c r="BA398" i="5"/>
  <c r="BA383" i="5"/>
  <c r="BA89" i="5"/>
  <c r="AZ419" i="5"/>
  <c r="AD372" i="5"/>
  <c r="BA335" i="5"/>
  <c r="BA233" i="5"/>
  <c r="D84" i="5"/>
  <c r="D65" i="5"/>
  <c r="D329" i="5"/>
  <c r="E221" i="5"/>
  <c r="BA221" i="5" s="1"/>
  <c r="BA245" i="5"/>
  <c r="D216" i="5"/>
  <c r="BA123" i="5"/>
  <c r="D96" i="5"/>
  <c r="BA139" i="5"/>
  <c r="D139" i="5"/>
  <c r="D278" i="5"/>
  <c r="D175" i="5"/>
  <c r="BA212" i="5"/>
  <c r="BA162" i="5"/>
  <c r="D20" i="5"/>
  <c r="BA305" i="5"/>
  <c r="D159" i="5"/>
  <c r="E334" i="5"/>
  <c r="BA334" i="5" s="1"/>
  <c r="D127" i="5"/>
  <c r="D68" i="5"/>
  <c r="BA226" i="5"/>
  <c r="D195" i="5"/>
  <c r="J18" i="5"/>
  <c r="J17" i="5" s="1"/>
  <c r="J16" i="5" s="1"/>
  <c r="J3" i="5" s="1"/>
  <c r="D162" i="5"/>
  <c r="G244" i="5"/>
  <c r="AP18" i="5" s="1"/>
  <c r="BA106" i="5"/>
  <c r="G88" i="5"/>
  <c r="AZ88" i="5" s="1"/>
  <c r="D343" i="5"/>
  <c r="D398" i="5"/>
  <c r="D383" i="5"/>
  <c r="BA420" i="5"/>
  <c r="K18" i="5"/>
  <c r="K7" i="5" s="1"/>
  <c r="BA258" i="5"/>
  <c r="BA225" i="5"/>
  <c r="D89" i="5"/>
  <c r="D255" i="5"/>
  <c r="BA290" i="5"/>
  <c r="BA216" i="5"/>
  <c r="D27" i="5"/>
  <c r="N18" i="5"/>
  <c r="N17" i="5" s="1"/>
  <c r="N16" i="5" s="1"/>
  <c r="N3" i="5" s="1"/>
  <c r="W410" i="5"/>
  <c r="AE410" i="5" s="1"/>
  <c r="D390" i="5"/>
  <c r="T301" i="5"/>
  <c r="BA354" i="5"/>
  <c r="D290" i="5"/>
  <c r="AD309" i="5"/>
  <c r="E209" i="5"/>
  <c r="BA209" i="5" s="1"/>
  <c r="D264" i="5"/>
  <c r="D153" i="5"/>
  <c r="M19" i="5"/>
  <c r="BA257" i="5"/>
  <c r="AD411" i="5"/>
  <c r="W411" i="5"/>
  <c r="AD370" i="5"/>
  <c r="W370" i="5"/>
  <c r="BA215" i="5"/>
  <c r="BA109" i="5"/>
  <c r="M419" i="5"/>
  <c r="D314" i="5"/>
  <c r="D323" i="5"/>
  <c r="BA202" i="5"/>
  <c r="BA187" i="5"/>
  <c r="D167" i="5"/>
  <c r="E100" i="5"/>
  <c r="BA100" i="5" s="1"/>
  <c r="I88" i="5"/>
  <c r="I78" i="5"/>
  <c r="M88" i="5"/>
  <c r="P18" i="5"/>
  <c r="P17" i="5" s="1"/>
  <c r="P16" i="5" s="1"/>
  <c r="P3" i="5" s="1"/>
  <c r="O18" i="5"/>
  <c r="O7" i="5" s="1"/>
  <c r="D46" i="5"/>
  <c r="D45" i="5" s="1"/>
  <c r="E45" i="5"/>
  <c r="E19" i="5" s="1"/>
  <c r="D404" i="5"/>
  <c r="D189" i="5"/>
  <c r="W368" i="5"/>
  <c r="AD368" i="5"/>
  <c r="D303" i="5"/>
  <c r="D301" i="5" s="1"/>
  <c r="E301" i="5"/>
  <c r="BA301" i="5" s="1"/>
  <c r="D334" i="5"/>
  <c r="D296" i="5"/>
  <c r="D185" i="5"/>
  <c r="D180" i="5" s="1"/>
  <c r="E180" i="5"/>
  <c r="BA428" i="5"/>
  <c r="V365" i="5"/>
  <c r="AC365" i="5"/>
  <c r="AC362" i="5" s="1"/>
  <c r="U362" i="5"/>
  <c r="D362" i="5"/>
  <c r="AF409" i="5"/>
  <c r="AE409" i="5"/>
  <c r="D420" i="5"/>
  <c r="E419" i="5"/>
  <c r="BA323" i="5"/>
  <c r="BA306" i="5"/>
  <c r="AD384" i="5"/>
  <c r="W384" i="5"/>
  <c r="BA308" i="5"/>
  <c r="F9" i="5"/>
  <c r="M244" i="5"/>
  <c r="D100" i="5"/>
  <c r="D233" i="5"/>
  <c r="BA303" i="5"/>
  <c r="F18" i="5"/>
  <c r="H18" i="5"/>
  <c r="W412" i="5"/>
  <c r="AD412" i="5"/>
  <c r="W373" i="5"/>
  <c r="AD373" i="5"/>
  <c r="AD399" i="5"/>
  <c r="W399" i="5"/>
  <c r="AD374" i="5"/>
  <c r="W374" i="5"/>
  <c r="AE374" i="5" s="1"/>
  <c r="U314" i="5"/>
  <c r="V315" i="5"/>
  <c r="I244" i="5"/>
  <c r="AE363" i="5"/>
  <c r="AZ255" i="5"/>
  <c r="D245" i="5"/>
  <c r="W371" i="5"/>
  <c r="AD371" i="5"/>
  <c r="D422" i="5"/>
  <c r="AD407" i="5"/>
  <c r="W407" i="5"/>
  <c r="W408" i="5"/>
  <c r="AD408" i="5"/>
  <c r="AD369" i="5"/>
  <c r="W369" i="5"/>
  <c r="U301" i="5"/>
  <c r="V302" i="5"/>
  <c r="D354" i="5"/>
  <c r="AD366" i="5"/>
  <c r="W366" i="5"/>
  <c r="U290" i="5"/>
  <c r="V291" i="5"/>
  <c r="BA294" i="5"/>
  <c r="E255" i="5"/>
  <c r="BA189" i="5"/>
  <c r="E195" i="5"/>
  <c r="BA195" i="5" s="1"/>
  <c r="D57" i="5"/>
  <c r="BA185" i="5"/>
  <c r="AF367" i="5" l="1"/>
  <c r="D221" i="5"/>
  <c r="D88" i="5" s="1"/>
  <c r="I19" i="5"/>
  <c r="I18" i="5" s="1"/>
  <c r="I17" i="5" s="1"/>
  <c r="I16" i="5" s="1"/>
  <c r="I3" i="5" s="1"/>
  <c r="AE400" i="5"/>
  <c r="G11" i="5"/>
  <c r="G18" i="5"/>
  <c r="AZ18" i="5" s="1"/>
  <c r="K17" i="5"/>
  <c r="K16" i="5" s="1"/>
  <c r="G9" i="5"/>
  <c r="AP244" i="5"/>
  <c r="E244" i="5"/>
  <c r="E9" i="5" s="1"/>
  <c r="D19" i="5"/>
  <c r="AF410" i="5"/>
  <c r="AZ244" i="5"/>
  <c r="D419" i="5"/>
  <c r="AE370" i="5"/>
  <c r="AF370" i="5"/>
  <c r="O17" i="5"/>
  <c r="O16" i="5" s="1"/>
  <c r="M18" i="5"/>
  <c r="M17" i="5" s="1"/>
  <c r="M16" i="5" s="1"/>
  <c r="M3" i="5" s="1"/>
  <c r="E88" i="5"/>
  <c r="E11" i="5" s="1"/>
  <c r="AF411" i="5"/>
  <c r="AE411" i="5"/>
  <c r="V290" i="5"/>
  <c r="W291" i="5"/>
  <c r="AD291" i="5"/>
  <c r="AD290" i="5" s="1"/>
  <c r="AF373" i="5"/>
  <c r="AE373" i="5"/>
  <c r="AD365" i="5"/>
  <c r="AD362" i="5" s="1"/>
  <c r="W365" i="5"/>
  <c r="V362" i="5"/>
  <c r="BA180" i="5"/>
  <c r="AE369" i="5"/>
  <c r="AF369" i="5"/>
  <c r="V314" i="5"/>
  <c r="W315" i="5"/>
  <c r="AD315" i="5"/>
  <c r="AD314" i="5" s="1"/>
  <c r="AE384" i="5"/>
  <c r="AF384" i="5"/>
  <c r="AE368" i="5"/>
  <c r="AF368" i="5"/>
  <c r="AE366" i="5"/>
  <c r="AF366" i="5"/>
  <c r="V301" i="5"/>
  <c r="W302" i="5"/>
  <c r="AD302" i="5"/>
  <c r="AD301" i="5" s="1"/>
  <c r="AF407" i="5"/>
  <c r="AE407" i="5"/>
  <c r="AF371" i="5"/>
  <c r="AE371" i="5"/>
  <c r="AF408" i="5"/>
  <c r="AE408" i="5"/>
  <c r="D244" i="5"/>
  <c r="BA255" i="5"/>
  <c r="AE399" i="5"/>
  <c r="AF399" i="5"/>
  <c r="H17" i="5"/>
  <c r="H16" i="5" s="1"/>
  <c r="H7" i="5"/>
  <c r="AF412" i="5"/>
  <c r="AE412" i="5"/>
  <c r="F7" i="5"/>
  <c r="F17" i="5"/>
  <c r="BA419" i="5"/>
  <c r="O5" i="5" l="1"/>
  <c r="O3" i="5"/>
  <c r="H5" i="5"/>
  <c r="H3" i="5"/>
  <c r="K5" i="5"/>
  <c r="K3" i="5"/>
  <c r="G7" i="5"/>
  <c r="G17" i="5"/>
  <c r="G16" i="5" s="1"/>
  <c r="BA244" i="5"/>
  <c r="AX88" i="5"/>
  <c r="D18" i="5"/>
  <c r="E18" i="5"/>
  <c r="BA18" i="5" s="1"/>
  <c r="BA88" i="5"/>
  <c r="AE302" i="5"/>
  <c r="AE301" i="5" s="1"/>
  <c r="W301" i="5"/>
  <c r="AE365" i="5"/>
  <c r="AE362" i="5" s="1"/>
  <c r="AF365" i="5"/>
  <c r="AF362" i="5" s="1"/>
  <c r="W362" i="5"/>
  <c r="AE291" i="5"/>
  <c r="AE290" i="5" s="1"/>
  <c r="W290" i="5"/>
  <c r="F16" i="5"/>
  <c r="F3" i="5" s="1"/>
  <c r="AE315" i="5"/>
  <c r="AE314" i="5" s="1"/>
  <c r="W314" i="5"/>
  <c r="G5" i="5" l="1"/>
  <c r="G3" i="5"/>
  <c r="AZ17" i="5"/>
  <c r="E7" i="5"/>
  <c r="E17" i="5"/>
  <c r="E16" i="5" s="1"/>
  <c r="E3" i="5" s="1"/>
  <c r="AZ16" i="5"/>
  <c r="F5" i="5"/>
  <c r="AP16" i="5"/>
  <c r="BA17" i="5" l="1"/>
  <c r="D17" i="5"/>
  <c r="D16" i="5"/>
  <c r="D3" i="5" s="1"/>
  <c r="E5" i="5"/>
  <c r="BA16" i="5"/>
  <c r="F34" i="4"/>
  <c r="G34" i="4"/>
  <c r="H34" i="4"/>
  <c r="J34" i="4"/>
  <c r="K34" i="4"/>
  <c r="L34" i="4"/>
  <c r="N34" i="4"/>
  <c r="O34" i="4"/>
  <c r="P34" i="4"/>
  <c r="C34" i="4"/>
  <c r="F65" i="4"/>
  <c r="G65" i="4"/>
  <c r="H65" i="4"/>
  <c r="J65" i="4"/>
  <c r="K65" i="4"/>
  <c r="L65" i="4"/>
  <c r="N65" i="4"/>
  <c r="O65" i="4"/>
  <c r="P65" i="4"/>
  <c r="C65" i="4"/>
  <c r="F63" i="4"/>
  <c r="G63" i="4"/>
  <c r="H63" i="4"/>
  <c r="J63" i="4"/>
  <c r="K63" i="4"/>
  <c r="L63" i="4"/>
  <c r="N63" i="4"/>
  <c r="O63" i="4"/>
  <c r="P63" i="4"/>
  <c r="C63" i="4"/>
  <c r="F59" i="4"/>
  <c r="G59" i="4"/>
  <c r="H59" i="4"/>
  <c r="J59" i="4"/>
  <c r="L59" i="4"/>
  <c r="N59" i="4"/>
  <c r="O59" i="4"/>
  <c r="P59" i="4"/>
  <c r="C59" i="4"/>
  <c r="F57" i="4"/>
  <c r="G57" i="4"/>
  <c r="H57" i="4"/>
  <c r="J57" i="4"/>
  <c r="K57" i="4"/>
  <c r="L57" i="4"/>
  <c r="N57" i="4"/>
  <c r="O57" i="4"/>
  <c r="P57" i="4"/>
  <c r="C57" i="4"/>
  <c r="F54" i="4"/>
  <c r="G54" i="4"/>
  <c r="H54" i="4"/>
  <c r="J54" i="4"/>
  <c r="K54" i="4"/>
  <c r="L54" i="4"/>
  <c r="N54" i="4"/>
  <c r="O54" i="4"/>
  <c r="P54" i="4"/>
  <c r="C54" i="4"/>
  <c r="F49" i="4"/>
  <c r="G49" i="4"/>
  <c r="H49" i="4"/>
  <c r="J49" i="4"/>
  <c r="K49" i="4"/>
  <c r="L49" i="4"/>
  <c r="N49" i="4"/>
  <c r="O49" i="4"/>
  <c r="P49" i="4"/>
  <c r="C49" i="4"/>
  <c r="P46" i="4"/>
  <c r="F46" i="4"/>
  <c r="G46" i="4"/>
  <c r="H46" i="4"/>
  <c r="J46" i="4"/>
  <c r="K46" i="4"/>
  <c r="L46" i="4"/>
  <c r="N46" i="4"/>
  <c r="O46" i="4"/>
  <c r="C46" i="4"/>
  <c r="F43" i="4"/>
  <c r="G43" i="4"/>
  <c r="H43" i="4"/>
  <c r="J43" i="4"/>
  <c r="K43" i="4"/>
  <c r="L43" i="4"/>
  <c r="N43" i="4"/>
  <c r="O43" i="4"/>
  <c r="P43" i="4"/>
  <c r="C43" i="4"/>
  <c r="F38" i="4"/>
  <c r="G38" i="4"/>
  <c r="H38" i="4"/>
  <c r="J38" i="4"/>
  <c r="K38" i="4"/>
  <c r="L38" i="4"/>
  <c r="N38" i="4"/>
  <c r="O38" i="4"/>
  <c r="P38" i="4"/>
  <c r="C38" i="4"/>
  <c r="F31" i="4"/>
  <c r="G31" i="4"/>
  <c r="H31" i="4"/>
  <c r="J31" i="4"/>
  <c r="K31" i="4"/>
  <c r="L31" i="4"/>
  <c r="N31" i="4"/>
  <c r="O31" i="4"/>
  <c r="P31" i="4"/>
  <c r="C31" i="4"/>
  <c r="F26" i="4"/>
  <c r="H26" i="4"/>
  <c r="J26" i="4"/>
  <c r="K26" i="4"/>
  <c r="L26" i="4"/>
  <c r="N26" i="4"/>
  <c r="O26" i="4"/>
  <c r="P26" i="4"/>
  <c r="C26" i="4"/>
  <c r="G9" i="4"/>
  <c r="H9" i="4"/>
  <c r="J9" i="4"/>
  <c r="L9" i="4"/>
  <c r="N9" i="4"/>
  <c r="O9" i="4"/>
  <c r="P9" i="4"/>
  <c r="C9" i="4"/>
  <c r="E7" i="4"/>
  <c r="G7" i="4"/>
  <c r="H7" i="4"/>
  <c r="J7" i="4"/>
  <c r="L7" i="4"/>
  <c r="N7" i="4"/>
  <c r="O7" i="4"/>
  <c r="P7" i="4"/>
  <c r="C7" i="4"/>
  <c r="F2" i="4"/>
  <c r="G2" i="4"/>
  <c r="H2" i="4"/>
  <c r="J2" i="4"/>
  <c r="K2" i="4"/>
  <c r="L2" i="4"/>
  <c r="N2" i="4"/>
  <c r="O2" i="4"/>
  <c r="P2" i="4"/>
  <c r="C2" i="4"/>
  <c r="M68" i="4" l="1"/>
  <c r="I68" i="4"/>
  <c r="E68" i="4"/>
  <c r="M67" i="4"/>
  <c r="I67" i="4"/>
  <c r="E67" i="4"/>
  <c r="M66" i="4"/>
  <c r="I66" i="4"/>
  <c r="E66" i="4"/>
  <c r="M64" i="4"/>
  <c r="M63" i="4" s="1"/>
  <c r="I64" i="4"/>
  <c r="I63" i="4" s="1"/>
  <c r="E64" i="4"/>
  <c r="M62" i="4"/>
  <c r="K62" i="4"/>
  <c r="K59" i="4" s="1"/>
  <c r="E62" i="4"/>
  <c r="M61" i="4"/>
  <c r="I61" i="4"/>
  <c r="E61" i="4"/>
  <c r="M60" i="4"/>
  <c r="I60" i="4"/>
  <c r="E60" i="4"/>
  <c r="M58" i="4"/>
  <c r="M57" i="4" s="1"/>
  <c r="I58" i="4"/>
  <c r="I57" i="4" s="1"/>
  <c r="E58" i="4"/>
  <c r="M56" i="4"/>
  <c r="I56" i="4"/>
  <c r="E56" i="4"/>
  <c r="M55" i="4"/>
  <c r="I55" i="4"/>
  <c r="E55" i="4"/>
  <c r="M53" i="4"/>
  <c r="I53" i="4"/>
  <c r="E53" i="4"/>
  <c r="M52" i="4"/>
  <c r="I52" i="4"/>
  <c r="E52" i="4"/>
  <c r="M51" i="4"/>
  <c r="I51" i="4"/>
  <c r="E51" i="4"/>
  <c r="M50" i="4"/>
  <c r="I50" i="4"/>
  <c r="E50" i="4"/>
  <c r="M48" i="4"/>
  <c r="I48" i="4"/>
  <c r="E48" i="4"/>
  <c r="M47" i="4"/>
  <c r="I47" i="4"/>
  <c r="E47" i="4"/>
  <c r="M45" i="4"/>
  <c r="I45" i="4"/>
  <c r="E45" i="4"/>
  <c r="M44" i="4"/>
  <c r="I44" i="4"/>
  <c r="E44" i="4"/>
  <c r="M42" i="4"/>
  <c r="I42" i="4"/>
  <c r="E42" i="4"/>
  <c r="M41" i="4"/>
  <c r="I41" i="4"/>
  <c r="E41" i="4"/>
  <c r="M40" i="4"/>
  <c r="I40" i="4"/>
  <c r="E40" i="4"/>
  <c r="M39" i="4"/>
  <c r="I39" i="4"/>
  <c r="E39" i="4"/>
  <c r="M37" i="4"/>
  <c r="M36" i="4" s="1"/>
  <c r="I37" i="4"/>
  <c r="I36" i="4" s="1"/>
  <c r="E37" i="4"/>
  <c r="E36" i="4" s="1"/>
  <c r="P36" i="4"/>
  <c r="P1" i="4" s="1"/>
  <c r="O36" i="4"/>
  <c r="O1" i="4" s="1"/>
  <c r="N36" i="4"/>
  <c r="N1" i="4" s="1"/>
  <c r="L36" i="4"/>
  <c r="L1" i="4" s="1"/>
  <c r="K36" i="4"/>
  <c r="J36" i="4"/>
  <c r="J1" i="4" s="1"/>
  <c r="H36" i="4"/>
  <c r="H1" i="4" s="1"/>
  <c r="G36" i="4"/>
  <c r="F36" i="4"/>
  <c r="C36" i="4"/>
  <c r="C244" i="5" s="1"/>
  <c r="C18" i="5" s="1"/>
  <c r="C17" i="5" s="1"/>
  <c r="C16" i="5" s="1"/>
  <c r="C3" i="5" s="1"/>
  <c r="M35" i="4"/>
  <c r="M34" i="4" s="1"/>
  <c r="I35" i="4"/>
  <c r="I34" i="4" s="1"/>
  <c r="E35" i="4"/>
  <c r="M33" i="4"/>
  <c r="I33" i="4"/>
  <c r="E33" i="4"/>
  <c r="M32" i="4"/>
  <c r="I32" i="4"/>
  <c r="E32" i="4"/>
  <c r="M30" i="4"/>
  <c r="I30" i="4"/>
  <c r="E30" i="4"/>
  <c r="M29" i="4"/>
  <c r="I29" i="4"/>
  <c r="E29" i="4"/>
  <c r="M28" i="4"/>
  <c r="I28" i="4"/>
  <c r="E28" i="4"/>
  <c r="M27" i="4"/>
  <c r="I27" i="4"/>
  <c r="G27" i="4"/>
  <c r="G26" i="4" s="1"/>
  <c r="M25" i="4"/>
  <c r="I25" i="4" s="1"/>
  <c r="D25" i="4" s="1"/>
  <c r="F25" i="4"/>
  <c r="M24" i="4"/>
  <c r="I24" i="4" s="1"/>
  <c r="D24" i="4" s="1"/>
  <c r="F24" i="4"/>
  <c r="M23" i="4"/>
  <c r="I23" i="4" s="1"/>
  <c r="D23" i="4" s="1"/>
  <c r="F23" i="4"/>
  <c r="M22" i="4"/>
  <c r="I22" i="4" s="1"/>
  <c r="D22" i="4" s="1"/>
  <c r="F22" i="4"/>
  <c r="M21" i="4"/>
  <c r="I21" i="4" s="1"/>
  <c r="D21" i="4" s="1"/>
  <c r="F21" i="4"/>
  <c r="M20" i="4"/>
  <c r="I20" i="4"/>
  <c r="E20" i="4"/>
  <c r="M19" i="4"/>
  <c r="I19" i="4"/>
  <c r="E19" i="4"/>
  <c r="M18" i="4"/>
  <c r="I18" i="4"/>
  <c r="E18" i="4"/>
  <c r="M17" i="4"/>
  <c r="I17" i="4"/>
  <c r="E17" i="4"/>
  <c r="M16" i="4"/>
  <c r="I16" i="4"/>
  <c r="E16" i="4"/>
  <c r="M15" i="4"/>
  <c r="K15" i="4"/>
  <c r="I15" i="4" s="1"/>
  <c r="E15" i="4"/>
  <c r="M14" i="4"/>
  <c r="K14" i="4"/>
  <c r="I14" i="4" s="1"/>
  <c r="E14" i="4"/>
  <c r="M13" i="4"/>
  <c r="K13" i="4"/>
  <c r="E13" i="4"/>
  <c r="M12" i="4"/>
  <c r="I12" i="4"/>
  <c r="E12" i="4"/>
  <c r="M11" i="4"/>
  <c r="I11" i="4"/>
  <c r="E11" i="4"/>
  <c r="M10" i="4"/>
  <c r="I10" i="4"/>
  <c r="E10" i="4"/>
  <c r="M8" i="4"/>
  <c r="K8" i="4"/>
  <c r="K7" i="4" s="1"/>
  <c r="F8" i="4"/>
  <c r="F7" i="4" s="1"/>
  <c r="M6" i="4"/>
  <c r="I6" i="4"/>
  <c r="E6" i="4"/>
  <c r="M5" i="4"/>
  <c r="I5" i="4"/>
  <c r="E5" i="4"/>
  <c r="M4" i="4"/>
  <c r="I4" i="4"/>
  <c r="E4" i="4"/>
  <c r="M3" i="4"/>
  <c r="I3" i="4"/>
  <c r="E3" i="4"/>
  <c r="Z13" i="7" l="1"/>
  <c r="Z14" i="7" s="1"/>
  <c r="AF13" i="7" s="1"/>
  <c r="Z18" i="7"/>
  <c r="AC20" i="7" s="1"/>
  <c r="C1" i="4"/>
  <c r="D5" i="4"/>
  <c r="D52" i="4"/>
  <c r="G1" i="4"/>
  <c r="M43" i="4"/>
  <c r="E46" i="4"/>
  <c r="M49" i="4"/>
  <c r="M54" i="4"/>
  <c r="D30" i="4"/>
  <c r="D40" i="4"/>
  <c r="D45" i="4"/>
  <c r="D51" i="4"/>
  <c r="D56" i="4"/>
  <c r="I26" i="4"/>
  <c r="I31" i="4"/>
  <c r="D17" i="4"/>
  <c r="D19" i="4"/>
  <c r="F9" i="4"/>
  <c r="F1" i="4" s="1"/>
  <c r="D29" i="4"/>
  <c r="D20" i="4"/>
  <c r="I54" i="4"/>
  <c r="I8" i="4"/>
  <c r="I7" i="4" s="1"/>
  <c r="M7" i="4"/>
  <c r="E2" i="4"/>
  <c r="D35" i="4"/>
  <c r="D34" i="4" s="1"/>
  <c r="E34" i="4"/>
  <c r="D39" i="4"/>
  <c r="E38" i="4"/>
  <c r="D44" i="4"/>
  <c r="E43" i="4"/>
  <c r="M59" i="4"/>
  <c r="D64" i="4"/>
  <c r="D63" i="4" s="1"/>
  <c r="E63" i="4"/>
  <c r="I2" i="4"/>
  <c r="D18" i="4"/>
  <c r="E27" i="4"/>
  <c r="D28" i="4"/>
  <c r="D33" i="4"/>
  <c r="I38" i="4"/>
  <c r="D42" i="4"/>
  <c r="I43" i="4"/>
  <c r="M46" i="4"/>
  <c r="E49" i="4"/>
  <c r="E54" i="4"/>
  <c r="I62" i="4"/>
  <c r="I59" i="4" s="1"/>
  <c r="M65" i="4"/>
  <c r="D68" i="4"/>
  <c r="D58" i="4"/>
  <c r="D57" i="4" s="1"/>
  <c r="E57" i="4"/>
  <c r="D66" i="4"/>
  <c r="E65" i="4"/>
  <c r="E9" i="4"/>
  <c r="M26" i="4"/>
  <c r="M31" i="4"/>
  <c r="I46" i="4"/>
  <c r="I65" i="4"/>
  <c r="M2" i="4"/>
  <c r="M9" i="4"/>
  <c r="D12" i="4"/>
  <c r="K9" i="4"/>
  <c r="K1" i="4" s="1"/>
  <c r="D16" i="4"/>
  <c r="D32" i="4"/>
  <c r="E31" i="4"/>
  <c r="M38" i="4"/>
  <c r="D41" i="4"/>
  <c r="D47" i="4"/>
  <c r="D48" i="4"/>
  <c r="I49" i="4"/>
  <c r="D53" i="4"/>
  <c r="D60" i="4"/>
  <c r="E59" i="4"/>
  <c r="D67" i="4"/>
  <c r="D61" i="4"/>
  <c r="D55" i="4"/>
  <c r="D50" i="4"/>
  <c r="D37" i="4"/>
  <c r="D36" i="4" s="1"/>
  <c r="D15" i="4"/>
  <c r="D14" i="4"/>
  <c r="D11" i="4"/>
  <c r="I13" i="4"/>
  <c r="I9" i="4" s="1"/>
  <c r="D10" i="4"/>
  <c r="D4" i="4"/>
  <c r="D6" i="4"/>
  <c r="D3" i="4"/>
  <c r="D62" i="4" l="1"/>
  <c r="D59" i="4" s="1"/>
  <c r="D54" i="4"/>
  <c r="D65" i="4"/>
  <c r="D8" i="4"/>
  <c r="D7" i="4" s="1"/>
  <c r="D43" i="4"/>
  <c r="D31" i="4"/>
  <c r="D46" i="4"/>
  <c r="I1" i="4"/>
  <c r="M1" i="4"/>
  <c r="D38" i="4"/>
  <c r="D2" i="4"/>
  <c r="D13" i="4"/>
  <c r="D9" i="4" s="1"/>
  <c r="D27" i="4"/>
  <c r="D26" i="4" s="1"/>
  <c r="E26" i="4"/>
  <c r="E1" i="4" s="1"/>
  <c r="D49" i="4"/>
  <c r="D1" i="4" l="1"/>
  <c r="Z17" i="7" l="1"/>
  <c r="Z16" i="7" l="1"/>
  <c r="K204" i="1" l="1"/>
  <c r="K199" i="1" s="1"/>
  <c r="K397" i="1"/>
  <c r="G37" i="1"/>
  <c r="F217" i="1"/>
  <c r="G217" i="1"/>
  <c r="H217" i="1"/>
  <c r="J217" i="1"/>
  <c r="K217" i="1"/>
  <c r="L217" i="1"/>
  <c r="N217" i="1"/>
  <c r="O217" i="1"/>
  <c r="P217" i="1"/>
  <c r="C217" i="1"/>
  <c r="AZ223" i="1"/>
  <c r="T223" i="1"/>
  <c r="U223" i="1" s="1"/>
  <c r="V223" i="1" s="1"/>
  <c r="W223" i="1" s="1"/>
  <c r="R223" i="1" s="1"/>
  <c r="M223" i="1"/>
  <c r="I223" i="1"/>
  <c r="E223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F224" i="1"/>
  <c r="G224" i="1"/>
  <c r="H224" i="1"/>
  <c r="J224" i="1"/>
  <c r="K224" i="1"/>
  <c r="L224" i="1"/>
  <c r="N224" i="1"/>
  <c r="O224" i="1"/>
  <c r="P224" i="1"/>
  <c r="F209" i="1"/>
  <c r="G209" i="1"/>
  <c r="H209" i="1"/>
  <c r="J209" i="1"/>
  <c r="K209" i="1"/>
  <c r="L209" i="1"/>
  <c r="N209" i="1"/>
  <c r="O209" i="1"/>
  <c r="P209" i="1"/>
  <c r="F199" i="1"/>
  <c r="G199" i="1"/>
  <c r="H199" i="1"/>
  <c r="J199" i="1"/>
  <c r="L199" i="1"/>
  <c r="N199" i="1"/>
  <c r="O199" i="1"/>
  <c r="P199" i="1"/>
  <c r="F177" i="1"/>
  <c r="G177" i="1"/>
  <c r="H177" i="1"/>
  <c r="J177" i="1"/>
  <c r="K177" i="1"/>
  <c r="L177" i="1"/>
  <c r="N177" i="1"/>
  <c r="O177" i="1"/>
  <c r="P177" i="1"/>
  <c r="F168" i="1"/>
  <c r="G168" i="1"/>
  <c r="H168" i="1"/>
  <c r="J168" i="1"/>
  <c r="K168" i="1"/>
  <c r="L168" i="1"/>
  <c r="N168" i="1"/>
  <c r="O168" i="1"/>
  <c r="P168" i="1"/>
  <c r="F154" i="1"/>
  <c r="G154" i="1"/>
  <c r="H154" i="1"/>
  <c r="J154" i="1"/>
  <c r="K154" i="1"/>
  <c r="L154" i="1"/>
  <c r="N154" i="1"/>
  <c r="O154" i="1"/>
  <c r="P154" i="1"/>
  <c r="F143" i="1"/>
  <c r="H143" i="1"/>
  <c r="J143" i="1"/>
  <c r="K143" i="1"/>
  <c r="L143" i="1"/>
  <c r="N143" i="1"/>
  <c r="O143" i="1"/>
  <c r="P143" i="1"/>
  <c r="F138" i="1"/>
  <c r="G138" i="1"/>
  <c r="H138" i="1"/>
  <c r="J138" i="1"/>
  <c r="K138" i="1"/>
  <c r="L138" i="1"/>
  <c r="N138" i="1"/>
  <c r="O138" i="1"/>
  <c r="P138" i="1"/>
  <c r="F132" i="1"/>
  <c r="G132" i="1"/>
  <c r="H132" i="1"/>
  <c r="J132" i="1"/>
  <c r="K132" i="1"/>
  <c r="L132" i="1"/>
  <c r="N132" i="1"/>
  <c r="O132" i="1"/>
  <c r="P132" i="1"/>
  <c r="F121" i="1"/>
  <c r="G121" i="1"/>
  <c r="H121" i="1"/>
  <c r="J121" i="1"/>
  <c r="K121" i="1"/>
  <c r="L121" i="1"/>
  <c r="N121" i="1"/>
  <c r="O121" i="1"/>
  <c r="P121" i="1"/>
  <c r="F104" i="1"/>
  <c r="H104" i="1"/>
  <c r="J104" i="1"/>
  <c r="K104" i="1"/>
  <c r="L104" i="1"/>
  <c r="N104" i="1"/>
  <c r="O104" i="1"/>
  <c r="P104" i="1"/>
  <c r="F102" i="1"/>
  <c r="G102" i="1"/>
  <c r="H102" i="1"/>
  <c r="J102" i="1"/>
  <c r="K102" i="1"/>
  <c r="L102" i="1"/>
  <c r="N102" i="1"/>
  <c r="O102" i="1"/>
  <c r="P102" i="1"/>
  <c r="F96" i="1"/>
  <c r="G96" i="1"/>
  <c r="H96" i="1"/>
  <c r="J96" i="1"/>
  <c r="K96" i="1"/>
  <c r="L96" i="1"/>
  <c r="N96" i="1"/>
  <c r="O96" i="1"/>
  <c r="P96" i="1"/>
  <c r="F92" i="1"/>
  <c r="G92" i="1"/>
  <c r="H92" i="1"/>
  <c r="J92" i="1"/>
  <c r="K92" i="1"/>
  <c r="L92" i="1"/>
  <c r="N92" i="1"/>
  <c r="O92" i="1"/>
  <c r="P92" i="1"/>
  <c r="F84" i="1"/>
  <c r="H84" i="1"/>
  <c r="J84" i="1"/>
  <c r="K84" i="1"/>
  <c r="L84" i="1"/>
  <c r="N84" i="1"/>
  <c r="O84" i="1"/>
  <c r="P84" i="1"/>
  <c r="F72" i="1"/>
  <c r="G72" i="1"/>
  <c r="H72" i="1"/>
  <c r="J72" i="1"/>
  <c r="K72" i="1"/>
  <c r="L72" i="1"/>
  <c r="N72" i="1"/>
  <c r="O72" i="1"/>
  <c r="P72" i="1"/>
  <c r="G43" i="1"/>
  <c r="H43" i="1"/>
  <c r="J43" i="1"/>
  <c r="L43" i="1"/>
  <c r="N43" i="1"/>
  <c r="O43" i="1"/>
  <c r="P43" i="1"/>
  <c r="H33" i="1"/>
  <c r="J33" i="1"/>
  <c r="L33" i="1"/>
  <c r="N33" i="1"/>
  <c r="O33" i="1"/>
  <c r="P33" i="1"/>
  <c r="F19" i="1"/>
  <c r="G19" i="1"/>
  <c r="H19" i="1"/>
  <c r="J19" i="1"/>
  <c r="K19" i="1"/>
  <c r="L19" i="1"/>
  <c r="N19" i="1"/>
  <c r="O19" i="1"/>
  <c r="P19" i="1"/>
  <c r="F387" i="1"/>
  <c r="G387" i="1"/>
  <c r="H387" i="1"/>
  <c r="J387" i="1"/>
  <c r="K387" i="1"/>
  <c r="L387" i="1"/>
  <c r="N387" i="1"/>
  <c r="O387" i="1"/>
  <c r="P387" i="1"/>
  <c r="F375" i="1"/>
  <c r="G375" i="1"/>
  <c r="H375" i="1"/>
  <c r="J375" i="1"/>
  <c r="K375" i="1"/>
  <c r="L375" i="1"/>
  <c r="N375" i="1"/>
  <c r="O375" i="1"/>
  <c r="P375" i="1"/>
  <c r="F371" i="1"/>
  <c r="G371" i="1"/>
  <c r="H371" i="1"/>
  <c r="J371" i="1"/>
  <c r="K371" i="1"/>
  <c r="L371" i="1"/>
  <c r="N371" i="1"/>
  <c r="O371" i="1"/>
  <c r="P371" i="1"/>
  <c r="F364" i="1"/>
  <c r="G364" i="1"/>
  <c r="H364" i="1"/>
  <c r="J364" i="1"/>
  <c r="K364" i="1"/>
  <c r="L364" i="1"/>
  <c r="N364" i="1"/>
  <c r="O364" i="1"/>
  <c r="P364" i="1"/>
  <c r="F350" i="1"/>
  <c r="G350" i="1"/>
  <c r="H350" i="1"/>
  <c r="J350" i="1"/>
  <c r="K350" i="1"/>
  <c r="L350" i="1"/>
  <c r="N350" i="1"/>
  <c r="O350" i="1"/>
  <c r="P350" i="1"/>
  <c r="F344" i="1"/>
  <c r="G344" i="1"/>
  <c r="H344" i="1"/>
  <c r="J344" i="1"/>
  <c r="K344" i="1"/>
  <c r="L344" i="1"/>
  <c r="N344" i="1"/>
  <c r="O344" i="1"/>
  <c r="P344" i="1"/>
  <c r="F335" i="1"/>
  <c r="H335" i="1"/>
  <c r="J335" i="1"/>
  <c r="K335" i="1"/>
  <c r="L335" i="1"/>
  <c r="N335" i="1"/>
  <c r="O335" i="1"/>
  <c r="P335" i="1"/>
  <c r="F330" i="1"/>
  <c r="G330" i="1"/>
  <c r="H330" i="1"/>
  <c r="J330" i="1"/>
  <c r="K330" i="1"/>
  <c r="L330" i="1"/>
  <c r="N330" i="1"/>
  <c r="O330" i="1"/>
  <c r="P330" i="1"/>
  <c r="F322" i="1"/>
  <c r="G322" i="1"/>
  <c r="H322" i="1"/>
  <c r="J322" i="1"/>
  <c r="K322" i="1"/>
  <c r="L322" i="1"/>
  <c r="N322" i="1"/>
  <c r="O322" i="1"/>
  <c r="P322" i="1"/>
  <c r="F317" i="1"/>
  <c r="G317" i="1"/>
  <c r="H317" i="1"/>
  <c r="J317" i="1"/>
  <c r="K317" i="1"/>
  <c r="L317" i="1"/>
  <c r="N317" i="1"/>
  <c r="O317" i="1"/>
  <c r="P317" i="1"/>
  <c r="F314" i="1"/>
  <c r="G314" i="1"/>
  <c r="H314" i="1"/>
  <c r="J314" i="1"/>
  <c r="K314" i="1"/>
  <c r="L314" i="1"/>
  <c r="N314" i="1"/>
  <c r="O314" i="1"/>
  <c r="P314" i="1"/>
  <c r="F308" i="1"/>
  <c r="H308" i="1"/>
  <c r="J308" i="1"/>
  <c r="K308" i="1"/>
  <c r="L308" i="1"/>
  <c r="N308" i="1"/>
  <c r="O308" i="1"/>
  <c r="P308" i="1"/>
  <c r="F304" i="1"/>
  <c r="G304" i="1"/>
  <c r="H304" i="1"/>
  <c r="J304" i="1"/>
  <c r="K304" i="1"/>
  <c r="L304" i="1"/>
  <c r="N304" i="1"/>
  <c r="O304" i="1"/>
  <c r="P304" i="1"/>
  <c r="F294" i="1"/>
  <c r="G294" i="1"/>
  <c r="H294" i="1"/>
  <c r="J294" i="1"/>
  <c r="K294" i="1"/>
  <c r="L294" i="1"/>
  <c r="N294" i="1"/>
  <c r="O294" i="1"/>
  <c r="P294" i="1"/>
  <c r="F290" i="1"/>
  <c r="G290" i="1"/>
  <c r="H290" i="1"/>
  <c r="J290" i="1"/>
  <c r="K290" i="1"/>
  <c r="L290" i="1"/>
  <c r="N290" i="1"/>
  <c r="O290" i="1"/>
  <c r="P290" i="1"/>
  <c r="F282" i="1"/>
  <c r="G282" i="1"/>
  <c r="H282" i="1"/>
  <c r="J282" i="1"/>
  <c r="K282" i="1"/>
  <c r="L282" i="1"/>
  <c r="N282" i="1"/>
  <c r="O282" i="1"/>
  <c r="P282" i="1"/>
  <c r="F278" i="1"/>
  <c r="G278" i="1"/>
  <c r="H278" i="1"/>
  <c r="J278" i="1"/>
  <c r="K278" i="1"/>
  <c r="L278" i="1"/>
  <c r="N278" i="1"/>
  <c r="O278" i="1"/>
  <c r="P278" i="1"/>
  <c r="F254" i="1"/>
  <c r="G254" i="1"/>
  <c r="H254" i="1"/>
  <c r="J254" i="1"/>
  <c r="K254" i="1"/>
  <c r="L254" i="1"/>
  <c r="N254" i="1"/>
  <c r="O254" i="1"/>
  <c r="P254" i="1"/>
  <c r="B6" i="1"/>
  <c r="B9" i="1" s="1"/>
  <c r="B10" i="1" s="1"/>
  <c r="C308" i="1"/>
  <c r="T313" i="1"/>
  <c r="U313" i="1" s="1"/>
  <c r="V313" i="1" s="1"/>
  <c r="W313" i="1" s="1"/>
  <c r="R313" i="1" s="1"/>
  <c r="M313" i="1"/>
  <c r="I313" i="1"/>
  <c r="G313" i="1"/>
  <c r="AZ313" i="1" s="1"/>
  <c r="T312" i="1"/>
  <c r="U312" i="1" s="1"/>
  <c r="V312" i="1" s="1"/>
  <c r="W312" i="1" s="1"/>
  <c r="R312" i="1" s="1"/>
  <c r="M312" i="1"/>
  <c r="I312" i="1"/>
  <c r="G312" i="1"/>
  <c r="E312" i="1" s="1"/>
  <c r="F243" i="1"/>
  <c r="G243" i="1"/>
  <c r="H243" i="1"/>
  <c r="J243" i="1"/>
  <c r="K243" i="1"/>
  <c r="L243" i="1"/>
  <c r="N243" i="1"/>
  <c r="O243" i="1"/>
  <c r="P243" i="1"/>
  <c r="D223" i="1" l="1"/>
  <c r="BA223" i="1"/>
  <c r="D312" i="1"/>
  <c r="E313" i="1"/>
  <c r="D313" i="1" s="1"/>
  <c r="AZ312" i="1"/>
  <c r="BA312" i="1" s="1"/>
  <c r="AZ203" i="1"/>
  <c r="T203" i="1"/>
  <c r="U203" i="1" s="1"/>
  <c r="V203" i="1" s="1"/>
  <c r="W203" i="1" s="1"/>
  <c r="R203" i="1" s="1"/>
  <c r="M203" i="1"/>
  <c r="I203" i="1"/>
  <c r="E203" i="1"/>
  <c r="AZ202" i="1"/>
  <c r="T202" i="1"/>
  <c r="U202" i="1" s="1"/>
  <c r="V202" i="1" s="1"/>
  <c r="W202" i="1" s="1"/>
  <c r="R202" i="1" s="1"/>
  <c r="M202" i="1"/>
  <c r="I202" i="1"/>
  <c r="E202" i="1"/>
  <c r="E363" i="1"/>
  <c r="I363" i="1"/>
  <c r="M363" i="1"/>
  <c r="T363" i="1"/>
  <c r="U363" i="1" s="1"/>
  <c r="V363" i="1" s="1"/>
  <c r="W363" i="1" s="1"/>
  <c r="R363" i="1" s="1"/>
  <c r="AZ363" i="1"/>
  <c r="BA363" i="1" l="1"/>
  <c r="BA313" i="1"/>
  <c r="D202" i="1"/>
  <c r="BA202" i="1"/>
  <c r="D203" i="1"/>
  <c r="BA203" i="1"/>
  <c r="D363" i="1"/>
  <c r="M68" i="1" l="1"/>
  <c r="I68" i="1" s="1"/>
  <c r="D68" i="1" s="1"/>
  <c r="F68" i="1"/>
  <c r="G397" i="1"/>
  <c r="E268" i="1"/>
  <c r="I268" i="1"/>
  <c r="M268" i="1"/>
  <c r="T268" i="1"/>
  <c r="U268" i="1" s="1"/>
  <c r="V268" i="1" s="1"/>
  <c r="W268" i="1" s="1"/>
  <c r="R268" i="1" s="1"/>
  <c r="AZ268" i="1"/>
  <c r="BA268" i="1" l="1"/>
  <c r="D268" i="1"/>
  <c r="AZ229" i="1" l="1"/>
  <c r="S229" i="1"/>
  <c r="T229" i="1" s="1"/>
  <c r="U229" i="1" s="1"/>
  <c r="M229" i="1"/>
  <c r="I229" i="1"/>
  <c r="E229" i="1"/>
  <c r="BA229" i="1" l="1"/>
  <c r="D229" i="1"/>
  <c r="AC229" i="1"/>
  <c r="V229" i="1"/>
  <c r="AD229" i="1" l="1"/>
  <c r="W229" i="1"/>
  <c r="AF229" i="1" l="1"/>
  <c r="AE229" i="1"/>
  <c r="M394" i="1" l="1"/>
  <c r="I394" i="1"/>
  <c r="E394" i="1"/>
  <c r="M272" i="1"/>
  <c r="I272" i="1"/>
  <c r="E272" i="1"/>
  <c r="I241" i="1"/>
  <c r="E241" i="1"/>
  <c r="I240" i="1"/>
  <c r="E240" i="1"/>
  <c r="I239" i="1"/>
  <c r="E239" i="1"/>
  <c r="I238" i="1"/>
  <c r="E238" i="1"/>
  <c r="C243" i="1"/>
  <c r="E276" i="1"/>
  <c r="E275" i="1"/>
  <c r="E274" i="1"/>
  <c r="M201" i="1"/>
  <c r="I201" i="1"/>
  <c r="E201" i="1"/>
  <c r="C304" i="1"/>
  <c r="C375" i="1"/>
  <c r="M386" i="1"/>
  <c r="I386" i="1"/>
  <c r="E386" i="1"/>
  <c r="M307" i="1"/>
  <c r="I307" i="1"/>
  <c r="E307" i="1"/>
  <c r="E277" i="1"/>
  <c r="M277" i="1"/>
  <c r="I277" i="1"/>
  <c r="M276" i="1"/>
  <c r="I276" i="1"/>
  <c r="M275" i="1"/>
  <c r="I275" i="1"/>
  <c r="M274" i="1"/>
  <c r="I274" i="1"/>
  <c r="C254" i="1"/>
  <c r="D394" i="1" l="1"/>
  <c r="D272" i="1"/>
  <c r="D276" i="1"/>
  <c r="D275" i="1"/>
  <c r="D274" i="1"/>
  <c r="D201" i="1"/>
  <c r="D307" i="1"/>
  <c r="D386" i="1"/>
  <c r="D277" i="1"/>
  <c r="M393" i="1" l="1"/>
  <c r="M392" i="1"/>
  <c r="M391" i="1"/>
  <c r="M390" i="1"/>
  <c r="M389" i="1"/>
  <c r="M388" i="1"/>
  <c r="M382" i="1"/>
  <c r="M381" i="1"/>
  <c r="M380" i="1"/>
  <c r="M379" i="1"/>
  <c r="M378" i="1"/>
  <c r="M377" i="1"/>
  <c r="M376" i="1"/>
  <c r="M374" i="1"/>
  <c r="M373" i="1"/>
  <c r="M372" i="1"/>
  <c r="M370" i="1"/>
  <c r="M369" i="1"/>
  <c r="M368" i="1"/>
  <c r="M367" i="1"/>
  <c r="M366" i="1"/>
  <c r="M365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49" i="1"/>
  <c r="M348" i="1"/>
  <c r="M347" i="1"/>
  <c r="M346" i="1"/>
  <c r="M345" i="1"/>
  <c r="M343" i="1"/>
  <c r="M342" i="1"/>
  <c r="M341" i="1"/>
  <c r="M340" i="1"/>
  <c r="M339" i="1"/>
  <c r="M338" i="1"/>
  <c r="M337" i="1"/>
  <c r="M336" i="1"/>
  <c r="M334" i="1"/>
  <c r="M333" i="1"/>
  <c r="M332" i="1"/>
  <c r="M331" i="1"/>
  <c r="M326" i="1"/>
  <c r="M325" i="1"/>
  <c r="M324" i="1"/>
  <c r="M323" i="1"/>
  <c r="M321" i="1"/>
  <c r="M320" i="1"/>
  <c r="M319" i="1"/>
  <c r="M318" i="1"/>
  <c r="M316" i="1"/>
  <c r="M315" i="1"/>
  <c r="M311" i="1"/>
  <c r="M310" i="1"/>
  <c r="M309" i="1"/>
  <c r="M305" i="1"/>
  <c r="M300" i="1"/>
  <c r="M299" i="1"/>
  <c r="M298" i="1"/>
  <c r="M297" i="1"/>
  <c r="M296" i="1"/>
  <c r="M295" i="1"/>
  <c r="M292" i="1"/>
  <c r="M291" i="1"/>
  <c r="M286" i="1"/>
  <c r="M285" i="1"/>
  <c r="M284" i="1"/>
  <c r="M283" i="1"/>
  <c r="M280" i="1"/>
  <c r="M279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3" i="1"/>
  <c r="M252" i="1"/>
  <c r="M251" i="1"/>
  <c r="M248" i="1"/>
  <c r="M247" i="1"/>
  <c r="M249" i="1"/>
  <c r="M246" i="1"/>
  <c r="M245" i="1"/>
  <c r="M244" i="1"/>
  <c r="M236" i="1"/>
  <c r="M235" i="1"/>
  <c r="M234" i="1"/>
  <c r="M233" i="1"/>
  <c r="M232" i="1"/>
  <c r="M231" i="1"/>
  <c r="M230" i="1"/>
  <c r="M228" i="1"/>
  <c r="M227" i="1"/>
  <c r="M226" i="1"/>
  <c r="M225" i="1"/>
  <c r="M221" i="1"/>
  <c r="M220" i="1"/>
  <c r="M219" i="1"/>
  <c r="M218" i="1"/>
  <c r="M216" i="1"/>
  <c r="M215" i="1"/>
  <c r="M214" i="1"/>
  <c r="M213" i="1"/>
  <c r="M212" i="1"/>
  <c r="M211" i="1"/>
  <c r="M210" i="1"/>
  <c r="M200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2" i="1"/>
  <c r="M171" i="1"/>
  <c r="M170" i="1"/>
  <c r="M169" i="1"/>
  <c r="M164" i="1"/>
  <c r="M163" i="1"/>
  <c r="M162" i="1"/>
  <c r="M161" i="1"/>
  <c r="M160" i="1"/>
  <c r="M159" i="1"/>
  <c r="M158" i="1"/>
  <c r="M157" i="1"/>
  <c r="M156" i="1"/>
  <c r="M155" i="1"/>
  <c r="M153" i="1"/>
  <c r="M152" i="1"/>
  <c r="M151" i="1"/>
  <c r="M150" i="1"/>
  <c r="M149" i="1"/>
  <c r="M148" i="1"/>
  <c r="M147" i="1"/>
  <c r="M146" i="1"/>
  <c r="M145" i="1"/>
  <c r="M144" i="1"/>
  <c r="M139" i="1"/>
  <c r="M134" i="1"/>
  <c r="M133" i="1"/>
  <c r="M129" i="1"/>
  <c r="M128" i="1"/>
  <c r="M127" i="1"/>
  <c r="M126" i="1"/>
  <c r="M125" i="1"/>
  <c r="M124" i="1"/>
  <c r="M122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3" i="1"/>
  <c r="M102" i="1" s="1"/>
  <c r="M101" i="1"/>
  <c r="M100" i="1"/>
  <c r="M99" i="1"/>
  <c r="M98" i="1"/>
  <c r="M97" i="1"/>
  <c r="M93" i="1"/>
  <c r="M90" i="1"/>
  <c r="M89" i="1"/>
  <c r="M88" i="1"/>
  <c r="M87" i="1"/>
  <c r="M86" i="1"/>
  <c r="M85" i="1"/>
  <c r="M75" i="1"/>
  <c r="M74" i="1"/>
  <c r="M73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2" i="1"/>
  <c r="M41" i="1"/>
  <c r="M40" i="1"/>
  <c r="M39" i="1"/>
  <c r="M38" i="1"/>
  <c r="M37" i="1"/>
  <c r="M36" i="1"/>
  <c r="M35" i="1"/>
  <c r="M34" i="1"/>
  <c r="M28" i="1"/>
  <c r="M27" i="1"/>
  <c r="M26" i="1"/>
  <c r="M25" i="1"/>
  <c r="M24" i="1"/>
  <c r="M23" i="1"/>
  <c r="M22" i="1"/>
  <c r="M21" i="1"/>
  <c r="M20" i="1"/>
  <c r="I396" i="1"/>
  <c r="I393" i="1"/>
  <c r="I392" i="1"/>
  <c r="I391" i="1"/>
  <c r="I390" i="1"/>
  <c r="I389" i="1"/>
  <c r="I388" i="1"/>
  <c r="I382" i="1"/>
  <c r="I381" i="1"/>
  <c r="I380" i="1"/>
  <c r="I379" i="1"/>
  <c r="I378" i="1"/>
  <c r="I377" i="1"/>
  <c r="I376" i="1"/>
  <c r="I374" i="1"/>
  <c r="I373" i="1"/>
  <c r="I372" i="1"/>
  <c r="I370" i="1"/>
  <c r="I369" i="1"/>
  <c r="I368" i="1"/>
  <c r="I367" i="1"/>
  <c r="I366" i="1"/>
  <c r="I365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49" i="1"/>
  <c r="I348" i="1"/>
  <c r="I347" i="1"/>
  <c r="I346" i="1"/>
  <c r="I345" i="1"/>
  <c r="I343" i="1"/>
  <c r="I342" i="1"/>
  <c r="I341" i="1"/>
  <c r="I340" i="1"/>
  <c r="I339" i="1"/>
  <c r="I338" i="1"/>
  <c r="I337" i="1"/>
  <c r="I336" i="1"/>
  <c r="I334" i="1"/>
  <c r="I333" i="1"/>
  <c r="I332" i="1"/>
  <c r="I331" i="1"/>
  <c r="I326" i="1"/>
  <c r="I325" i="1"/>
  <c r="I324" i="1"/>
  <c r="I323" i="1"/>
  <c r="I321" i="1"/>
  <c r="I320" i="1"/>
  <c r="I319" i="1"/>
  <c r="I318" i="1"/>
  <c r="I316" i="1"/>
  <c r="I315" i="1"/>
  <c r="I311" i="1"/>
  <c r="I310" i="1"/>
  <c r="I309" i="1"/>
  <c r="I305" i="1"/>
  <c r="I303" i="1"/>
  <c r="I302" i="1"/>
  <c r="I300" i="1"/>
  <c r="I299" i="1"/>
  <c r="I298" i="1"/>
  <c r="I297" i="1"/>
  <c r="I296" i="1"/>
  <c r="I295" i="1"/>
  <c r="I292" i="1"/>
  <c r="I291" i="1"/>
  <c r="I289" i="1"/>
  <c r="I286" i="1"/>
  <c r="I285" i="1"/>
  <c r="I284" i="1"/>
  <c r="I283" i="1"/>
  <c r="I280" i="1"/>
  <c r="I279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3" i="1"/>
  <c r="I252" i="1"/>
  <c r="I251" i="1"/>
  <c r="I248" i="1"/>
  <c r="I247" i="1"/>
  <c r="I249" i="1"/>
  <c r="I246" i="1"/>
  <c r="I245" i="1"/>
  <c r="I244" i="1"/>
  <c r="I237" i="1"/>
  <c r="I236" i="1"/>
  <c r="I235" i="1"/>
  <c r="I234" i="1"/>
  <c r="I233" i="1"/>
  <c r="I232" i="1"/>
  <c r="I231" i="1"/>
  <c r="I230" i="1"/>
  <c r="I228" i="1"/>
  <c r="I227" i="1"/>
  <c r="I226" i="1"/>
  <c r="I225" i="1"/>
  <c r="I221" i="1"/>
  <c r="I220" i="1"/>
  <c r="I219" i="1"/>
  <c r="I218" i="1"/>
  <c r="I216" i="1"/>
  <c r="I215" i="1"/>
  <c r="I214" i="1"/>
  <c r="I213" i="1"/>
  <c r="I212" i="1"/>
  <c r="I211" i="1"/>
  <c r="I210" i="1"/>
  <c r="I208" i="1"/>
  <c r="I207" i="1"/>
  <c r="I206" i="1"/>
  <c r="I205" i="1"/>
  <c r="I200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6" i="1"/>
  <c r="I175" i="1"/>
  <c r="I174" i="1"/>
  <c r="I172" i="1"/>
  <c r="I171" i="1"/>
  <c r="I170" i="1"/>
  <c r="I169" i="1"/>
  <c r="I155" i="1"/>
  <c r="I153" i="1"/>
  <c r="I152" i="1"/>
  <c r="I151" i="1"/>
  <c r="I150" i="1"/>
  <c r="I149" i="1"/>
  <c r="I148" i="1"/>
  <c r="I147" i="1"/>
  <c r="I146" i="1"/>
  <c r="I145" i="1"/>
  <c r="I144" i="1"/>
  <c r="I142" i="1"/>
  <c r="I141" i="1"/>
  <c r="I140" i="1"/>
  <c r="I139" i="1"/>
  <c r="I137" i="1"/>
  <c r="I136" i="1"/>
  <c r="I135" i="1"/>
  <c r="I134" i="1"/>
  <c r="I133" i="1"/>
  <c r="I131" i="1"/>
  <c r="I130" i="1"/>
  <c r="I129" i="1"/>
  <c r="I128" i="1"/>
  <c r="I127" i="1"/>
  <c r="I126" i="1"/>
  <c r="I125" i="1"/>
  <c r="I124" i="1"/>
  <c r="I123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3" i="1"/>
  <c r="I102" i="1" s="1"/>
  <c r="I101" i="1"/>
  <c r="I100" i="1"/>
  <c r="I99" i="1"/>
  <c r="I98" i="1"/>
  <c r="I97" i="1"/>
  <c r="I95" i="1"/>
  <c r="I94" i="1"/>
  <c r="I93" i="1"/>
  <c r="I91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66" i="1"/>
  <c r="I65" i="1"/>
  <c r="I64" i="1"/>
  <c r="I63" i="1"/>
  <c r="I62" i="1"/>
  <c r="I61" i="1"/>
  <c r="I60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0" i="1"/>
  <c r="I39" i="1"/>
  <c r="I38" i="1"/>
  <c r="I37" i="1"/>
  <c r="I36" i="1"/>
  <c r="I35" i="1"/>
  <c r="I34" i="1"/>
  <c r="I20" i="1"/>
  <c r="I21" i="1"/>
  <c r="I22" i="1"/>
  <c r="I23" i="1"/>
  <c r="I24" i="1"/>
  <c r="I25" i="1"/>
  <c r="I26" i="1"/>
  <c r="I27" i="1"/>
  <c r="I28" i="1"/>
  <c r="M123" i="1"/>
  <c r="C19" i="1"/>
  <c r="C33" i="1"/>
  <c r="C43" i="1"/>
  <c r="C72" i="1"/>
  <c r="C84" i="1"/>
  <c r="C92" i="1"/>
  <c r="C121" i="1"/>
  <c r="C132" i="1"/>
  <c r="C138" i="1"/>
  <c r="C143" i="1"/>
  <c r="C154" i="1"/>
  <c r="C168" i="1"/>
  <c r="C177" i="1"/>
  <c r="C199" i="1"/>
  <c r="C224" i="1"/>
  <c r="F250" i="1"/>
  <c r="G250" i="1"/>
  <c r="H250" i="1"/>
  <c r="J250" i="1"/>
  <c r="K250" i="1"/>
  <c r="L250" i="1"/>
  <c r="N250" i="1"/>
  <c r="O250" i="1"/>
  <c r="P250" i="1"/>
  <c r="C278" i="1"/>
  <c r="C282" i="1"/>
  <c r="C290" i="1"/>
  <c r="C294" i="1"/>
  <c r="C322" i="1"/>
  <c r="C371" i="1"/>
  <c r="C387" i="1"/>
  <c r="P411" i="1"/>
  <c r="O411" i="1"/>
  <c r="N411" i="1"/>
  <c r="P409" i="1"/>
  <c r="O409" i="1"/>
  <c r="N409" i="1"/>
  <c r="P407" i="1"/>
  <c r="O407" i="1"/>
  <c r="N407" i="1"/>
  <c r="P405" i="1"/>
  <c r="O405" i="1"/>
  <c r="N405" i="1"/>
  <c r="P403" i="1"/>
  <c r="O403" i="1"/>
  <c r="N403" i="1"/>
  <c r="P401" i="1"/>
  <c r="O401" i="1"/>
  <c r="N401" i="1"/>
  <c r="P399" i="1"/>
  <c r="O399" i="1"/>
  <c r="N399" i="1"/>
  <c r="L411" i="1"/>
  <c r="K411" i="1"/>
  <c r="L409" i="1"/>
  <c r="K409" i="1"/>
  <c r="L407" i="1"/>
  <c r="K407" i="1"/>
  <c r="L405" i="1"/>
  <c r="K405" i="1"/>
  <c r="L403" i="1"/>
  <c r="K403" i="1"/>
  <c r="L401" i="1"/>
  <c r="K401" i="1"/>
  <c r="L399" i="1"/>
  <c r="K399" i="1"/>
  <c r="J411" i="1"/>
  <c r="J409" i="1"/>
  <c r="J407" i="1"/>
  <c r="J405" i="1"/>
  <c r="J403" i="1"/>
  <c r="J401" i="1"/>
  <c r="J399" i="1"/>
  <c r="M412" i="1"/>
  <c r="M411" i="1" s="1"/>
  <c r="M410" i="1"/>
  <c r="M409" i="1" s="1"/>
  <c r="M408" i="1"/>
  <c r="M407" i="1" s="1"/>
  <c r="M406" i="1"/>
  <c r="M405" i="1" s="1"/>
  <c r="M404" i="1"/>
  <c r="M403" i="1" s="1"/>
  <c r="M402" i="1"/>
  <c r="M401" i="1" s="1"/>
  <c r="M400" i="1"/>
  <c r="M399" i="1" s="1"/>
  <c r="I412" i="1"/>
  <c r="I411" i="1" s="1"/>
  <c r="I410" i="1"/>
  <c r="I409" i="1" s="1"/>
  <c r="I408" i="1"/>
  <c r="I407" i="1" s="1"/>
  <c r="I406" i="1"/>
  <c r="I405" i="1" s="1"/>
  <c r="I404" i="1"/>
  <c r="I403" i="1" s="1"/>
  <c r="I402" i="1"/>
  <c r="I401" i="1" s="1"/>
  <c r="I400" i="1"/>
  <c r="I399" i="1" s="1"/>
  <c r="M397" i="1"/>
  <c r="M396" i="1"/>
  <c r="E396" i="1"/>
  <c r="M303" i="1"/>
  <c r="E303" i="1"/>
  <c r="M302" i="1"/>
  <c r="E302" i="1"/>
  <c r="M289" i="1"/>
  <c r="E289" i="1"/>
  <c r="M281" i="1"/>
  <c r="I281" i="1"/>
  <c r="E281" i="1"/>
  <c r="M273" i="1"/>
  <c r="I273" i="1"/>
  <c r="E273" i="1"/>
  <c r="M241" i="1"/>
  <c r="M240" i="1"/>
  <c r="M239" i="1"/>
  <c r="M238" i="1"/>
  <c r="M237" i="1"/>
  <c r="E237" i="1"/>
  <c r="M208" i="1"/>
  <c r="E208" i="1"/>
  <c r="M207" i="1"/>
  <c r="E207" i="1"/>
  <c r="M206" i="1"/>
  <c r="E206" i="1"/>
  <c r="M205" i="1"/>
  <c r="E205" i="1"/>
  <c r="M198" i="1"/>
  <c r="E198" i="1"/>
  <c r="M176" i="1"/>
  <c r="E176" i="1"/>
  <c r="M175" i="1"/>
  <c r="E175" i="1"/>
  <c r="M174" i="1"/>
  <c r="E174" i="1"/>
  <c r="M167" i="1"/>
  <c r="E167" i="1"/>
  <c r="M142" i="1"/>
  <c r="E142" i="1"/>
  <c r="M141" i="1"/>
  <c r="E141" i="1"/>
  <c r="M140" i="1"/>
  <c r="E140" i="1"/>
  <c r="M137" i="1"/>
  <c r="E137" i="1"/>
  <c r="M136" i="1"/>
  <c r="E136" i="1"/>
  <c r="M135" i="1"/>
  <c r="E135" i="1"/>
  <c r="M131" i="1"/>
  <c r="E131" i="1"/>
  <c r="M130" i="1"/>
  <c r="E130" i="1"/>
  <c r="M95" i="1"/>
  <c r="E95" i="1"/>
  <c r="M94" i="1"/>
  <c r="E94" i="1"/>
  <c r="M91" i="1"/>
  <c r="E91" i="1"/>
  <c r="M83" i="1"/>
  <c r="E83" i="1"/>
  <c r="M82" i="1"/>
  <c r="E82" i="1"/>
  <c r="M81" i="1"/>
  <c r="E81" i="1"/>
  <c r="M80" i="1"/>
  <c r="E80" i="1"/>
  <c r="M79" i="1"/>
  <c r="E79" i="1"/>
  <c r="M78" i="1"/>
  <c r="E78" i="1"/>
  <c r="M77" i="1"/>
  <c r="E77" i="1"/>
  <c r="M76" i="1"/>
  <c r="E76" i="1"/>
  <c r="M32" i="1"/>
  <c r="I32" i="1"/>
  <c r="E32" i="1"/>
  <c r="M31" i="1"/>
  <c r="I31" i="1"/>
  <c r="E31" i="1"/>
  <c r="M30" i="1"/>
  <c r="I30" i="1"/>
  <c r="E30" i="1"/>
  <c r="M29" i="1"/>
  <c r="I29" i="1"/>
  <c r="E29" i="1"/>
  <c r="I224" i="1" l="1"/>
  <c r="M224" i="1"/>
  <c r="M177" i="1"/>
  <c r="I209" i="1"/>
  <c r="M209" i="1"/>
  <c r="I177" i="1"/>
  <c r="M143" i="1"/>
  <c r="I154" i="1"/>
  <c r="I143" i="1"/>
  <c r="I138" i="1"/>
  <c r="M138" i="1"/>
  <c r="M132" i="1"/>
  <c r="I132" i="1"/>
  <c r="M121" i="1"/>
  <c r="I104" i="1"/>
  <c r="I121" i="1"/>
  <c r="M104" i="1"/>
  <c r="M96" i="1"/>
  <c r="I96" i="1"/>
  <c r="I92" i="1"/>
  <c r="M92" i="1"/>
  <c r="I72" i="1"/>
  <c r="M84" i="1"/>
  <c r="M72" i="1"/>
  <c r="M43" i="1"/>
  <c r="M33" i="1"/>
  <c r="I19" i="1"/>
  <c r="M19" i="1"/>
  <c r="I350" i="1"/>
  <c r="I364" i="1"/>
  <c r="M350" i="1"/>
  <c r="M364" i="1"/>
  <c r="I371" i="1"/>
  <c r="M371" i="1"/>
  <c r="I344" i="1"/>
  <c r="M335" i="1"/>
  <c r="M344" i="1"/>
  <c r="I335" i="1"/>
  <c r="I330" i="1"/>
  <c r="M330" i="1"/>
  <c r="I317" i="1"/>
  <c r="M317" i="1"/>
  <c r="I314" i="1"/>
  <c r="M314" i="1"/>
  <c r="I308" i="1"/>
  <c r="M308" i="1"/>
  <c r="I278" i="1"/>
  <c r="M278" i="1"/>
  <c r="M243" i="1"/>
  <c r="I243" i="1"/>
  <c r="M250" i="1"/>
  <c r="P18" i="1"/>
  <c r="I250" i="1"/>
  <c r="J18" i="1"/>
  <c r="L18" i="1"/>
  <c r="O18" i="1"/>
  <c r="O8" i="1" s="1"/>
  <c r="H18" i="1"/>
  <c r="H8" i="1" s="1"/>
  <c r="O242" i="1"/>
  <c r="O10" i="1" s="1"/>
  <c r="N242" i="1"/>
  <c r="K242" i="1"/>
  <c r="K10" i="1" s="1"/>
  <c r="F242" i="1"/>
  <c r="F10" i="1" s="1"/>
  <c r="P242" i="1"/>
  <c r="L242" i="1"/>
  <c r="H242" i="1"/>
  <c r="H10" i="1" s="1"/>
  <c r="J242" i="1"/>
  <c r="O398" i="1"/>
  <c r="N398" i="1"/>
  <c r="L398" i="1"/>
  <c r="P398" i="1"/>
  <c r="K398" i="1"/>
  <c r="J398" i="1"/>
  <c r="M398" i="1"/>
  <c r="D302" i="1"/>
  <c r="I398" i="1"/>
  <c r="D289" i="1"/>
  <c r="D303" i="1"/>
  <c r="D396" i="1"/>
  <c r="D281" i="1"/>
  <c r="D273" i="1"/>
  <c r="D198" i="1"/>
  <c r="D208" i="1"/>
  <c r="D240" i="1"/>
  <c r="D238" i="1"/>
  <c r="D239" i="1"/>
  <c r="D237" i="1"/>
  <c r="D241" i="1"/>
  <c r="D207" i="1"/>
  <c r="D206" i="1"/>
  <c r="D205" i="1"/>
  <c r="D176" i="1"/>
  <c r="D175" i="1"/>
  <c r="D174" i="1"/>
  <c r="D167" i="1"/>
  <c r="D142" i="1"/>
  <c r="D141" i="1"/>
  <c r="D140" i="1"/>
  <c r="D135" i="1"/>
  <c r="D131" i="1"/>
  <c r="D137" i="1"/>
  <c r="D136" i="1"/>
  <c r="D130" i="1"/>
  <c r="D94" i="1"/>
  <c r="D91" i="1"/>
  <c r="D95" i="1"/>
  <c r="D77" i="1"/>
  <c r="D81" i="1"/>
  <c r="D76" i="1"/>
  <c r="D80" i="1"/>
  <c r="D32" i="1"/>
  <c r="D79" i="1"/>
  <c r="D83" i="1"/>
  <c r="D78" i="1"/>
  <c r="D82" i="1"/>
  <c r="D31" i="1"/>
  <c r="D30" i="1"/>
  <c r="D29" i="1"/>
  <c r="I397" i="1"/>
  <c r="M222" i="1"/>
  <c r="M217" i="1" s="1"/>
  <c r="I222" i="1"/>
  <c r="I217" i="1" s="1"/>
  <c r="E222" i="1"/>
  <c r="AZ222" i="1"/>
  <c r="S222" i="1"/>
  <c r="T222" i="1" s="1"/>
  <c r="U222" i="1" s="1"/>
  <c r="V222" i="1" s="1"/>
  <c r="M395" i="1"/>
  <c r="M387" i="1" s="1"/>
  <c r="I395" i="1"/>
  <c r="I387" i="1" s="1"/>
  <c r="E395" i="1"/>
  <c r="M385" i="1"/>
  <c r="I385" i="1"/>
  <c r="E385" i="1"/>
  <c r="M384" i="1"/>
  <c r="I384" i="1"/>
  <c r="E384" i="1"/>
  <c r="M383" i="1"/>
  <c r="I383" i="1"/>
  <c r="E383" i="1"/>
  <c r="M329" i="1"/>
  <c r="I329" i="1"/>
  <c r="E329" i="1"/>
  <c r="M328" i="1"/>
  <c r="I328" i="1"/>
  <c r="E328" i="1"/>
  <c r="M327" i="1"/>
  <c r="I327" i="1"/>
  <c r="E327" i="1"/>
  <c r="M306" i="1"/>
  <c r="M304" i="1" s="1"/>
  <c r="I306" i="1"/>
  <c r="I304" i="1" s="1"/>
  <c r="E306" i="1"/>
  <c r="M301" i="1"/>
  <c r="M294" i="1" s="1"/>
  <c r="I301" i="1"/>
  <c r="I294" i="1" s="1"/>
  <c r="E301" i="1"/>
  <c r="M293" i="1"/>
  <c r="M290" i="1" s="1"/>
  <c r="I293" i="1"/>
  <c r="I290" i="1" s="1"/>
  <c r="E293" i="1"/>
  <c r="M288" i="1"/>
  <c r="I288" i="1"/>
  <c r="E288" i="1"/>
  <c r="M287" i="1"/>
  <c r="I287" i="1"/>
  <c r="E287" i="1"/>
  <c r="M271" i="1"/>
  <c r="I271" i="1"/>
  <c r="E271" i="1"/>
  <c r="M270" i="1"/>
  <c r="I270" i="1"/>
  <c r="E270" i="1"/>
  <c r="M269" i="1"/>
  <c r="I269" i="1"/>
  <c r="E269" i="1"/>
  <c r="M204" i="1"/>
  <c r="M199" i="1" s="1"/>
  <c r="I204" i="1"/>
  <c r="I199" i="1" s="1"/>
  <c r="E204" i="1"/>
  <c r="E199" i="1" s="1"/>
  <c r="M173" i="1"/>
  <c r="M168" i="1" s="1"/>
  <c r="I173" i="1"/>
  <c r="I168" i="1" s="1"/>
  <c r="E173" i="1"/>
  <c r="M166" i="1"/>
  <c r="E166" i="1"/>
  <c r="M165" i="1"/>
  <c r="E165" i="1"/>
  <c r="D180" i="1"/>
  <c r="D181" i="1"/>
  <c r="D182" i="1"/>
  <c r="D183" i="1"/>
  <c r="D184" i="1"/>
  <c r="D185" i="1"/>
  <c r="D186" i="1"/>
  <c r="D187" i="1"/>
  <c r="D188" i="1"/>
  <c r="D200" i="1"/>
  <c r="D218" i="1"/>
  <c r="D219" i="1"/>
  <c r="D230" i="1"/>
  <c r="D231" i="1"/>
  <c r="D232" i="1"/>
  <c r="D233" i="1"/>
  <c r="D234" i="1"/>
  <c r="D235" i="1"/>
  <c r="D40" i="1"/>
  <c r="I90" i="1"/>
  <c r="E90" i="1"/>
  <c r="I89" i="1"/>
  <c r="E89" i="1"/>
  <c r="I88" i="1"/>
  <c r="E88" i="1"/>
  <c r="K59" i="1"/>
  <c r="I59" i="1" s="1"/>
  <c r="K58" i="1"/>
  <c r="I58" i="1" s="1"/>
  <c r="K57" i="1"/>
  <c r="I42" i="1"/>
  <c r="D42" i="1" s="1"/>
  <c r="I71" i="1"/>
  <c r="F71" i="1"/>
  <c r="I70" i="1"/>
  <c r="F70" i="1"/>
  <c r="I69" i="1"/>
  <c r="F69" i="1"/>
  <c r="I67" i="1"/>
  <c r="F67" i="1"/>
  <c r="K41" i="1"/>
  <c r="K33" i="1" s="1"/>
  <c r="F41" i="1"/>
  <c r="F33" i="1" s="1"/>
  <c r="M154" i="1" l="1"/>
  <c r="I84" i="1"/>
  <c r="F43" i="1"/>
  <c r="F18" i="1" s="1"/>
  <c r="F8" i="1" s="1"/>
  <c r="K43" i="1"/>
  <c r="I375" i="1"/>
  <c r="M375" i="1"/>
  <c r="M322" i="1"/>
  <c r="I322" i="1"/>
  <c r="I282" i="1"/>
  <c r="M282" i="1"/>
  <c r="M254" i="1"/>
  <c r="I254" i="1"/>
  <c r="I41" i="1"/>
  <c r="I33" i="1" s="1"/>
  <c r="I57" i="1"/>
  <c r="I43" i="1" s="1"/>
  <c r="L17" i="1"/>
  <c r="L16" i="1" s="1"/>
  <c r="L15" i="1" s="1"/>
  <c r="O17" i="1"/>
  <c r="J17" i="1"/>
  <c r="J16" i="1" s="1"/>
  <c r="J15" i="1" s="1"/>
  <c r="P17" i="1"/>
  <c r="P16" i="1" s="1"/>
  <c r="P15" i="1" s="1"/>
  <c r="D222" i="1"/>
  <c r="BA222" i="1"/>
  <c r="AD222" i="1"/>
  <c r="W222" i="1"/>
  <c r="AE222" i="1" s="1"/>
  <c r="D306" i="1"/>
  <c r="D395" i="1"/>
  <c r="D329" i="1"/>
  <c r="D385" i="1"/>
  <c r="D328" i="1"/>
  <c r="D384" i="1"/>
  <c r="D166" i="1"/>
  <c r="D327" i="1"/>
  <c r="D383" i="1"/>
  <c r="D301" i="1"/>
  <c r="D293" i="1"/>
  <c r="D288" i="1"/>
  <c r="D287" i="1"/>
  <c r="D270" i="1"/>
  <c r="D269" i="1"/>
  <c r="D271" i="1"/>
  <c r="D204" i="1"/>
  <c r="D199" i="1" s="1"/>
  <c r="D173" i="1"/>
  <c r="D165" i="1"/>
  <c r="D89" i="1"/>
  <c r="D88" i="1"/>
  <c r="D90" i="1"/>
  <c r="D70" i="1"/>
  <c r="D69" i="1"/>
  <c r="D67" i="1"/>
  <c r="D71" i="1"/>
  <c r="O16" i="1" l="1"/>
  <c r="O15" i="1" s="1"/>
  <c r="O4" i="1" s="1"/>
  <c r="O6" i="1"/>
  <c r="N18" i="1"/>
  <c r="N17" i="1" s="1"/>
  <c r="N16" i="1" s="1"/>
  <c r="N15" i="1" s="1"/>
  <c r="I18" i="1"/>
  <c r="M18" i="1"/>
  <c r="K18" i="1"/>
  <c r="D41" i="1"/>
  <c r="M242" i="1"/>
  <c r="I242" i="1"/>
  <c r="K17" i="1" l="1"/>
  <c r="K16" i="1" s="1"/>
  <c r="K15" i="1" s="1"/>
  <c r="K4" i="1" s="1"/>
  <c r="K8" i="1"/>
  <c r="I17" i="1"/>
  <c r="I16" i="1" s="1"/>
  <c r="I15" i="1" s="1"/>
  <c r="M17" i="1"/>
  <c r="M16" i="1" s="1"/>
  <c r="M15" i="1" s="1"/>
  <c r="K6" i="1" l="1"/>
  <c r="G144" i="1" l="1"/>
  <c r="G143" i="1" s="1"/>
  <c r="G112" i="1"/>
  <c r="F399" i="2" l="1"/>
  <c r="AQ398" i="2"/>
  <c r="D398" i="2"/>
  <c r="AQ397" i="2"/>
  <c r="D397" i="2"/>
  <c r="AQ396" i="2"/>
  <c r="D396" i="2"/>
  <c r="AQ395" i="2"/>
  <c r="D395" i="2"/>
  <c r="AQ394" i="2"/>
  <c r="D394" i="2"/>
  <c r="G393" i="2"/>
  <c r="F393" i="2"/>
  <c r="E393" i="2"/>
  <c r="C393" i="2"/>
  <c r="AQ392" i="2"/>
  <c r="AR392" i="2" s="1"/>
  <c r="G391" i="2"/>
  <c r="F391" i="2"/>
  <c r="E391" i="2"/>
  <c r="D391" i="2"/>
  <c r="C391" i="2"/>
  <c r="AQ390" i="2"/>
  <c r="D390" i="2"/>
  <c r="AQ389" i="2"/>
  <c r="D389" i="2"/>
  <c r="G388" i="2"/>
  <c r="F388" i="2"/>
  <c r="E388" i="2"/>
  <c r="C388" i="2"/>
  <c r="AQ387" i="2"/>
  <c r="D387" i="2"/>
  <c r="AQ386" i="2"/>
  <c r="D386" i="2"/>
  <c r="G385" i="2"/>
  <c r="F385" i="2"/>
  <c r="E385" i="2"/>
  <c r="C385" i="2"/>
  <c r="AQ384" i="2"/>
  <c r="D384" i="2"/>
  <c r="AQ383" i="2"/>
  <c r="D383" i="2"/>
  <c r="G382" i="2"/>
  <c r="F382" i="2"/>
  <c r="E382" i="2"/>
  <c r="C382" i="2"/>
  <c r="AQ381" i="2"/>
  <c r="D381" i="2"/>
  <c r="AQ380" i="2"/>
  <c r="D380" i="2"/>
  <c r="AQ379" i="2"/>
  <c r="D379" i="2"/>
  <c r="G378" i="2"/>
  <c r="F378" i="2"/>
  <c r="E378" i="2"/>
  <c r="C378" i="2"/>
  <c r="AQ377" i="2"/>
  <c r="D377" i="2"/>
  <c r="AQ376" i="2"/>
  <c r="D376" i="2"/>
  <c r="G375" i="2"/>
  <c r="F375" i="2"/>
  <c r="E375" i="2"/>
  <c r="C375" i="2"/>
  <c r="AQ374" i="2"/>
  <c r="D374" i="2"/>
  <c r="D373" i="2" s="1"/>
  <c r="H373" i="2"/>
  <c r="G373" i="2"/>
  <c r="F373" i="2"/>
  <c r="E373" i="2"/>
  <c r="C373" i="2"/>
  <c r="AQ372" i="2"/>
  <c r="D372" i="2"/>
  <c r="AQ371" i="2"/>
  <c r="D371" i="2"/>
  <c r="AQ370" i="2"/>
  <c r="D370" i="2"/>
  <c r="AQ369" i="2"/>
  <c r="D369" i="2"/>
  <c r="AQ368" i="2"/>
  <c r="D368" i="2"/>
  <c r="AQ367" i="2"/>
  <c r="D367" i="2"/>
  <c r="AQ366" i="2"/>
  <c r="D366" i="2"/>
  <c r="G365" i="2"/>
  <c r="F365" i="2"/>
  <c r="E365" i="2"/>
  <c r="C365" i="2"/>
  <c r="AQ364" i="2"/>
  <c r="D364" i="2"/>
  <c r="AQ363" i="2"/>
  <c r="D363" i="2"/>
  <c r="F362" i="2"/>
  <c r="AQ361" i="2"/>
  <c r="D361" i="2"/>
  <c r="G360" i="2"/>
  <c r="E360" i="2"/>
  <c r="C360" i="2"/>
  <c r="AQ359" i="2"/>
  <c r="D359" i="2"/>
  <c r="D358" i="2" s="1"/>
  <c r="G358" i="2"/>
  <c r="F358" i="2"/>
  <c r="E358" i="2"/>
  <c r="C358" i="2"/>
  <c r="AH357" i="2"/>
  <c r="AG357" i="2"/>
  <c r="AQ356" i="2"/>
  <c r="D356" i="2"/>
  <c r="G355" i="2"/>
  <c r="F355" i="2"/>
  <c r="E355" i="2"/>
  <c r="C355" i="2"/>
  <c r="AQ354" i="2"/>
  <c r="D354" i="2"/>
  <c r="G353" i="2"/>
  <c r="F353" i="2"/>
  <c r="E353" i="2"/>
  <c r="C353" i="2"/>
  <c r="AQ352" i="2"/>
  <c r="D352" i="2"/>
  <c r="AQ351" i="2"/>
  <c r="D351" i="2"/>
  <c r="AQ350" i="2"/>
  <c r="D350" i="2"/>
  <c r="AQ349" i="2"/>
  <c r="D349" i="2"/>
  <c r="G348" i="2"/>
  <c r="F348" i="2"/>
  <c r="E348" i="2"/>
  <c r="C348" i="2"/>
  <c r="AH347" i="2"/>
  <c r="AG347" i="2"/>
  <c r="AH346" i="2"/>
  <c r="AQ345" i="2"/>
  <c r="D345" i="2"/>
  <c r="D344" i="2" s="1"/>
  <c r="G344" i="2"/>
  <c r="F344" i="2"/>
  <c r="E344" i="2"/>
  <c r="C344" i="2"/>
  <c r="AQ343" i="2"/>
  <c r="D343" i="2"/>
  <c r="D342" i="2" s="1"/>
  <c r="G342" i="2"/>
  <c r="F342" i="2"/>
  <c r="E342" i="2"/>
  <c r="C342" i="2"/>
  <c r="AQ341" i="2"/>
  <c r="D341" i="2"/>
  <c r="D340" i="2" s="1"/>
  <c r="G340" i="2"/>
  <c r="F340" i="2"/>
  <c r="E340" i="2"/>
  <c r="C340" i="2"/>
  <c r="AQ339" i="2"/>
  <c r="D339" i="2"/>
  <c r="G338" i="2"/>
  <c r="F338" i="2"/>
  <c r="E338" i="2"/>
  <c r="C338" i="2"/>
  <c r="AQ337" i="2"/>
  <c r="D337" i="2"/>
  <c r="D336" i="2" s="1"/>
  <c r="G336" i="2"/>
  <c r="F336" i="2"/>
  <c r="E336" i="2"/>
  <c r="C336" i="2"/>
  <c r="AQ335" i="2"/>
  <c r="D335" i="2"/>
  <c r="D334" i="2" s="1"/>
  <c r="G334" i="2"/>
  <c r="F334" i="2"/>
  <c r="E334" i="2"/>
  <c r="C334" i="2"/>
  <c r="AQ333" i="2"/>
  <c r="D333" i="2"/>
  <c r="G332" i="2"/>
  <c r="F332" i="2"/>
  <c r="E332" i="2"/>
  <c r="C332" i="2"/>
  <c r="F330" i="2"/>
  <c r="D330" i="2" s="1"/>
  <c r="AQ329" i="2"/>
  <c r="K329" i="2"/>
  <c r="L329" i="2" s="1"/>
  <c r="M329" i="2" s="1"/>
  <c r="N329" i="2" s="1"/>
  <c r="I329" i="2" s="1"/>
  <c r="D329" i="2"/>
  <c r="AQ328" i="2"/>
  <c r="I328" i="2"/>
  <c r="D328" i="2"/>
  <c r="AQ327" i="2"/>
  <c r="I327" i="2"/>
  <c r="D327" i="2"/>
  <c r="AQ326" i="2"/>
  <c r="I326" i="2"/>
  <c r="D326" i="2"/>
  <c r="AQ325" i="2"/>
  <c r="K325" i="2"/>
  <c r="L325" i="2" s="1"/>
  <c r="M325" i="2" s="1"/>
  <c r="N325" i="2" s="1"/>
  <c r="I325" i="2" s="1"/>
  <c r="D325" i="2"/>
  <c r="AQ324" i="2"/>
  <c r="K324" i="2"/>
  <c r="L324" i="2" s="1"/>
  <c r="M324" i="2" s="1"/>
  <c r="N324" i="2" s="1"/>
  <c r="I324" i="2" s="1"/>
  <c r="D324" i="2"/>
  <c r="G323" i="2"/>
  <c r="F323" i="2"/>
  <c r="E323" i="2"/>
  <c r="C323" i="2"/>
  <c r="AQ322" i="2"/>
  <c r="K322" i="2"/>
  <c r="L322" i="2" s="1"/>
  <c r="M322" i="2" s="1"/>
  <c r="N322" i="2" s="1"/>
  <c r="I322" i="2" s="1"/>
  <c r="D322" i="2"/>
  <c r="AQ321" i="2"/>
  <c r="K321" i="2"/>
  <c r="L321" i="2" s="1"/>
  <c r="M321" i="2" s="1"/>
  <c r="N321" i="2" s="1"/>
  <c r="I321" i="2" s="1"/>
  <c r="D321" i="2"/>
  <c r="AQ320" i="2"/>
  <c r="K320" i="2"/>
  <c r="L320" i="2" s="1"/>
  <c r="M320" i="2" s="1"/>
  <c r="N320" i="2" s="1"/>
  <c r="I320" i="2" s="1"/>
  <c r="D320" i="2"/>
  <c r="AQ319" i="2"/>
  <c r="K319" i="2"/>
  <c r="L319" i="2" s="1"/>
  <c r="M319" i="2" s="1"/>
  <c r="N319" i="2" s="1"/>
  <c r="I319" i="2" s="1"/>
  <c r="D319" i="2"/>
  <c r="AQ318" i="2"/>
  <c r="K318" i="2"/>
  <c r="L318" i="2" s="1"/>
  <c r="M318" i="2" s="1"/>
  <c r="N318" i="2" s="1"/>
  <c r="I318" i="2" s="1"/>
  <c r="D318" i="2"/>
  <c r="AQ317" i="2"/>
  <c r="I317" i="2"/>
  <c r="D317" i="2"/>
  <c r="AQ316" i="2"/>
  <c r="K316" i="2"/>
  <c r="L316" i="2" s="1"/>
  <c r="M316" i="2" s="1"/>
  <c r="N316" i="2" s="1"/>
  <c r="I316" i="2" s="1"/>
  <c r="D316" i="2"/>
  <c r="AQ315" i="2"/>
  <c r="I315" i="2"/>
  <c r="D315" i="2"/>
  <c r="G314" i="2"/>
  <c r="F314" i="2"/>
  <c r="E314" i="2"/>
  <c r="C314" i="2"/>
  <c r="AQ313" i="2"/>
  <c r="K313" i="2"/>
  <c r="L313" i="2" s="1"/>
  <c r="M313" i="2" s="1"/>
  <c r="N313" i="2" s="1"/>
  <c r="I313" i="2" s="1"/>
  <c r="D313" i="2"/>
  <c r="AQ312" i="2"/>
  <c r="K312" i="2"/>
  <c r="L312" i="2" s="1"/>
  <c r="M312" i="2" s="1"/>
  <c r="N312" i="2" s="1"/>
  <c r="I312" i="2" s="1"/>
  <c r="D312" i="2"/>
  <c r="AQ311" i="2"/>
  <c r="K311" i="2"/>
  <c r="L311" i="2" s="1"/>
  <c r="M311" i="2" s="1"/>
  <c r="N311" i="2" s="1"/>
  <c r="I311" i="2" s="1"/>
  <c r="D311" i="2"/>
  <c r="AQ310" i="2"/>
  <c r="K310" i="2"/>
  <c r="L310" i="2" s="1"/>
  <c r="M310" i="2" s="1"/>
  <c r="N310" i="2" s="1"/>
  <c r="I310" i="2" s="1"/>
  <c r="D310" i="2"/>
  <c r="AQ309" i="2"/>
  <c r="K309" i="2"/>
  <c r="L309" i="2" s="1"/>
  <c r="M309" i="2" s="1"/>
  <c r="N309" i="2" s="1"/>
  <c r="I309" i="2" s="1"/>
  <c r="D309" i="2"/>
  <c r="AQ308" i="2"/>
  <c r="I308" i="2"/>
  <c r="D308" i="2"/>
  <c r="AQ307" i="2"/>
  <c r="I307" i="2"/>
  <c r="D307" i="2"/>
  <c r="G306" i="2"/>
  <c r="F306" i="2"/>
  <c r="E306" i="2"/>
  <c r="C306" i="2"/>
  <c r="AQ305" i="2"/>
  <c r="K305" i="2"/>
  <c r="L305" i="2" s="1"/>
  <c r="M305" i="2" s="1"/>
  <c r="N305" i="2" s="1"/>
  <c r="I305" i="2" s="1"/>
  <c r="D305" i="2"/>
  <c r="AQ304" i="2"/>
  <c r="K304" i="2"/>
  <c r="L304" i="2" s="1"/>
  <c r="M304" i="2" s="1"/>
  <c r="N304" i="2" s="1"/>
  <c r="I304" i="2" s="1"/>
  <c r="D304" i="2"/>
  <c r="AQ303" i="2"/>
  <c r="K303" i="2"/>
  <c r="L303" i="2" s="1"/>
  <c r="M303" i="2" s="1"/>
  <c r="N303" i="2" s="1"/>
  <c r="I303" i="2" s="1"/>
  <c r="D303" i="2"/>
  <c r="AQ302" i="2"/>
  <c r="K302" i="2"/>
  <c r="L302" i="2" s="1"/>
  <c r="M302" i="2" s="1"/>
  <c r="N302" i="2" s="1"/>
  <c r="I302" i="2" s="1"/>
  <c r="D302" i="2"/>
  <c r="AQ301" i="2"/>
  <c r="I301" i="2"/>
  <c r="D301" i="2"/>
  <c r="AQ300" i="2"/>
  <c r="I300" i="2"/>
  <c r="D300" i="2"/>
  <c r="G299" i="2"/>
  <c r="F299" i="2"/>
  <c r="E299" i="2"/>
  <c r="C299" i="2"/>
  <c r="AQ298" i="2"/>
  <c r="K298" i="2"/>
  <c r="L298" i="2" s="1"/>
  <c r="M298" i="2" s="1"/>
  <c r="N298" i="2" s="1"/>
  <c r="I298" i="2" s="1"/>
  <c r="D298" i="2"/>
  <c r="AQ297" i="2"/>
  <c r="K297" i="2"/>
  <c r="L297" i="2" s="1"/>
  <c r="M297" i="2" s="1"/>
  <c r="N297" i="2" s="1"/>
  <c r="I297" i="2" s="1"/>
  <c r="D297" i="2"/>
  <c r="AQ296" i="2"/>
  <c r="K296" i="2"/>
  <c r="L296" i="2" s="1"/>
  <c r="M296" i="2" s="1"/>
  <c r="N296" i="2" s="1"/>
  <c r="I296" i="2" s="1"/>
  <c r="D296" i="2"/>
  <c r="AQ295" i="2"/>
  <c r="K295" i="2"/>
  <c r="L295" i="2" s="1"/>
  <c r="M295" i="2" s="1"/>
  <c r="N295" i="2" s="1"/>
  <c r="I295" i="2" s="1"/>
  <c r="D295" i="2"/>
  <c r="AQ294" i="2"/>
  <c r="I294" i="2"/>
  <c r="D294" i="2"/>
  <c r="AQ293" i="2"/>
  <c r="I293" i="2"/>
  <c r="D293" i="2"/>
  <c r="AQ292" i="2"/>
  <c r="I292" i="2"/>
  <c r="D292" i="2"/>
  <c r="AQ291" i="2"/>
  <c r="I291" i="2"/>
  <c r="D291" i="2"/>
  <c r="AQ290" i="2"/>
  <c r="K290" i="2"/>
  <c r="L290" i="2" s="1"/>
  <c r="M290" i="2" s="1"/>
  <c r="N290" i="2" s="1"/>
  <c r="I290" i="2" s="1"/>
  <c r="D290" i="2"/>
  <c r="AQ289" i="2"/>
  <c r="I289" i="2"/>
  <c r="D289" i="2"/>
  <c r="AQ288" i="2"/>
  <c r="I288" i="2"/>
  <c r="D288" i="2"/>
  <c r="AQ287" i="2"/>
  <c r="I287" i="2"/>
  <c r="D287" i="2"/>
  <c r="AQ286" i="2"/>
  <c r="I286" i="2"/>
  <c r="D286" i="2"/>
  <c r="AQ285" i="2"/>
  <c r="I285" i="2"/>
  <c r="D285" i="2"/>
  <c r="AQ284" i="2"/>
  <c r="I284" i="2"/>
  <c r="D284" i="2"/>
  <c r="G283" i="2"/>
  <c r="F283" i="2"/>
  <c r="E283" i="2"/>
  <c r="C283" i="2"/>
  <c r="AQ282" i="2"/>
  <c r="K282" i="2"/>
  <c r="L282" i="2" s="1"/>
  <c r="M282" i="2" s="1"/>
  <c r="N282" i="2" s="1"/>
  <c r="I282" i="2" s="1"/>
  <c r="D282" i="2"/>
  <c r="AQ281" i="2"/>
  <c r="K281" i="2"/>
  <c r="L281" i="2" s="1"/>
  <c r="M281" i="2" s="1"/>
  <c r="N281" i="2" s="1"/>
  <c r="I281" i="2" s="1"/>
  <c r="D281" i="2"/>
  <c r="AQ280" i="2"/>
  <c r="K280" i="2"/>
  <c r="L280" i="2" s="1"/>
  <c r="M280" i="2" s="1"/>
  <c r="N280" i="2" s="1"/>
  <c r="I280" i="2" s="1"/>
  <c r="D280" i="2"/>
  <c r="AQ279" i="2"/>
  <c r="K279" i="2"/>
  <c r="L279" i="2" s="1"/>
  <c r="M279" i="2" s="1"/>
  <c r="N279" i="2" s="1"/>
  <c r="I279" i="2" s="1"/>
  <c r="D279" i="2"/>
  <c r="AQ278" i="2"/>
  <c r="K278" i="2"/>
  <c r="L278" i="2" s="1"/>
  <c r="M278" i="2" s="1"/>
  <c r="N278" i="2" s="1"/>
  <c r="I278" i="2" s="1"/>
  <c r="D278" i="2"/>
  <c r="AQ277" i="2"/>
  <c r="I277" i="2"/>
  <c r="D277" i="2"/>
  <c r="G276" i="2"/>
  <c r="F276" i="2"/>
  <c r="E276" i="2"/>
  <c r="C276" i="2"/>
  <c r="AQ275" i="2"/>
  <c r="K275" i="2"/>
  <c r="L275" i="2" s="1"/>
  <c r="M275" i="2" s="1"/>
  <c r="N275" i="2" s="1"/>
  <c r="I275" i="2" s="1"/>
  <c r="D275" i="2"/>
  <c r="AQ274" i="2"/>
  <c r="K274" i="2"/>
  <c r="L274" i="2" s="1"/>
  <c r="M274" i="2" s="1"/>
  <c r="N274" i="2" s="1"/>
  <c r="I274" i="2" s="1"/>
  <c r="D274" i="2"/>
  <c r="AQ273" i="2"/>
  <c r="K273" i="2"/>
  <c r="L273" i="2" s="1"/>
  <c r="M273" i="2" s="1"/>
  <c r="N273" i="2" s="1"/>
  <c r="I273" i="2" s="1"/>
  <c r="D273" i="2"/>
  <c r="AQ272" i="2"/>
  <c r="K272" i="2"/>
  <c r="L272" i="2" s="1"/>
  <c r="M272" i="2" s="1"/>
  <c r="N272" i="2" s="1"/>
  <c r="I272" i="2" s="1"/>
  <c r="D272" i="2"/>
  <c r="AQ271" i="2"/>
  <c r="K271" i="2"/>
  <c r="L271" i="2" s="1"/>
  <c r="M271" i="2" s="1"/>
  <c r="N271" i="2" s="1"/>
  <c r="I271" i="2" s="1"/>
  <c r="D271" i="2"/>
  <c r="AQ270" i="2"/>
  <c r="K270" i="2"/>
  <c r="L270" i="2" s="1"/>
  <c r="M270" i="2" s="1"/>
  <c r="N270" i="2" s="1"/>
  <c r="I270" i="2" s="1"/>
  <c r="D270" i="2"/>
  <c r="AQ269" i="2"/>
  <c r="K269" i="2"/>
  <c r="L269" i="2" s="1"/>
  <c r="M269" i="2" s="1"/>
  <c r="N269" i="2" s="1"/>
  <c r="I269" i="2" s="1"/>
  <c r="D269" i="2"/>
  <c r="AQ268" i="2"/>
  <c r="K268" i="2"/>
  <c r="L268" i="2" s="1"/>
  <c r="M268" i="2" s="1"/>
  <c r="N268" i="2" s="1"/>
  <c r="I268" i="2" s="1"/>
  <c r="D268" i="2"/>
  <c r="K267" i="2"/>
  <c r="L267" i="2" s="1"/>
  <c r="M267" i="2" s="1"/>
  <c r="N267" i="2" s="1"/>
  <c r="I267" i="2" s="1"/>
  <c r="F267" i="2"/>
  <c r="AQ267" i="2" s="1"/>
  <c r="AQ266" i="2"/>
  <c r="I266" i="2"/>
  <c r="D266" i="2"/>
  <c r="AQ265" i="2"/>
  <c r="I265" i="2"/>
  <c r="D265" i="2"/>
  <c r="AQ264" i="2"/>
  <c r="I264" i="2"/>
  <c r="D264" i="2"/>
  <c r="AQ263" i="2"/>
  <c r="I263" i="2"/>
  <c r="D263" i="2"/>
  <c r="G262" i="2"/>
  <c r="E262" i="2"/>
  <c r="C262" i="2"/>
  <c r="AQ261" i="2"/>
  <c r="I261" i="2"/>
  <c r="D261" i="2"/>
  <c r="AQ260" i="2"/>
  <c r="I260" i="2"/>
  <c r="D260" i="2"/>
  <c r="AQ259" i="2"/>
  <c r="I259" i="2"/>
  <c r="D259" i="2"/>
  <c r="AQ258" i="2"/>
  <c r="K258" i="2"/>
  <c r="L258" i="2" s="1"/>
  <c r="M258" i="2" s="1"/>
  <c r="N258" i="2" s="1"/>
  <c r="I258" i="2" s="1"/>
  <c r="D258" i="2"/>
  <c r="G257" i="2"/>
  <c r="F257" i="2"/>
  <c r="E257" i="2"/>
  <c r="C257" i="2"/>
  <c r="AQ256" i="2"/>
  <c r="K256" i="2"/>
  <c r="L256" i="2" s="1"/>
  <c r="M256" i="2" s="1"/>
  <c r="N256" i="2" s="1"/>
  <c r="I256" i="2" s="1"/>
  <c r="D256" i="2"/>
  <c r="AQ255" i="2"/>
  <c r="I255" i="2"/>
  <c r="D255" i="2"/>
  <c r="AQ254" i="2"/>
  <c r="I254" i="2"/>
  <c r="D254" i="2"/>
  <c r="AQ253" i="2"/>
  <c r="I253" i="2"/>
  <c r="D253" i="2"/>
  <c r="G252" i="2"/>
  <c r="F252" i="2"/>
  <c r="E252" i="2"/>
  <c r="C252" i="2"/>
  <c r="AQ251" i="2"/>
  <c r="K251" i="2"/>
  <c r="L251" i="2" s="1"/>
  <c r="M251" i="2" s="1"/>
  <c r="N251" i="2" s="1"/>
  <c r="I251" i="2" s="1"/>
  <c r="D251" i="2"/>
  <c r="AQ250" i="2"/>
  <c r="K250" i="2"/>
  <c r="L250" i="2" s="1"/>
  <c r="M250" i="2" s="1"/>
  <c r="N250" i="2" s="1"/>
  <c r="I250" i="2" s="1"/>
  <c r="D250" i="2"/>
  <c r="AQ249" i="2"/>
  <c r="I249" i="2"/>
  <c r="D249" i="2"/>
  <c r="AQ248" i="2"/>
  <c r="I248" i="2"/>
  <c r="D248" i="2"/>
  <c r="AQ247" i="2"/>
  <c r="I247" i="2"/>
  <c r="D247" i="2"/>
  <c r="AQ246" i="2"/>
  <c r="I246" i="2"/>
  <c r="D246" i="2"/>
  <c r="G245" i="2"/>
  <c r="F245" i="2"/>
  <c r="E245" i="2"/>
  <c r="C245" i="2"/>
  <c r="AQ244" i="2"/>
  <c r="K244" i="2"/>
  <c r="L244" i="2" s="1"/>
  <c r="M244" i="2" s="1"/>
  <c r="N244" i="2" s="1"/>
  <c r="I244" i="2" s="1"/>
  <c r="D244" i="2"/>
  <c r="AQ243" i="2"/>
  <c r="K243" i="2"/>
  <c r="L243" i="2" s="1"/>
  <c r="M243" i="2" s="1"/>
  <c r="N243" i="2" s="1"/>
  <c r="I243" i="2" s="1"/>
  <c r="D243" i="2"/>
  <c r="AQ242" i="2"/>
  <c r="K242" i="2"/>
  <c r="L242" i="2" s="1"/>
  <c r="M242" i="2" s="1"/>
  <c r="N242" i="2" s="1"/>
  <c r="I242" i="2" s="1"/>
  <c r="D242" i="2"/>
  <c r="AQ241" i="2"/>
  <c r="I241" i="2"/>
  <c r="D241" i="2"/>
  <c r="G240" i="2"/>
  <c r="F240" i="2"/>
  <c r="E240" i="2"/>
  <c r="C240" i="2"/>
  <c r="AQ239" i="2"/>
  <c r="K239" i="2"/>
  <c r="L239" i="2" s="1"/>
  <c r="M239" i="2" s="1"/>
  <c r="N239" i="2" s="1"/>
  <c r="I239" i="2" s="1"/>
  <c r="D239" i="2"/>
  <c r="AQ238" i="2"/>
  <c r="K238" i="2"/>
  <c r="L238" i="2" s="1"/>
  <c r="M238" i="2" s="1"/>
  <c r="N238" i="2" s="1"/>
  <c r="I238" i="2" s="1"/>
  <c r="D238" i="2"/>
  <c r="AQ237" i="2"/>
  <c r="K237" i="2"/>
  <c r="L237" i="2" s="1"/>
  <c r="M237" i="2" s="1"/>
  <c r="N237" i="2" s="1"/>
  <c r="I237" i="2" s="1"/>
  <c r="D237" i="2"/>
  <c r="AQ236" i="2"/>
  <c r="K236" i="2"/>
  <c r="L236" i="2" s="1"/>
  <c r="M236" i="2" s="1"/>
  <c r="N236" i="2" s="1"/>
  <c r="I236" i="2" s="1"/>
  <c r="D236" i="2"/>
  <c r="AQ235" i="2"/>
  <c r="K235" i="2"/>
  <c r="L235" i="2" s="1"/>
  <c r="M235" i="2" s="1"/>
  <c r="N235" i="2" s="1"/>
  <c r="I235" i="2" s="1"/>
  <c r="D235" i="2"/>
  <c r="K234" i="2"/>
  <c r="L234" i="2" s="1"/>
  <c r="M234" i="2" s="1"/>
  <c r="N234" i="2" s="1"/>
  <c r="I234" i="2" s="1"/>
  <c r="F234" i="2"/>
  <c r="AQ234" i="2" s="1"/>
  <c r="AQ233" i="2"/>
  <c r="I233" i="2"/>
  <c r="D233" i="2"/>
  <c r="AQ232" i="2"/>
  <c r="I232" i="2"/>
  <c r="D232" i="2"/>
  <c r="G231" i="2"/>
  <c r="E231" i="2"/>
  <c r="C231" i="2"/>
  <c r="AQ230" i="2"/>
  <c r="K230" i="2"/>
  <c r="L230" i="2" s="1"/>
  <c r="M230" i="2" s="1"/>
  <c r="N230" i="2" s="1"/>
  <c r="I230" i="2" s="1"/>
  <c r="D230" i="2"/>
  <c r="D229" i="2" s="1"/>
  <c r="G229" i="2"/>
  <c r="F229" i="2"/>
  <c r="E229" i="2"/>
  <c r="C229" i="2"/>
  <c r="AQ228" i="2"/>
  <c r="I228" i="2"/>
  <c r="D228" i="2"/>
  <c r="AQ227" i="2"/>
  <c r="I227" i="2"/>
  <c r="D227" i="2"/>
  <c r="AQ226" i="2"/>
  <c r="I226" i="2"/>
  <c r="D226" i="2"/>
  <c r="AQ225" i="2"/>
  <c r="I225" i="2"/>
  <c r="D225" i="2"/>
  <c r="AQ224" i="2"/>
  <c r="I224" i="2"/>
  <c r="D224" i="2"/>
  <c r="AQ223" i="2"/>
  <c r="K223" i="2"/>
  <c r="L223" i="2" s="1"/>
  <c r="M223" i="2" s="1"/>
  <c r="N223" i="2" s="1"/>
  <c r="I223" i="2" s="1"/>
  <c r="D223" i="2"/>
  <c r="G222" i="2"/>
  <c r="F222" i="2"/>
  <c r="E222" i="2"/>
  <c r="C222" i="2"/>
  <c r="AQ221" i="2"/>
  <c r="K221" i="2"/>
  <c r="L221" i="2" s="1"/>
  <c r="M221" i="2" s="1"/>
  <c r="N221" i="2" s="1"/>
  <c r="I221" i="2" s="1"/>
  <c r="D221" i="2"/>
  <c r="AQ220" i="2"/>
  <c r="I220" i="2"/>
  <c r="D220" i="2"/>
  <c r="G219" i="2"/>
  <c r="F219" i="2"/>
  <c r="E219" i="2"/>
  <c r="C219" i="2"/>
  <c r="AQ218" i="2"/>
  <c r="K218" i="2"/>
  <c r="L218" i="2" s="1"/>
  <c r="M218" i="2" s="1"/>
  <c r="N218" i="2" s="1"/>
  <c r="I218" i="2" s="1"/>
  <c r="D218" i="2"/>
  <c r="AQ217" i="2"/>
  <c r="K217" i="2"/>
  <c r="L217" i="2" s="1"/>
  <c r="M217" i="2" s="1"/>
  <c r="N217" i="2" s="1"/>
  <c r="I217" i="2" s="1"/>
  <c r="D217" i="2"/>
  <c r="AQ216" i="2"/>
  <c r="I216" i="2"/>
  <c r="D216" i="2"/>
  <c r="AQ215" i="2"/>
  <c r="I215" i="2"/>
  <c r="D215" i="2"/>
  <c r="AQ214" i="2"/>
  <c r="I214" i="2"/>
  <c r="D214" i="2"/>
  <c r="AQ213" i="2"/>
  <c r="I213" i="2"/>
  <c r="D213" i="2"/>
  <c r="G212" i="2"/>
  <c r="F212" i="2"/>
  <c r="E212" i="2"/>
  <c r="C212" i="2"/>
  <c r="AQ211" i="2"/>
  <c r="K211" i="2"/>
  <c r="L211" i="2" s="1"/>
  <c r="M211" i="2" s="1"/>
  <c r="N211" i="2" s="1"/>
  <c r="I211" i="2" s="1"/>
  <c r="D211" i="2"/>
  <c r="AQ210" i="2"/>
  <c r="K210" i="2"/>
  <c r="L210" i="2" s="1"/>
  <c r="M210" i="2" s="1"/>
  <c r="N210" i="2" s="1"/>
  <c r="I210" i="2" s="1"/>
  <c r="D210" i="2"/>
  <c r="AQ209" i="2"/>
  <c r="I209" i="2"/>
  <c r="D209" i="2"/>
  <c r="AQ208" i="2"/>
  <c r="K208" i="2"/>
  <c r="L208" i="2" s="1"/>
  <c r="M208" i="2" s="1"/>
  <c r="N208" i="2" s="1"/>
  <c r="I208" i="2" s="1"/>
  <c r="D208" i="2"/>
  <c r="G207" i="2"/>
  <c r="F207" i="2"/>
  <c r="E207" i="2"/>
  <c r="C207" i="2"/>
  <c r="AQ206" i="2"/>
  <c r="K206" i="2"/>
  <c r="L206" i="2" s="1"/>
  <c r="M206" i="2" s="1"/>
  <c r="N206" i="2" s="1"/>
  <c r="I206" i="2" s="1"/>
  <c r="D206" i="2"/>
  <c r="AQ205" i="2"/>
  <c r="K205" i="2"/>
  <c r="L205" i="2" s="1"/>
  <c r="M205" i="2" s="1"/>
  <c r="N205" i="2" s="1"/>
  <c r="I205" i="2" s="1"/>
  <c r="D205" i="2"/>
  <c r="AQ204" i="2"/>
  <c r="I204" i="2"/>
  <c r="D204" i="2"/>
  <c r="AQ203" i="2"/>
  <c r="K203" i="2"/>
  <c r="L203" i="2" s="1"/>
  <c r="M203" i="2" s="1"/>
  <c r="N203" i="2" s="1"/>
  <c r="I203" i="2" s="1"/>
  <c r="D203" i="2"/>
  <c r="AQ202" i="2"/>
  <c r="I202" i="2"/>
  <c r="D202" i="2"/>
  <c r="AQ201" i="2"/>
  <c r="K201" i="2"/>
  <c r="L201" i="2" s="1"/>
  <c r="M201" i="2" s="1"/>
  <c r="N201" i="2" s="1"/>
  <c r="I201" i="2" s="1"/>
  <c r="D201" i="2"/>
  <c r="AQ200" i="2"/>
  <c r="K200" i="2"/>
  <c r="L200" i="2" s="1"/>
  <c r="M200" i="2" s="1"/>
  <c r="N200" i="2" s="1"/>
  <c r="I200" i="2" s="1"/>
  <c r="D200" i="2"/>
  <c r="AQ199" i="2"/>
  <c r="K199" i="2"/>
  <c r="L199" i="2" s="1"/>
  <c r="M199" i="2" s="1"/>
  <c r="N199" i="2" s="1"/>
  <c r="I199" i="2" s="1"/>
  <c r="D199" i="2"/>
  <c r="AQ198" i="2"/>
  <c r="K198" i="2"/>
  <c r="L198" i="2" s="1"/>
  <c r="M198" i="2" s="1"/>
  <c r="N198" i="2" s="1"/>
  <c r="I198" i="2" s="1"/>
  <c r="D198" i="2"/>
  <c r="AQ197" i="2"/>
  <c r="K197" i="2"/>
  <c r="L197" i="2" s="1"/>
  <c r="M197" i="2" s="1"/>
  <c r="N197" i="2" s="1"/>
  <c r="I197" i="2" s="1"/>
  <c r="D197" i="2"/>
  <c r="AQ196" i="2"/>
  <c r="K196" i="2"/>
  <c r="L196" i="2" s="1"/>
  <c r="M196" i="2" s="1"/>
  <c r="N196" i="2" s="1"/>
  <c r="I196" i="2" s="1"/>
  <c r="D196" i="2"/>
  <c r="AQ195" i="2"/>
  <c r="K195" i="2"/>
  <c r="L195" i="2" s="1"/>
  <c r="M195" i="2" s="1"/>
  <c r="N195" i="2" s="1"/>
  <c r="I195" i="2" s="1"/>
  <c r="D195" i="2"/>
  <c r="AQ194" i="2"/>
  <c r="I194" i="2"/>
  <c r="D194" i="2"/>
  <c r="AQ193" i="2"/>
  <c r="I193" i="2"/>
  <c r="D193" i="2"/>
  <c r="AQ192" i="2"/>
  <c r="I192" i="2"/>
  <c r="D192" i="2"/>
  <c r="AQ191" i="2"/>
  <c r="I191" i="2"/>
  <c r="D191" i="2"/>
  <c r="G190" i="2"/>
  <c r="F190" i="2"/>
  <c r="E190" i="2"/>
  <c r="C190" i="2"/>
  <c r="AQ189" i="2"/>
  <c r="K189" i="2"/>
  <c r="L189" i="2" s="1"/>
  <c r="M189" i="2" s="1"/>
  <c r="N189" i="2" s="1"/>
  <c r="I189" i="2" s="1"/>
  <c r="D189" i="2"/>
  <c r="AQ188" i="2"/>
  <c r="D188" i="2"/>
  <c r="AQ187" i="2"/>
  <c r="K187" i="2"/>
  <c r="L187" i="2" s="1"/>
  <c r="M187" i="2" s="1"/>
  <c r="N187" i="2" s="1"/>
  <c r="I187" i="2" s="1"/>
  <c r="D187" i="2"/>
  <c r="AQ186" i="2"/>
  <c r="D186" i="2"/>
  <c r="G185" i="2"/>
  <c r="F185" i="2"/>
  <c r="E185" i="2"/>
  <c r="C185" i="2"/>
  <c r="AQ184" i="2"/>
  <c r="K184" i="2"/>
  <c r="L184" i="2" s="1"/>
  <c r="M184" i="2" s="1"/>
  <c r="N184" i="2" s="1"/>
  <c r="I184" i="2" s="1"/>
  <c r="D184" i="2"/>
  <c r="AQ183" i="2"/>
  <c r="K183" i="2"/>
  <c r="L183" i="2" s="1"/>
  <c r="M183" i="2" s="1"/>
  <c r="N183" i="2" s="1"/>
  <c r="I183" i="2" s="1"/>
  <c r="D183" i="2"/>
  <c r="AQ182" i="2"/>
  <c r="K182" i="2"/>
  <c r="L182" i="2" s="1"/>
  <c r="M182" i="2" s="1"/>
  <c r="N182" i="2" s="1"/>
  <c r="I182" i="2" s="1"/>
  <c r="D182" i="2"/>
  <c r="AQ181" i="2"/>
  <c r="I181" i="2"/>
  <c r="D181" i="2"/>
  <c r="AQ180" i="2"/>
  <c r="I180" i="2"/>
  <c r="D180" i="2"/>
  <c r="AQ179" i="2"/>
  <c r="I179" i="2"/>
  <c r="D179" i="2"/>
  <c r="G178" i="2"/>
  <c r="F178" i="2"/>
  <c r="E178" i="2"/>
  <c r="C178" i="2"/>
  <c r="AQ176" i="2"/>
  <c r="J176" i="2"/>
  <c r="K176" i="2" s="1"/>
  <c r="L176" i="2" s="1"/>
  <c r="M176" i="2" s="1"/>
  <c r="N176" i="2" s="1"/>
  <c r="V176" i="2" s="1"/>
  <c r="D176" i="2"/>
  <c r="AQ175" i="2"/>
  <c r="AR175" i="2" s="1"/>
  <c r="K175" i="2"/>
  <c r="L175" i="2" s="1"/>
  <c r="T175" i="2" s="1"/>
  <c r="AQ174" i="2"/>
  <c r="AR174" i="2" s="1"/>
  <c r="K174" i="2"/>
  <c r="L174" i="2" s="1"/>
  <c r="AQ173" i="2"/>
  <c r="AR173" i="2" s="1"/>
  <c r="K173" i="2"/>
  <c r="L173" i="2" s="1"/>
  <c r="AQ172" i="2"/>
  <c r="AR172" i="2" s="1"/>
  <c r="K172" i="2"/>
  <c r="L172" i="2" s="1"/>
  <c r="T172" i="2" s="1"/>
  <c r="AQ171" i="2"/>
  <c r="AR171" i="2" s="1"/>
  <c r="K171" i="2"/>
  <c r="L171" i="2" s="1"/>
  <c r="T171" i="2" s="1"/>
  <c r="AQ170" i="2"/>
  <c r="AR170" i="2" s="1"/>
  <c r="K170" i="2"/>
  <c r="L170" i="2" s="1"/>
  <c r="T170" i="2" s="1"/>
  <c r="AQ169" i="2"/>
  <c r="J169" i="2"/>
  <c r="K169" i="2" s="1"/>
  <c r="L169" i="2" s="1"/>
  <c r="D169" i="2"/>
  <c r="AQ168" i="2"/>
  <c r="J168" i="2"/>
  <c r="K168" i="2" s="1"/>
  <c r="L168" i="2" s="1"/>
  <c r="D168" i="2"/>
  <c r="AQ167" i="2"/>
  <c r="J167" i="2"/>
  <c r="K167" i="2" s="1"/>
  <c r="L167" i="2" s="1"/>
  <c r="M167" i="2" s="1"/>
  <c r="D167" i="2"/>
  <c r="AQ166" i="2"/>
  <c r="J166" i="2"/>
  <c r="K166" i="2" s="1"/>
  <c r="L166" i="2" s="1"/>
  <c r="M166" i="2" s="1"/>
  <c r="D166" i="2"/>
  <c r="G165" i="2"/>
  <c r="F165" i="2"/>
  <c r="E165" i="2"/>
  <c r="C165" i="2"/>
  <c r="AQ164" i="2"/>
  <c r="J164" i="2"/>
  <c r="K164" i="2" s="1"/>
  <c r="L164" i="2" s="1"/>
  <c r="M164" i="2" s="1"/>
  <c r="D164" i="2"/>
  <c r="AQ163" i="2"/>
  <c r="J163" i="2"/>
  <c r="K163" i="2" s="1"/>
  <c r="L163" i="2" s="1"/>
  <c r="M163" i="2" s="1"/>
  <c r="D163" i="2"/>
  <c r="AQ162" i="2"/>
  <c r="AR162" i="2" s="1"/>
  <c r="K162" i="2"/>
  <c r="L162" i="2" s="1"/>
  <c r="T162" i="2" s="1"/>
  <c r="AQ161" i="2"/>
  <c r="AR161" i="2" s="1"/>
  <c r="K161" i="2"/>
  <c r="L161" i="2" s="1"/>
  <c r="G160" i="2"/>
  <c r="F160" i="2"/>
  <c r="E160" i="2"/>
  <c r="C160" i="2"/>
  <c r="AQ159" i="2"/>
  <c r="J159" i="2"/>
  <c r="K159" i="2" s="1"/>
  <c r="L159" i="2" s="1"/>
  <c r="M159" i="2" s="1"/>
  <c r="N159" i="2" s="1"/>
  <c r="V159" i="2" s="1"/>
  <c r="D159" i="2"/>
  <c r="AQ158" i="2"/>
  <c r="J158" i="2"/>
  <c r="K158" i="2" s="1"/>
  <c r="L158" i="2" s="1"/>
  <c r="M158" i="2" s="1"/>
  <c r="D158" i="2"/>
  <c r="AQ157" i="2"/>
  <c r="J157" i="2"/>
  <c r="K157" i="2" s="1"/>
  <c r="L157" i="2" s="1"/>
  <c r="M157" i="2" s="1"/>
  <c r="D157" i="2"/>
  <c r="AQ156" i="2"/>
  <c r="J156" i="2"/>
  <c r="K156" i="2" s="1"/>
  <c r="L156" i="2" s="1"/>
  <c r="M156" i="2" s="1"/>
  <c r="D156" i="2"/>
  <c r="AQ155" i="2"/>
  <c r="J155" i="2"/>
  <c r="K155" i="2" s="1"/>
  <c r="L155" i="2" s="1"/>
  <c r="M155" i="2" s="1"/>
  <c r="U155" i="2" s="1"/>
  <c r="D155" i="2"/>
  <c r="AQ154" i="2"/>
  <c r="J154" i="2"/>
  <c r="K154" i="2" s="1"/>
  <c r="L154" i="2" s="1"/>
  <c r="M154" i="2" s="1"/>
  <c r="D154" i="2"/>
  <c r="AQ153" i="2"/>
  <c r="J153" i="2"/>
  <c r="K153" i="2" s="1"/>
  <c r="L153" i="2" s="1"/>
  <c r="M153" i="2" s="1"/>
  <c r="N153" i="2" s="1"/>
  <c r="V153" i="2" s="1"/>
  <c r="D153" i="2"/>
  <c r="G152" i="2"/>
  <c r="F152" i="2"/>
  <c r="E152" i="2"/>
  <c r="C152" i="2"/>
  <c r="AQ151" i="2"/>
  <c r="AR151" i="2" s="1"/>
  <c r="K151" i="2"/>
  <c r="L151" i="2" s="1"/>
  <c r="G150" i="2"/>
  <c r="F150" i="2"/>
  <c r="E150" i="2"/>
  <c r="D150" i="2"/>
  <c r="C150" i="2"/>
  <c r="AQ149" i="2"/>
  <c r="J149" i="2"/>
  <c r="K149" i="2" s="1"/>
  <c r="L149" i="2" s="1"/>
  <c r="M149" i="2" s="1"/>
  <c r="D149" i="2"/>
  <c r="AQ148" i="2"/>
  <c r="J148" i="2"/>
  <c r="K148" i="2" s="1"/>
  <c r="L148" i="2" s="1"/>
  <c r="M148" i="2" s="1"/>
  <c r="D148" i="2"/>
  <c r="AQ147" i="2"/>
  <c r="J147" i="2"/>
  <c r="K147" i="2" s="1"/>
  <c r="L147" i="2" s="1"/>
  <c r="M147" i="2" s="1"/>
  <c r="D147" i="2"/>
  <c r="AQ146" i="2"/>
  <c r="J146" i="2"/>
  <c r="K146" i="2" s="1"/>
  <c r="L146" i="2" s="1"/>
  <c r="M146" i="2" s="1"/>
  <c r="U146" i="2" s="1"/>
  <c r="D146" i="2"/>
  <c r="AQ145" i="2"/>
  <c r="J145" i="2"/>
  <c r="K145" i="2" s="1"/>
  <c r="L145" i="2" s="1"/>
  <c r="M145" i="2" s="1"/>
  <c r="D145" i="2"/>
  <c r="AQ144" i="2"/>
  <c r="J144" i="2"/>
  <c r="K144" i="2" s="1"/>
  <c r="L144" i="2" s="1"/>
  <c r="M144" i="2" s="1"/>
  <c r="N144" i="2" s="1"/>
  <c r="V144" i="2" s="1"/>
  <c r="D144" i="2"/>
  <c r="AQ143" i="2"/>
  <c r="J143" i="2"/>
  <c r="K143" i="2" s="1"/>
  <c r="L143" i="2" s="1"/>
  <c r="M143" i="2" s="1"/>
  <c r="U143" i="2" s="1"/>
  <c r="D143" i="2"/>
  <c r="AQ142" i="2"/>
  <c r="J142" i="2"/>
  <c r="K142" i="2" s="1"/>
  <c r="L142" i="2" s="1"/>
  <c r="M142" i="2" s="1"/>
  <c r="N142" i="2" s="1"/>
  <c r="V142" i="2" s="1"/>
  <c r="D142" i="2"/>
  <c r="AQ141" i="2"/>
  <c r="J141" i="2"/>
  <c r="K141" i="2" s="1"/>
  <c r="L141" i="2" s="1"/>
  <c r="M141" i="2" s="1"/>
  <c r="D141" i="2"/>
  <c r="AQ140" i="2"/>
  <c r="AR140" i="2" s="1"/>
  <c r="K140" i="2"/>
  <c r="L140" i="2" s="1"/>
  <c r="AQ139" i="2"/>
  <c r="AR139" i="2" s="1"/>
  <c r="K139" i="2"/>
  <c r="L139" i="2" s="1"/>
  <c r="M139" i="2" s="1"/>
  <c r="U139" i="2" s="1"/>
  <c r="AQ138" i="2"/>
  <c r="AR138" i="2" s="1"/>
  <c r="K138" i="2"/>
  <c r="L138" i="2" s="1"/>
  <c r="T138" i="2" s="1"/>
  <c r="AQ137" i="2"/>
  <c r="AR137" i="2" s="1"/>
  <c r="K137" i="2"/>
  <c r="L137" i="2" s="1"/>
  <c r="M137" i="2" s="1"/>
  <c r="N137" i="2" s="1"/>
  <c r="AQ136" i="2"/>
  <c r="AR136" i="2" s="1"/>
  <c r="K136" i="2"/>
  <c r="L136" i="2" s="1"/>
  <c r="AQ135" i="2"/>
  <c r="AR135" i="2" s="1"/>
  <c r="K135" i="2"/>
  <c r="L135" i="2" s="1"/>
  <c r="AQ134" i="2"/>
  <c r="AR134" i="2" s="1"/>
  <c r="K134" i="2"/>
  <c r="L134" i="2" s="1"/>
  <c r="AQ133" i="2"/>
  <c r="AR133" i="2" s="1"/>
  <c r="K133" i="2"/>
  <c r="L133" i="2" s="1"/>
  <c r="AQ132" i="2"/>
  <c r="AR132" i="2" s="1"/>
  <c r="K132" i="2"/>
  <c r="L132" i="2" s="1"/>
  <c r="AQ131" i="2"/>
  <c r="K131" i="2"/>
  <c r="L131" i="2" s="1"/>
  <c r="M131" i="2" s="1"/>
  <c r="D131" i="2"/>
  <c r="AQ130" i="2"/>
  <c r="K130" i="2"/>
  <c r="D130" i="2"/>
  <c r="AF129" i="2"/>
  <c r="AE129" i="2"/>
  <c r="AD129" i="2"/>
  <c r="AC129" i="2"/>
  <c r="AB129" i="2"/>
  <c r="AA129" i="2"/>
  <c r="Z129" i="2"/>
  <c r="Y129" i="2"/>
  <c r="X129" i="2"/>
  <c r="S129" i="2"/>
  <c r="R129" i="2"/>
  <c r="Q129" i="2"/>
  <c r="P129" i="2"/>
  <c r="O129" i="2"/>
  <c r="I129" i="2"/>
  <c r="H129" i="2"/>
  <c r="G129" i="2"/>
  <c r="F129" i="2"/>
  <c r="E129" i="2"/>
  <c r="C129" i="2"/>
  <c r="AQ128" i="2"/>
  <c r="J128" i="2"/>
  <c r="K128" i="2" s="1"/>
  <c r="L128" i="2" s="1"/>
  <c r="M128" i="2" s="1"/>
  <c r="D128" i="2"/>
  <c r="AQ127" i="2"/>
  <c r="J127" i="2"/>
  <c r="K127" i="2" s="1"/>
  <c r="L127" i="2" s="1"/>
  <c r="M127" i="2" s="1"/>
  <c r="D127" i="2"/>
  <c r="AQ126" i="2"/>
  <c r="J126" i="2"/>
  <c r="K126" i="2" s="1"/>
  <c r="L126" i="2" s="1"/>
  <c r="M126" i="2" s="1"/>
  <c r="D126" i="2"/>
  <c r="AQ125" i="2"/>
  <c r="J125" i="2"/>
  <c r="K125" i="2" s="1"/>
  <c r="L125" i="2" s="1"/>
  <c r="M125" i="2" s="1"/>
  <c r="D125" i="2"/>
  <c r="G124" i="2"/>
  <c r="F124" i="2"/>
  <c r="E124" i="2"/>
  <c r="C124" i="2"/>
  <c r="AQ123" i="2"/>
  <c r="J123" i="2"/>
  <c r="K123" i="2" s="1"/>
  <c r="L123" i="2" s="1"/>
  <c r="M123" i="2" s="1"/>
  <c r="D123" i="2"/>
  <c r="AQ122" i="2"/>
  <c r="J122" i="2"/>
  <c r="K122" i="2" s="1"/>
  <c r="L122" i="2" s="1"/>
  <c r="M122" i="2" s="1"/>
  <c r="D122" i="2"/>
  <c r="AQ121" i="2"/>
  <c r="J121" i="2"/>
  <c r="K121" i="2" s="1"/>
  <c r="L121" i="2" s="1"/>
  <c r="M121" i="2" s="1"/>
  <c r="N121" i="2" s="1"/>
  <c r="V121" i="2" s="1"/>
  <c r="D121" i="2"/>
  <c r="AQ120" i="2"/>
  <c r="J120" i="2"/>
  <c r="K120" i="2" s="1"/>
  <c r="L120" i="2" s="1"/>
  <c r="M120" i="2" s="1"/>
  <c r="D120" i="2"/>
  <c r="AQ119" i="2"/>
  <c r="J119" i="2"/>
  <c r="K119" i="2" s="1"/>
  <c r="L119" i="2" s="1"/>
  <c r="M119" i="2" s="1"/>
  <c r="D119" i="2"/>
  <c r="AQ118" i="2"/>
  <c r="J118" i="2"/>
  <c r="K118" i="2" s="1"/>
  <c r="L118" i="2" s="1"/>
  <c r="M118" i="2" s="1"/>
  <c r="D118" i="2"/>
  <c r="AQ117" i="2"/>
  <c r="J117" i="2"/>
  <c r="K117" i="2" s="1"/>
  <c r="L117" i="2" s="1"/>
  <c r="M117" i="2" s="1"/>
  <c r="N117" i="2" s="1"/>
  <c r="V117" i="2" s="1"/>
  <c r="D117" i="2"/>
  <c r="AQ116" i="2"/>
  <c r="J116" i="2"/>
  <c r="K116" i="2" s="1"/>
  <c r="L116" i="2" s="1"/>
  <c r="M116" i="2" s="1"/>
  <c r="D116" i="2"/>
  <c r="AQ115" i="2"/>
  <c r="J115" i="2"/>
  <c r="K115" i="2" s="1"/>
  <c r="L115" i="2" s="1"/>
  <c r="M115" i="2" s="1"/>
  <c r="D115" i="2"/>
  <c r="AQ114" i="2"/>
  <c r="J114" i="2"/>
  <c r="K114" i="2" s="1"/>
  <c r="L114" i="2" s="1"/>
  <c r="D114" i="2"/>
  <c r="G113" i="2"/>
  <c r="F113" i="2"/>
  <c r="E113" i="2"/>
  <c r="C113" i="2"/>
  <c r="AQ112" i="2"/>
  <c r="J112" i="2"/>
  <c r="K112" i="2" s="1"/>
  <c r="L112" i="2" s="1"/>
  <c r="M112" i="2" s="1"/>
  <c r="D112" i="2"/>
  <c r="AQ111" i="2"/>
  <c r="J111" i="2"/>
  <c r="K111" i="2" s="1"/>
  <c r="L111" i="2" s="1"/>
  <c r="M111" i="2" s="1"/>
  <c r="D111" i="2"/>
  <c r="AQ110" i="2"/>
  <c r="J110" i="2"/>
  <c r="K110" i="2" s="1"/>
  <c r="L110" i="2" s="1"/>
  <c r="M110" i="2" s="1"/>
  <c r="D110" i="2"/>
  <c r="AQ109" i="2"/>
  <c r="J109" i="2"/>
  <c r="K109" i="2" s="1"/>
  <c r="L109" i="2" s="1"/>
  <c r="M109" i="2" s="1"/>
  <c r="D109" i="2"/>
  <c r="AQ108" i="2"/>
  <c r="J108" i="2"/>
  <c r="K108" i="2" s="1"/>
  <c r="L108" i="2" s="1"/>
  <c r="M108" i="2" s="1"/>
  <c r="D108" i="2"/>
  <c r="AQ107" i="2"/>
  <c r="J107" i="2"/>
  <c r="K107" i="2" s="1"/>
  <c r="L107" i="2" s="1"/>
  <c r="M107" i="2" s="1"/>
  <c r="D107" i="2"/>
  <c r="AQ106" i="2"/>
  <c r="J106" i="2"/>
  <c r="K106" i="2" s="1"/>
  <c r="L106" i="2" s="1"/>
  <c r="M106" i="2" s="1"/>
  <c r="D106" i="2"/>
  <c r="AQ105" i="2"/>
  <c r="J105" i="2"/>
  <c r="K105" i="2" s="1"/>
  <c r="L105" i="2" s="1"/>
  <c r="T105" i="2" s="1"/>
  <c r="D105" i="2"/>
  <c r="AQ104" i="2"/>
  <c r="K104" i="2"/>
  <c r="L104" i="2" s="1"/>
  <c r="T104" i="2" s="1"/>
  <c r="D104" i="2"/>
  <c r="AQ103" i="2"/>
  <c r="K103" i="2"/>
  <c r="L103" i="2" s="1"/>
  <c r="M103" i="2" s="1"/>
  <c r="D103" i="2"/>
  <c r="G102" i="2"/>
  <c r="F102" i="2"/>
  <c r="E102" i="2"/>
  <c r="C102" i="2"/>
  <c r="AQ101" i="2"/>
  <c r="J101" i="2"/>
  <c r="K101" i="2" s="1"/>
  <c r="L101" i="2" s="1"/>
  <c r="M101" i="2" s="1"/>
  <c r="D101" i="2"/>
  <c r="D100" i="2" s="1"/>
  <c r="G100" i="2"/>
  <c r="F100" i="2"/>
  <c r="E100" i="2"/>
  <c r="C100" i="2"/>
  <c r="AQ99" i="2"/>
  <c r="J99" i="2"/>
  <c r="K99" i="2" s="1"/>
  <c r="L99" i="2" s="1"/>
  <c r="M99" i="2" s="1"/>
  <c r="U99" i="2" s="1"/>
  <c r="D99" i="2"/>
  <c r="AQ98" i="2"/>
  <c r="J98" i="2"/>
  <c r="K98" i="2" s="1"/>
  <c r="L98" i="2" s="1"/>
  <c r="M98" i="2" s="1"/>
  <c r="D98" i="2"/>
  <c r="G97" i="2"/>
  <c r="F97" i="2"/>
  <c r="E97" i="2"/>
  <c r="C97" i="2"/>
  <c r="AQ96" i="2"/>
  <c r="J96" i="2"/>
  <c r="K96" i="2" s="1"/>
  <c r="L96" i="2" s="1"/>
  <c r="M96" i="2" s="1"/>
  <c r="D96" i="2"/>
  <c r="AQ95" i="2"/>
  <c r="J95" i="2"/>
  <c r="K95" i="2" s="1"/>
  <c r="L95" i="2" s="1"/>
  <c r="M95" i="2" s="1"/>
  <c r="N95" i="2" s="1"/>
  <c r="V95" i="2" s="1"/>
  <c r="D95" i="2"/>
  <c r="AQ94" i="2"/>
  <c r="J94" i="2"/>
  <c r="K94" i="2" s="1"/>
  <c r="L94" i="2" s="1"/>
  <c r="M94" i="2" s="1"/>
  <c r="D94" i="2"/>
  <c r="AQ93" i="2"/>
  <c r="J93" i="2"/>
  <c r="K93" i="2" s="1"/>
  <c r="L93" i="2" s="1"/>
  <c r="M93" i="2" s="1"/>
  <c r="N93" i="2" s="1"/>
  <c r="V93" i="2" s="1"/>
  <c r="D93" i="2"/>
  <c r="AQ92" i="2"/>
  <c r="J92" i="2"/>
  <c r="K92" i="2" s="1"/>
  <c r="L92" i="2" s="1"/>
  <c r="M92" i="2" s="1"/>
  <c r="D92" i="2"/>
  <c r="AQ91" i="2"/>
  <c r="D91" i="2"/>
  <c r="AQ90" i="2"/>
  <c r="J90" i="2"/>
  <c r="D90" i="2"/>
  <c r="AQ89" i="2"/>
  <c r="J89" i="2"/>
  <c r="K89" i="2" s="1"/>
  <c r="D89" i="2"/>
  <c r="AF88" i="2"/>
  <c r="AE88" i="2"/>
  <c r="AD88" i="2"/>
  <c r="AC88" i="2"/>
  <c r="AB88" i="2"/>
  <c r="AA88" i="2"/>
  <c r="Z88" i="2"/>
  <c r="Y88" i="2"/>
  <c r="X88" i="2"/>
  <c r="S88" i="2"/>
  <c r="R88" i="2"/>
  <c r="Q88" i="2"/>
  <c r="P88" i="2"/>
  <c r="O88" i="2"/>
  <c r="I88" i="2"/>
  <c r="H88" i="2"/>
  <c r="G88" i="2"/>
  <c r="F88" i="2"/>
  <c r="E88" i="2"/>
  <c r="C88" i="2"/>
  <c r="AQ87" i="2"/>
  <c r="J87" i="2"/>
  <c r="K87" i="2" s="1"/>
  <c r="L87" i="2" s="1"/>
  <c r="M87" i="2" s="1"/>
  <c r="U87" i="2" s="1"/>
  <c r="D87" i="2"/>
  <c r="AQ86" i="2"/>
  <c r="J86" i="2"/>
  <c r="K86" i="2" s="1"/>
  <c r="L86" i="2" s="1"/>
  <c r="M86" i="2" s="1"/>
  <c r="N86" i="2" s="1"/>
  <c r="V86" i="2" s="1"/>
  <c r="D86" i="2"/>
  <c r="AQ85" i="2"/>
  <c r="J85" i="2"/>
  <c r="K85" i="2" s="1"/>
  <c r="L85" i="2" s="1"/>
  <c r="M85" i="2" s="1"/>
  <c r="D85" i="2"/>
  <c r="AQ84" i="2"/>
  <c r="J84" i="2"/>
  <c r="K84" i="2" s="1"/>
  <c r="L84" i="2" s="1"/>
  <c r="M84" i="2" s="1"/>
  <c r="D84" i="2"/>
  <c r="AQ83" i="2"/>
  <c r="J83" i="2"/>
  <c r="K83" i="2" s="1"/>
  <c r="L83" i="2" s="1"/>
  <c r="M83" i="2" s="1"/>
  <c r="U83" i="2" s="1"/>
  <c r="D83" i="2"/>
  <c r="F82" i="2"/>
  <c r="F81" i="2"/>
  <c r="F80" i="2"/>
  <c r="F79" i="2"/>
  <c r="AQ78" i="2"/>
  <c r="J78" i="2"/>
  <c r="K78" i="2" s="1"/>
  <c r="L78" i="2" s="1"/>
  <c r="D78" i="2"/>
  <c r="AQ77" i="2"/>
  <c r="J77" i="2"/>
  <c r="K77" i="2" s="1"/>
  <c r="L77" i="2" s="1"/>
  <c r="D77" i="2"/>
  <c r="AQ76" i="2"/>
  <c r="D76" i="2"/>
  <c r="F75" i="2"/>
  <c r="AQ74" i="2"/>
  <c r="J74" i="2"/>
  <c r="K74" i="2" s="1"/>
  <c r="L74" i="2" s="1"/>
  <c r="D74" i="2"/>
  <c r="AQ73" i="2"/>
  <c r="J73" i="2"/>
  <c r="K73" i="2" s="1"/>
  <c r="L73" i="2" s="1"/>
  <c r="M73" i="2" s="1"/>
  <c r="N73" i="2" s="1"/>
  <c r="V73" i="2" s="1"/>
  <c r="D73" i="2"/>
  <c r="AQ72" i="2"/>
  <c r="J72" i="2"/>
  <c r="K72" i="2" s="1"/>
  <c r="D72" i="2"/>
  <c r="AF71" i="2"/>
  <c r="AE71" i="2"/>
  <c r="AD71" i="2"/>
  <c r="AC71" i="2"/>
  <c r="AB71" i="2"/>
  <c r="AA71" i="2"/>
  <c r="Z71" i="2"/>
  <c r="Y71" i="2"/>
  <c r="X71" i="2"/>
  <c r="S71" i="2"/>
  <c r="R71" i="2"/>
  <c r="Q71" i="2"/>
  <c r="P71" i="2"/>
  <c r="O71" i="2"/>
  <c r="I71" i="2"/>
  <c r="H71" i="2"/>
  <c r="G71" i="2"/>
  <c r="E71" i="2"/>
  <c r="C71" i="2"/>
  <c r="AQ70" i="2"/>
  <c r="D70" i="2"/>
  <c r="D69" i="2" s="1"/>
  <c r="G69" i="2"/>
  <c r="F69" i="2"/>
  <c r="E69" i="2"/>
  <c r="C69" i="2"/>
  <c r="AQ68" i="2"/>
  <c r="J68" i="2"/>
  <c r="K68" i="2" s="1"/>
  <c r="L68" i="2" s="1"/>
  <c r="M68" i="2" s="1"/>
  <c r="U68" i="2" s="1"/>
  <c r="D68" i="2"/>
  <c r="AQ67" i="2"/>
  <c r="J67" i="2"/>
  <c r="K67" i="2" s="1"/>
  <c r="L67" i="2" s="1"/>
  <c r="M67" i="2" s="1"/>
  <c r="D67" i="2"/>
  <c r="AQ66" i="2"/>
  <c r="J66" i="2"/>
  <c r="K66" i="2" s="1"/>
  <c r="L66" i="2" s="1"/>
  <c r="D66" i="2"/>
  <c r="AQ65" i="2"/>
  <c r="J65" i="2"/>
  <c r="K65" i="2" s="1"/>
  <c r="L65" i="2" s="1"/>
  <c r="M65" i="2" s="1"/>
  <c r="N65" i="2" s="1"/>
  <c r="V65" i="2" s="1"/>
  <c r="D65" i="2"/>
  <c r="AQ64" i="2"/>
  <c r="J64" i="2"/>
  <c r="K64" i="2" s="1"/>
  <c r="L64" i="2" s="1"/>
  <c r="D64" i="2"/>
  <c r="G63" i="2"/>
  <c r="F63" i="2"/>
  <c r="E63" i="2"/>
  <c r="C63" i="2"/>
  <c r="AQ62" i="2"/>
  <c r="J62" i="2"/>
  <c r="K62" i="2" s="1"/>
  <c r="L62" i="2" s="1"/>
  <c r="D62" i="2"/>
  <c r="D61" i="2" s="1"/>
  <c r="G61" i="2"/>
  <c r="F61" i="2"/>
  <c r="E61" i="2"/>
  <c r="C61" i="2"/>
  <c r="AQ60" i="2"/>
  <c r="J60" i="2"/>
  <c r="K60" i="2" s="1"/>
  <c r="L60" i="2" s="1"/>
  <c r="M60" i="2" s="1"/>
  <c r="N60" i="2" s="1"/>
  <c r="V60" i="2" s="1"/>
  <c r="D60" i="2"/>
  <c r="AQ59" i="2"/>
  <c r="J59" i="2"/>
  <c r="K59" i="2" s="1"/>
  <c r="L59" i="2" s="1"/>
  <c r="M59" i="2" s="1"/>
  <c r="N59" i="2" s="1"/>
  <c r="V59" i="2" s="1"/>
  <c r="D59" i="2"/>
  <c r="J58" i="2"/>
  <c r="K58" i="2" s="1"/>
  <c r="F58" i="2"/>
  <c r="AQ58" i="2" s="1"/>
  <c r="AF57" i="2"/>
  <c r="AE57" i="2"/>
  <c r="AD57" i="2"/>
  <c r="AC57" i="2"/>
  <c r="AB57" i="2"/>
  <c r="AA57" i="2"/>
  <c r="Z57" i="2"/>
  <c r="Y57" i="2"/>
  <c r="X57" i="2"/>
  <c r="S57" i="2"/>
  <c r="R57" i="2"/>
  <c r="Q57" i="2"/>
  <c r="P57" i="2"/>
  <c r="O57" i="2"/>
  <c r="I57" i="2"/>
  <c r="H57" i="2"/>
  <c r="G57" i="2"/>
  <c r="E57" i="2"/>
  <c r="C57" i="2"/>
  <c r="AQ56" i="2"/>
  <c r="J56" i="2"/>
  <c r="K56" i="2" s="1"/>
  <c r="L56" i="2" s="1"/>
  <c r="M56" i="2" s="1"/>
  <c r="U56" i="2" s="1"/>
  <c r="D56" i="2"/>
  <c r="AQ55" i="2"/>
  <c r="J55" i="2"/>
  <c r="K55" i="2" s="1"/>
  <c r="L55" i="2" s="1"/>
  <c r="M55" i="2" s="1"/>
  <c r="D55" i="2"/>
  <c r="AQ54" i="2"/>
  <c r="K54" i="2"/>
  <c r="L54" i="2" s="1"/>
  <c r="M54" i="2" s="1"/>
  <c r="U54" i="2" s="1"/>
  <c r="D54" i="2"/>
  <c r="G53" i="2"/>
  <c r="F53" i="2"/>
  <c r="E53" i="2"/>
  <c r="C53" i="2"/>
  <c r="AQ52" i="2"/>
  <c r="J52" i="2"/>
  <c r="K52" i="2" s="1"/>
  <c r="L52" i="2" s="1"/>
  <c r="M52" i="2" s="1"/>
  <c r="D52" i="2"/>
  <c r="AQ51" i="2"/>
  <c r="J51" i="2"/>
  <c r="K51" i="2" s="1"/>
  <c r="L51" i="2" s="1"/>
  <c r="M51" i="2" s="1"/>
  <c r="U51" i="2" s="1"/>
  <c r="D51" i="2"/>
  <c r="AQ50" i="2"/>
  <c r="D50" i="2"/>
  <c r="AQ49" i="2"/>
  <c r="D49" i="2"/>
  <c r="AQ48" i="2"/>
  <c r="D48" i="2"/>
  <c r="AQ47" i="2"/>
  <c r="D47" i="2"/>
  <c r="AQ46" i="2"/>
  <c r="D46" i="2"/>
  <c r="AQ45" i="2"/>
  <c r="D45" i="2"/>
  <c r="AQ44" i="2"/>
  <c r="D44" i="2"/>
  <c r="AQ43" i="2"/>
  <c r="D43" i="2"/>
  <c r="AQ42" i="2"/>
  <c r="D42" i="2"/>
  <c r="AQ41" i="2"/>
  <c r="D41" i="2"/>
  <c r="AQ40" i="2"/>
  <c r="D40" i="2"/>
  <c r="AQ39" i="2"/>
  <c r="D39" i="2"/>
  <c r="AQ38" i="2"/>
  <c r="W38" i="2"/>
  <c r="V38" i="2"/>
  <c r="N38" i="2"/>
  <c r="D38" i="2"/>
  <c r="AQ37" i="2"/>
  <c r="D37" i="2"/>
  <c r="AQ36" i="2"/>
  <c r="D36" i="2"/>
  <c r="AQ35" i="2"/>
  <c r="D35" i="2"/>
  <c r="AQ34" i="2"/>
  <c r="D34" i="2"/>
  <c r="AQ33" i="2"/>
  <c r="V33" i="2"/>
  <c r="U33" i="2"/>
  <c r="M33" i="2"/>
  <c r="L33" i="2"/>
  <c r="K33" i="2"/>
  <c r="D33" i="2"/>
  <c r="AQ32" i="2"/>
  <c r="V32" i="2"/>
  <c r="U32" i="2"/>
  <c r="T32" i="2"/>
  <c r="T33" i="2" s="1"/>
  <c r="N32" i="2"/>
  <c r="M32" i="2"/>
  <c r="L32" i="2"/>
  <c r="K32" i="2"/>
  <c r="D32" i="2"/>
  <c r="AQ31" i="2"/>
  <c r="V31" i="2"/>
  <c r="U31" i="2"/>
  <c r="T31" i="2"/>
  <c r="N31" i="2"/>
  <c r="M31" i="2"/>
  <c r="L31" i="2"/>
  <c r="K31" i="2"/>
  <c r="J31" i="2"/>
  <c r="I31" i="2"/>
  <c r="D31" i="2"/>
  <c r="AQ30" i="2"/>
  <c r="D30" i="2"/>
  <c r="G29" i="2"/>
  <c r="F29" i="2"/>
  <c r="E29" i="2"/>
  <c r="C29" i="2"/>
  <c r="AQ28" i="2"/>
  <c r="AR28" i="2" s="1"/>
  <c r="AQ27" i="2"/>
  <c r="J27" i="2"/>
  <c r="K27" i="2" s="1"/>
  <c r="L27" i="2" s="1"/>
  <c r="M27" i="2" s="1"/>
  <c r="N27" i="2" s="1"/>
  <c r="V27" i="2" s="1"/>
  <c r="D27" i="2"/>
  <c r="AQ26" i="2"/>
  <c r="J26" i="2"/>
  <c r="K26" i="2" s="1"/>
  <c r="L26" i="2" s="1"/>
  <c r="M26" i="2" s="1"/>
  <c r="N26" i="2" s="1"/>
  <c r="V26" i="2" s="1"/>
  <c r="D26" i="2"/>
  <c r="AQ25" i="2"/>
  <c r="J25" i="2"/>
  <c r="K25" i="2" s="1"/>
  <c r="L25" i="2" s="1"/>
  <c r="M25" i="2" s="1"/>
  <c r="N25" i="2" s="1"/>
  <c r="V25" i="2" s="1"/>
  <c r="D25" i="2"/>
  <c r="J24" i="2"/>
  <c r="K24" i="2" s="1"/>
  <c r="L24" i="2" s="1"/>
  <c r="M24" i="2" s="1"/>
  <c r="N24" i="2" s="1"/>
  <c r="V24" i="2" s="1"/>
  <c r="F24" i="2"/>
  <c r="J23" i="2"/>
  <c r="K23" i="2" s="1"/>
  <c r="L23" i="2" s="1"/>
  <c r="M23" i="2" s="1"/>
  <c r="F23" i="2"/>
  <c r="D23" i="2" s="1"/>
  <c r="AQ22" i="2"/>
  <c r="J22" i="2"/>
  <c r="K22" i="2" s="1"/>
  <c r="L22" i="2" s="1"/>
  <c r="M22" i="2" s="1"/>
  <c r="D22" i="2"/>
  <c r="G21" i="2"/>
  <c r="E21" i="2"/>
  <c r="C21" i="2"/>
  <c r="AQ20" i="2"/>
  <c r="D20" i="2"/>
  <c r="AQ19" i="2"/>
  <c r="D19" i="2"/>
  <c r="AQ18" i="2"/>
  <c r="D18" i="2"/>
  <c r="AQ17" i="2"/>
  <c r="D17" i="2"/>
  <c r="AQ16" i="2"/>
  <c r="D16" i="2"/>
  <c r="AQ15" i="2"/>
  <c r="D15" i="2"/>
  <c r="AQ14" i="2"/>
  <c r="D14" i="2"/>
  <c r="AQ13" i="2"/>
  <c r="D13" i="2"/>
  <c r="AQ12" i="2"/>
  <c r="D12" i="2"/>
  <c r="G11" i="2"/>
  <c r="F11" i="2"/>
  <c r="E11" i="2"/>
  <c r="C11" i="2"/>
  <c r="AH10" i="2"/>
  <c r="AH9" i="2"/>
  <c r="AH8" i="2"/>
  <c r="AH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AG3" i="2"/>
  <c r="AH3" i="2" s="1"/>
  <c r="AZ412" i="1"/>
  <c r="E412" i="1"/>
  <c r="D412" i="1" s="1"/>
  <c r="H411" i="1"/>
  <c r="G411" i="1"/>
  <c r="F411" i="1"/>
  <c r="C411" i="1"/>
  <c r="AZ410" i="1"/>
  <c r="E410" i="1"/>
  <c r="D410" i="1" s="1"/>
  <c r="H409" i="1"/>
  <c r="G409" i="1"/>
  <c r="F409" i="1"/>
  <c r="C409" i="1"/>
  <c r="AZ408" i="1"/>
  <c r="E408" i="1"/>
  <c r="H407" i="1"/>
  <c r="G407" i="1"/>
  <c r="F407" i="1"/>
  <c r="C407" i="1"/>
  <c r="AZ406" i="1"/>
  <c r="E406" i="1"/>
  <c r="H405" i="1"/>
  <c r="G405" i="1"/>
  <c r="F405" i="1"/>
  <c r="C405" i="1"/>
  <c r="AZ404" i="1"/>
  <c r="E404" i="1"/>
  <c r="H403" i="1"/>
  <c r="G403" i="1"/>
  <c r="F403" i="1"/>
  <c r="C403" i="1"/>
  <c r="AZ402" i="1"/>
  <c r="E402" i="1"/>
  <c r="H401" i="1"/>
  <c r="G401" i="1"/>
  <c r="F401" i="1"/>
  <c r="C401" i="1"/>
  <c r="AZ400" i="1"/>
  <c r="E400" i="1"/>
  <c r="H399" i="1"/>
  <c r="G399" i="1"/>
  <c r="F399" i="1"/>
  <c r="C399" i="1"/>
  <c r="AZ393" i="1"/>
  <c r="T393" i="1"/>
  <c r="U393" i="1" s="1"/>
  <c r="V393" i="1" s="1"/>
  <c r="W393" i="1" s="1"/>
  <c r="R393" i="1" s="1"/>
  <c r="E393" i="1"/>
  <c r="D393" i="1" s="1"/>
  <c r="AZ392" i="1"/>
  <c r="R392" i="1"/>
  <c r="E392" i="1"/>
  <c r="D392" i="1" s="1"/>
  <c r="AZ391" i="1"/>
  <c r="R391" i="1"/>
  <c r="E391" i="1"/>
  <c r="D391" i="1" s="1"/>
  <c r="AZ390" i="1"/>
  <c r="R390" i="1"/>
  <c r="E390" i="1"/>
  <c r="D390" i="1" s="1"/>
  <c r="AZ389" i="1"/>
  <c r="T389" i="1"/>
  <c r="U389" i="1" s="1"/>
  <c r="V389" i="1" s="1"/>
  <c r="W389" i="1" s="1"/>
  <c r="R389" i="1" s="1"/>
  <c r="E389" i="1"/>
  <c r="D389" i="1" s="1"/>
  <c r="AZ388" i="1"/>
  <c r="T388" i="1"/>
  <c r="U388" i="1" s="1"/>
  <c r="V388" i="1" s="1"/>
  <c r="W388" i="1" s="1"/>
  <c r="R388" i="1" s="1"/>
  <c r="E388" i="1"/>
  <c r="AZ382" i="1"/>
  <c r="T382" i="1"/>
  <c r="U382" i="1" s="1"/>
  <c r="V382" i="1" s="1"/>
  <c r="W382" i="1" s="1"/>
  <c r="R382" i="1" s="1"/>
  <c r="E382" i="1"/>
  <c r="D382" i="1" s="1"/>
  <c r="AZ381" i="1"/>
  <c r="T381" i="1"/>
  <c r="U381" i="1" s="1"/>
  <c r="V381" i="1" s="1"/>
  <c r="W381" i="1" s="1"/>
  <c r="R381" i="1" s="1"/>
  <c r="E381" i="1"/>
  <c r="D381" i="1" s="1"/>
  <c r="AZ380" i="1"/>
  <c r="T380" i="1"/>
  <c r="U380" i="1" s="1"/>
  <c r="V380" i="1" s="1"/>
  <c r="W380" i="1" s="1"/>
  <c r="R380" i="1" s="1"/>
  <c r="E380" i="1"/>
  <c r="D380" i="1" s="1"/>
  <c r="AZ379" i="1"/>
  <c r="T379" i="1"/>
  <c r="U379" i="1" s="1"/>
  <c r="V379" i="1" s="1"/>
  <c r="W379" i="1" s="1"/>
  <c r="R379" i="1" s="1"/>
  <c r="E379" i="1"/>
  <c r="D379" i="1" s="1"/>
  <c r="AZ378" i="1"/>
  <c r="T378" i="1"/>
  <c r="U378" i="1" s="1"/>
  <c r="V378" i="1" s="1"/>
  <c r="W378" i="1" s="1"/>
  <c r="R378" i="1" s="1"/>
  <c r="E378" i="1"/>
  <c r="D378" i="1" s="1"/>
  <c r="AZ377" i="1"/>
  <c r="R377" i="1"/>
  <c r="E377" i="1"/>
  <c r="D377" i="1" s="1"/>
  <c r="AZ376" i="1"/>
  <c r="R376" i="1"/>
  <c r="E376" i="1"/>
  <c r="AZ374" i="1"/>
  <c r="T374" i="1"/>
  <c r="U374" i="1" s="1"/>
  <c r="V374" i="1" s="1"/>
  <c r="W374" i="1" s="1"/>
  <c r="R374" i="1" s="1"/>
  <c r="E374" i="1"/>
  <c r="D374" i="1" s="1"/>
  <c r="AZ373" i="1"/>
  <c r="R373" i="1"/>
  <c r="E373" i="1"/>
  <c r="D373" i="1" s="1"/>
  <c r="AZ372" i="1"/>
  <c r="R372" i="1"/>
  <c r="E372" i="1"/>
  <c r="AZ370" i="1"/>
  <c r="T370" i="1"/>
  <c r="U370" i="1" s="1"/>
  <c r="V370" i="1" s="1"/>
  <c r="W370" i="1" s="1"/>
  <c r="R370" i="1" s="1"/>
  <c r="E370" i="1"/>
  <c r="D370" i="1" s="1"/>
  <c r="AZ369" i="1"/>
  <c r="T369" i="1"/>
  <c r="U369" i="1" s="1"/>
  <c r="V369" i="1" s="1"/>
  <c r="W369" i="1" s="1"/>
  <c r="R369" i="1" s="1"/>
  <c r="E369" i="1"/>
  <c r="D369" i="1" s="1"/>
  <c r="AZ368" i="1"/>
  <c r="T368" i="1"/>
  <c r="U368" i="1" s="1"/>
  <c r="V368" i="1" s="1"/>
  <c r="W368" i="1" s="1"/>
  <c r="R368" i="1" s="1"/>
  <c r="E368" i="1"/>
  <c r="D368" i="1" s="1"/>
  <c r="AZ367" i="1"/>
  <c r="T367" i="1"/>
  <c r="U367" i="1" s="1"/>
  <c r="V367" i="1" s="1"/>
  <c r="W367" i="1" s="1"/>
  <c r="R367" i="1" s="1"/>
  <c r="E367" i="1"/>
  <c r="D367" i="1" s="1"/>
  <c r="AZ366" i="1"/>
  <c r="R366" i="1"/>
  <c r="E366" i="1"/>
  <c r="D366" i="1" s="1"/>
  <c r="AZ365" i="1"/>
  <c r="R365" i="1"/>
  <c r="E365" i="1"/>
  <c r="C364" i="1"/>
  <c r="AZ362" i="1"/>
  <c r="T362" i="1"/>
  <c r="U362" i="1" s="1"/>
  <c r="V362" i="1" s="1"/>
  <c r="W362" i="1" s="1"/>
  <c r="R362" i="1" s="1"/>
  <c r="E362" i="1"/>
  <c r="D362" i="1" s="1"/>
  <c r="AZ361" i="1"/>
  <c r="R361" i="1"/>
  <c r="E361" i="1"/>
  <c r="D361" i="1" s="1"/>
  <c r="AZ360" i="1"/>
  <c r="R360" i="1"/>
  <c r="E360" i="1"/>
  <c r="D360" i="1" s="1"/>
  <c r="AZ359" i="1"/>
  <c r="R359" i="1"/>
  <c r="E359" i="1"/>
  <c r="D359" i="1" s="1"/>
  <c r="AZ358" i="1"/>
  <c r="R358" i="1"/>
  <c r="E358" i="1"/>
  <c r="D358" i="1" s="1"/>
  <c r="AZ357" i="1"/>
  <c r="T357" i="1"/>
  <c r="U357" i="1" s="1"/>
  <c r="V357" i="1" s="1"/>
  <c r="W357" i="1" s="1"/>
  <c r="R357" i="1" s="1"/>
  <c r="E357" i="1"/>
  <c r="D357" i="1" s="1"/>
  <c r="AZ356" i="1"/>
  <c r="R356" i="1"/>
  <c r="E356" i="1"/>
  <c r="D356" i="1" s="1"/>
  <c r="AZ355" i="1"/>
  <c r="R355" i="1"/>
  <c r="E355" i="1"/>
  <c r="D355" i="1" s="1"/>
  <c r="AZ354" i="1"/>
  <c r="R354" i="1"/>
  <c r="E354" i="1"/>
  <c r="D354" i="1" s="1"/>
  <c r="AZ353" i="1"/>
  <c r="R353" i="1"/>
  <c r="E353" i="1"/>
  <c r="D353" i="1" s="1"/>
  <c r="AZ352" i="1"/>
  <c r="R352" i="1"/>
  <c r="E352" i="1"/>
  <c r="D352" i="1" s="1"/>
  <c r="AZ351" i="1"/>
  <c r="R351" i="1"/>
  <c r="E351" i="1"/>
  <c r="C350" i="1"/>
  <c r="AZ349" i="1"/>
  <c r="T349" i="1"/>
  <c r="U349" i="1" s="1"/>
  <c r="V349" i="1" s="1"/>
  <c r="W349" i="1" s="1"/>
  <c r="R349" i="1" s="1"/>
  <c r="E349" i="1"/>
  <c r="D349" i="1" s="1"/>
  <c r="AZ348" i="1"/>
  <c r="T348" i="1"/>
  <c r="U348" i="1" s="1"/>
  <c r="V348" i="1" s="1"/>
  <c r="W348" i="1" s="1"/>
  <c r="R348" i="1" s="1"/>
  <c r="E348" i="1"/>
  <c r="D348" i="1" s="1"/>
  <c r="AZ347" i="1"/>
  <c r="T347" i="1"/>
  <c r="U347" i="1" s="1"/>
  <c r="V347" i="1" s="1"/>
  <c r="W347" i="1" s="1"/>
  <c r="R347" i="1" s="1"/>
  <c r="E347" i="1"/>
  <c r="D347" i="1" s="1"/>
  <c r="AZ346" i="1"/>
  <c r="T346" i="1"/>
  <c r="U346" i="1" s="1"/>
  <c r="V346" i="1" s="1"/>
  <c r="W346" i="1" s="1"/>
  <c r="R346" i="1" s="1"/>
  <c r="E346" i="1"/>
  <c r="D346" i="1" s="1"/>
  <c r="AZ345" i="1"/>
  <c r="R345" i="1"/>
  <c r="E345" i="1"/>
  <c r="C344" i="1"/>
  <c r="AZ343" i="1"/>
  <c r="T343" i="1"/>
  <c r="U343" i="1" s="1"/>
  <c r="V343" i="1" s="1"/>
  <c r="W343" i="1" s="1"/>
  <c r="R343" i="1" s="1"/>
  <c r="E343" i="1"/>
  <c r="D343" i="1" s="1"/>
  <c r="AZ342" i="1"/>
  <c r="T342" i="1"/>
  <c r="U342" i="1" s="1"/>
  <c r="V342" i="1" s="1"/>
  <c r="W342" i="1" s="1"/>
  <c r="R342" i="1" s="1"/>
  <c r="E342" i="1"/>
  <c r="D342" i="1" s="1"/>
  <c r="AZ341" i="1"/>
  <c r="T341" i="1"/>
  <c r="U341" i="1" s="1"/>
  <c r="V341" i="1" s="1"/>
  <c r="W341" i="1" s="1"/>
  <c r="R341" i="1" s="1"/>
  <c r="E341" i="1"/>
  <c r="D341" i="1" s="1"/>
  <c r="T340" i="1"/>
  <c r="U340" i="1" s="1"/>
  <c r="V340" i="1" s="1"/>
  <c r="W340" i="1" s="1"/>
  <c r="R340" i="1" s="1"/>
  <c r="G340" i="1"/>
  <c r="G335" i="1" s="1"/>
  <c r="AZ339" i="1"/>
  <c r="R339" i="1"/>
  <c r="E339" i="1"/>
  <c r="D339" i="1" s="1"/>
  <c r="AZ338" i="1"/>
  <c r="R338" i="1"/>
  <c r="E338" i="1"/>
  <c r="D338" i="1" s="1"/>
  <c r="AZ337" i="1"/>
  <c r="R337" i="1"/>
  <c r="E337" i="1"/>
  <c r="D337" i="1" s="1"/>
  <c r="AZ336" i="1"/>
  <c r="R336" i="1"/>
  <c r="E336" i="1"/>
  <c r="C335" i="1"/>
  <c r="AZ334" i="1"/>
  <c r="R334" i="1"/>
  <c r="E334" i="1"/>
  <c r="D334" i="1" s="1"/>
  <c r="AZ333" i="1"/>
  <c r="R333" i="1"/>
  <c r="E333" i="1"/>
  <c r="D333" i="1" s="1"/>
  <c r="AZ332" i="1"/>
  <c r="R332" i="1"/>
  <c r="E332" i="1"/>
  <c r="D332" i="1" s="1"/>
  <c r="AZ331" i="1"/>
  <c r="T331" i="1"/>
  <c r="U331" i="1" s="1"/>
  <c r="V331" i="1" s="1"/>
  <c r="W331" i="1" s="1"/>
  <c r="R331" i="1" s="1"/>
  <c r="E331" i="1"/>
  <c r="C330" i="1"/>
  <c r="AZ326" i="1"/>
  <c r="T326" i="1"/>
  <c r="U326" i="1" s="1"/>
  <c r="V326" i="1" s="1"/>
  <c r="W326" i="1" s="1"/>
  <c r="R326" i="1" s="1"/>
  <c r="E326" i="1"/>
  <c r="D326" i="1" s="1"/>
  <c r="AZ325" i="1"/>
  <c r="R325" i="1"/>
  <c r="E325" i="1"/>
  <c r="D325" i="1" s="1"/>
  <c r="AZ324" i="1"/>
  <c r="R324" i="1"/>
  <c r="E324" i="1"/>
  <c r="D324" i="1" s="1"/>
  <c r="AZ323" i="1"/>
  <c r="R323" i="1"/>
  <c r="E323" i="1"/>
  <c r="AZ321" i="1"/>
  <c r="R321" i="1"/>
  <c r="E321" i="1"/>
  <c r="D321" i="1" s="1"/>
  <c r="AZ320" i="1"/>
  <c r="R320" i="1"/>
  <c r="E320" i="1"/>
  <c r="D320" i="1" s="1"/>
  <c r="AZ319" i="1"/>
  <c r="R319" i="1"/>
  <c r="E319" i="1"/>
  <c r="D319" i="1" s="1"/>
  <c r="AZ318" i="1"/>
  <c r="R318" i="1"/>
  <c r="E318" i="1"/>
  <c r="C317" i="1"/>
  <c r="AZ316" i="1"/>
  <c r="T316" i="1"/>
  <c r="U316" i="1" s="1"/>
  <c r="V316" i="1" s="1"/>
  <c r="W316" i="1" s="1"/>
  <c r="R316" i="1" s="1"/>
  <c r="E316" i="1"/>
  <c r="D316" i="1" s="1"/>
  <c r="AZ315" i="1"/>
  <c r="R315" i="1"/>
  <c r="E315" i="1"/>
  <c r="C314" i="1"/>
  <c r="T311" i="1"/>
  <c r="U311" i="1" s="1"/>
  <c r="V311" i="1" s="1"/>
  <c r="W311" i="1" s="1"/>
  <c r="R311" i="1" s="1"/>
  <c r="G311" i="1"/>
  <c r="G308" i="1" s="1"/>
  <c r="AZ310" i="1"/>
  <c r="R310" i="1"/>
  <c r="E310" i="1"/>
  <c r="D310" i="1" s="1"/>
  <c r="AZ309" i="1"/>
  <c r="R309" i="1"/>
  <c r="E309" i="1"/>
  <c r="AZ305" i="1"/>
  <c r="T305" i="1"/>
  <c r="U305" i="1" s="1"/>
  <c r="V305" i="1" s="1"/>
  <c r="W305" i="1" s="1"/>
  <c r="R305" i="1" s="1"/>
  <c r="E305" i="1"/>
  <c r="E304" i="1" s="1"/>
  <c r="AZ300" i="1"/>
  <c r="R300" i="1"/>
  <c r="E300" i="1"/>
  <c r="D300" i="1" s="1"/>
  <c r="AZ299" i="1"/>
  <c r="R299" i="1"/>
  <c r="E299" i="1"/>
  <c r="D299" i="1" s="1"/>
  <c r="AZ298" i="1"/>
  <c r="R298" i="1"/>
  <c r="E298" i="1"/>
  <c r="D298" i="1" s="1"/>
  <c r="AZ297" i="1"/>
  <c r="R297" i="1"/>
  <c r="E297" i="1"/>
  <c r="D297" i="1" s="1"/>
  <c r="AZ296" i="1"/>
  <c r="R296" i="1"/>
  <c r="E296" i="1"/>
  <c r="D296" i="1" s="1"/>
  <c r="AZ295" i="1"/>
  <c r="T295" i="1"/>
  <c r="U295" i="1" s="1"/>
  <c r="V295" i="1" s="1"/>
  <c r="W295" i="1" s="1"/>
  <c r="R295" i="1" s="1"/>
  <c r="E295" i="1"/>
  <c r="AZ292" i="1"/>
  <c r="T292" i="1"/>
  <c r="U292" i="1" s="1"/>
  <c r="V292" i="1" s="1"/>
  <c r="W292" i="1" s="1"/>
  <c r="R292" i="1" s="1"/>
  <c r="E292" i="1"/>
  <c r="D292" i="1" s="1"/>
  <c r="AZ291" i="1"/>
  <c r="R291" i="1"/>
  <c r="E291" i="1"/>
  <c r="AZ286" i="1"/>
  <c r="R286" i="1"/>
  <c r="E286" i="1"/>
  <c r="D286" i="1" s="1"/>
  <c r="AZ285" i="1"/>
  <c r="R285" i="1"/>
  <c r="E285" i="1"/>
  <c r="D285" i="1" s="1"/>
  <c r="AZ284" i="1"/>
  <c r="R284" i="1"/>
  <c r="E284" i="1"/>
  <c r="D284" i="1" s="1"/>
  <c r="AZ283" i="1"/>
  <c r="R283" i="1"/>
  <c r="E283" i="1"/>
  <c r="AZ280" i="1"/>
  <c r="R280" i="1"/>
  <c r="E280" i="1"/>
  <c r="D280" i="1" s="1"/>
  <c r="AZ279" i="1"/>
  <c r="T279" i="1"/>
  <c r="U279" i="1" s="1"/>
  <c r="V279" i="1" s="1"/>
  <c r="W279" i="1" s="1"/>
  <c r="R279" i="1" s="1"/>
  <c r="E279" i="1"/>
  <c r="AZ267" i="1"/>
  <c r="T267" i="1"/>
  <c r="U267" i="1" s="1"/>
  <c r="V267" i="1" s="1"/>
  <c r="W267" i="1" s="1"/>
  <c r="R267" i="1" s="1"/>
  <c r="E267" i="1"/>
  <c r="D267" i="1" s="1"/>
  <c r="AZ266" i="1"/>
  <c r="R266" i="1"/>
  <c r="E266" i="1"/>
  <c r="D266" i="1" s="1"/>
  <c r="AZ265" i="1"/>
  <c r="T265" i="1"/>
  <c r="U265" i="1" s="1"/>
  <c r="V265" i="1" s="1"/>
  <c r="W265" i="1" s="1"/>
  <c r="R265" i="1" s="1"/>
  <c r="E265" i="1"/>
  <c r="D265" i="1" s="1"/>
  <c r="AZ264" i="1"/>
  <c r="R264" i="1"/>
  <c r="E264" i="1"/>
  <c r="D264" i="1" s="1"/>
  <c r="AZ263" i="1"/>
  <c r="T263" i="1"/>
  <c r="U263" i="1" s="1"/>
  <c r="V263" i="1" s="1"/>
  <c r="W263" i="1" s="1"/>
  <c r="R263" i="1" s="1"/>
  <c r="E263" i="1"/>
  <c r="D263" i="1" s="1"/>
  <c r="AZ262" i="1"/>
  <c r="T262" i="1"/>
  <c r="U262" i="1" s="1"/>
  <c r="V262" i="1" s="1"/>
  <c r="W262" i="1" s="1"/>
  <c r="R262" i="1" s="1"/>
  <c r="E262" i="1"/>
  <c r="D262" i="1" s="1"/>
  <c r="AZ261" i="1"/>
  <c r="T261" i="1"/>
  <c r="U261" i="1" s="1"/>
  <c r="V261" i="1" s="1"/>
  <c r="W261" i="1" s="1"/>
  <c r="R261" i="1" s="1"/>
  <c r="E261" i="1"/>
  <c r="D261" i="1" s="1"/>
  <c r="AZ260" i="1"/>
  <c r="T260" i="1"/>
  <c r="U260" i="1" s="1"/>
  <c r="V260" i="1" s="1"/>
  <c r="W260" i="1" s="1"/>
  <c r="R260" i="1" s="1"/>
  <c r="E260" i="1"/>
  <c r="D260" i="1" s="1"/>
  <c r="AZ259" i="1"/>
  <c r="T259" i="1"/>
  <c r="U259" i="1" s="1"/>
  <c r="V259" i="1" s="1"/>
  <c r="W259" i="1" s="1"/>
  <c r="R259" i="1" s="1"/>
  <c r="E259" i="1"/>
  <c r="D259" i="1" s="1"/>
  <c r="AZ258" i="1"/>
  <c r="R258" i="1"/>
  <c r="E258" i="1"/>
  <c r="D258" i="1" s="1"/>
  <c r="AZ257" i="1"/>
  <c r="R257" i="1"/>
  <c r="E257" i="1"/>
  <c r="D257" i="1" s="1"/>
  <c r="AZ256" i="1"/>
  <c r="R256" i="1"/>
  <c r="E256" i="1"/>
  <c r="D256" i="1" s="1"/>
  <c r="AZ255" i="1"/>
  <c r="R255" i="1"/>
  <c r="E255" i="1"/>
  <c r="AZ253" i="1"/>
  <c r="E253" i="1"/>
  <c r="D253" i="1" s="1"/>
  <c r="AZ252" i="1"/>
  <c r="T252" i="1"/>
  <c r="U252" i="1" s="1"/>
  <c r="V252" i="1" s="1"/>
  <c r="W252" i="1" s="1"/>
  <c r="R252" i="1" s="1"/>
  <c r="E252" i="1"/>
  <c r="D252" i="1" s="1"/>
  <c r="AZ251" i="1"/>
  <c r="E251" i="1"/>
  <c r="C250" i="1"/>
  <c r="AZ248" i="1"/>
  <c r="T248" i="1"/>
  <c r="U248" i="1" s="1"/>
  <c r="V248" i="1" s="1"/>
  <c r="W248" i="1" s="1"/>
  <c r="R248" i="1" s="1"/>
  <c r="E248" i="1"/>
  <c r="D248" i="1" s="1"/>
  <c r="AZ247" i="1"/>
  <c r="T247" i="1"/>
  <c r="U247" i="1" s="1"/>
  <c r="V247" i="1" s="1"/>
  <c r="W247" i="1" s="1"/>
  <c r="R247" i="1" s="1"/>
  <c r="E247" i="1"/>
  <c r="D247" i="1" s="1"/>
  <c r="AZ249" i="1"/>
  <c r="T249" i="1"/>
  <c r="U249" i="1" s="1"/>
  <c r="V249" i="1" s="1"/>
  <c r="W249" i="1" s="1"/>
  <c r="R249" i="1" s="1"/>
  <c r="E249" i="1"/>
  <c r="D249" i="1" s="1"/>
  <c r="AZ246" i="1"/>
  <c r="R246" i="1"/>
  <c r="E246" i="1"/>
  <c r="D246" i="1" s="1"/>
  <c r="AZ245" i="1"/>
  <c r="R245" i="1"/>
  <c r="E245" i="1"/>
  <c r="D245" i="1" s="1"/>
  <c r="AZ244" i="1"/>
  <c r="R244" i="1"/>
  <c r="E244" i="1"/>
  <c r="AZ236" i="1"/>
  <c r="S236" i="1"/>
  <c r="T236" i="1" s="1"/>
  <c r="U236" i="1" s="1"/>
  <c r="V236" i="1" s="1"/>
  <c r="E236" i="1"/>
  <c r="D236" i="1" s="1"/>
  <c r="AZ235" i="1"/>
  <c r="BA235" i="1" s="1"/>
  <c r="T235" i="1"/>
  <c r="U235" i="1" s="1"/>
  <c r="AZ234" i="1"/>
  <c r="BA234" i="1" s="1"/>
  <c r="T234" i="1"/>
  <c r="U234" i="1" s="1"/>
  <c r="AZ233" i="1"/>
  <c r="BA233" i="1" s="1"/>
  <c r="T233" i="1"/>
  <c r="U233" i="1" s="1"/>
  <c r="V233" i="1" s="1"/>
  <c r="AZ232" i="1"/>
  <c r="BA232" i="1" s="1"/>
  <c r="T232" i="1"/>
  <c r="U232" i="1" s="1"/>
  <c r="AZ231" i="1"/>
  <c r="BA231" i="1" s="1"/>
  <c r="T231" i="1"/>
  <c r="U231" i="1" s="1"/>
  <c r="AZ230" i="1"/>
  <c r="BA230" i="1" s="1"/>
  <c r="T230" i="1"/>
  <c r="U230" i="1" s="1"/>
  <c r="V230" i="1" s="1"/>
  <c r="AZ228" i="1"/>
  <c r="S228" i="1"/>
  <c r="T228" i="1" s="1"/>
  <c r="U228" i="1" s="1"/>
  <c r="V228" i="1" s="1"/>
  <c r="W228" i="1" s="1"/>
  <c r="AF228" i="1" s="1"/>
  <c r="E228" i="1"/>
  <c r="D228" i="1" s="1"/>
  <c r="AZ227" i="1"/>
  <c r="S227" i="1"/>
  <c r="T227" i="1" s="1"/>
  <c r="U227" i="1" s="1"/>
  <c r="E227" i="1"/>
  <c r="D227" i="1" s="1"/>
  <c r="AZ226" i="1"/>
  <c r="S226" i="1"/>
  <c r="T226" i="1" s="1"/>
  <c r="U226" i="1" s="1"/>
  <c r="V226" i="1" s="1"/>
  <c r="E226" i="1"/>
  <c r="D226" i="1" s="1"/>
  <c r="AZ225" i="1"/>
  <c r="S225" i="1"/>
  <c r="T225" i="1" s="1"/>
  <c r="U225" i="1" s="1"/>
  <c r="V225" i="1" s="1"/>
  <c r="E225" i="1"/>
  <c r="AZ221" i="1"/>
  <c r="S221" i="1"/>
  <c r="T221" i="1" s="1"/>
  <c r="U221" i="1" s="1"/>
  <c r="V221" i="1" s="1"/>
  <c r="E221" i="1"/>
  <c r="D221" i="1" s="1"/>
  <c r="AZ220" i="1"/>
  <c r="S220" i="1"/>
  <c r="T220" i="1" s="1"/>
  <c r="U220" i="1" s="1"/>
  <c r="V220" i="1" s="1"/>
  <c r="E220" i="1"/>
  <c r="AZ219" i="1"/>
  <c r="BA219" i="1" s="1"/>
  <c r="T219" i="1"/>
  <c r="U219" i="1" s="1"/>
  <c r="AC219" i="1" s="1"/>
  <c r="AZ218" i="1"/>
  <c r="BA218" i="1" s="1"/>
  <c r="T218" i="1"/>
  <c r="U218" i="1" s="1"/>
  <c r="AC218" i="1" s="1"/>
  <c r="AZ216" i="1"/>
  <c r="S216" i="1"/>
  <c r="T216" i="1" s="1"/>
  <c r="U216" i="1" s="1"/>
  <c r="V216" i="1" s="1"/>
  <c r="E216" i="1"/>
  <c r="D216" i="1" s="1"/>
  <c r="AZ215" i="1"/>
  <c r="S215" i="1"/>
  <c r="T215" i="1" s="1"/>
  <c r="U215" i="1" s="1"/>
  <c r="V215" i="1" s="1"/>
  <c r="E215" i="1"/>
  <c r="D215" i="1" s="1"/>
  <c r="AZ214" i="1"/>
  <c r="S214" i="1"/>
  <c r="T214" i="1" s="1"/>
  <c r="U214" i="1" s="1"/>
  <c r="V214" i="1" s="1"/>
  <c r="E214" i="1"/>
  <c r="D214" i="1" s="1"/>
  <c r="AZ213" i="1"/>
  <c r="S213" i="1"/>
  <c r="T213" i="1" s="1"/>
  <c r="U213" i="1" s="1"/>
  <c r="V213" i="1" s="1"/>
  <c r="E213" i="1"/>
  <c r="D213" i="1" s="1"/>
  <c r="AZ212" i="1"/>
  <c r="S212" i="1"/>
  <c r="T212" i="1" s="1"/>
  <c r="U212" i="1" s="1"/>
  <c r="V212" i="1" s="1"/>
  <c r="E212" i="1"/>
  <c r="D212" i="1" s="1"/>
  <c r="AZ211" i="1"/>
  <c r="S211" i="1"/>
  <c r="T211" i="1" s="1"/>
  <c r="U211" i="1" s="1"/>
  <c r="V211" i="1" s="1"/>
  <c r="AD211" i="1" s="1"/>
  <c r="E211" i="1"/>
  <c r="D211" i="1" s="1"/>
  <c r="AZ210" i="1"/>
  <c r="S210" i="1"/>
  <c r="T210" i="1" s="1"/>
  <c r="U210" i="1" s="1"/>
  <c r="V210" i="1" s="1"/>
  <c r="AD210" i="1" s="1"/>
  <c r="E210" i="1"/>
  <c r="C209" i="1"/>
  <c r="AZ200" i="1"/>
  <c r="BA200" i="1" s="1"/>
  <c r="T200" i="1"/>
  <c r="U200" i="1" s="1"/>
  <c r="AC200" i="1" s="1"/>
  <c r="AZ197" i="1"/>
  <c r="S197" i="1"/>
  <c r="T197" i="1" s="1"/>
  <c r="U197" i="1" s="1"/>
  <c r="V197" i="1" s="1"/>
  <c r="AD197" i="1" s="1"/>
  <c r="E197" i="1"/>
  <c r="D197" i="1" s="1"/>
  <c r="AZ196" i="1"/>
  <c r="S196" i="1"/>
  <c r="T196" i="1" s="1"/>
  <c r="U196" i="1" s="1"/>
  <c r="V196" i="1" s="1"/>
  <c r="E196" i="1"/>
  <c r="D196" i="1" s="1"/>
  <c r="AZ195" i="1"/>
  <c r="S195" i="1"/>
  <c r="T195" i="1" s="1"/>
  <c r="U195" i="1" s="1"/>
  <c r="V195" i="1" s="1"/>
  <c r="E195" i="1"/>
  <c r="D195" i="1" s="1"/>
  <c r="AZ194" i="1"/>
  <c r="S194" i="1"/>
  <c r="T194" i="1" s="1"/>
  <c r="U194" i="1" s="1"/>
  <c r="V194" i="1" s="1"/>
  <c r="E194" i="1"/>
  <c r="D194" i="1" s="1"/>
  <c r="AZ193" i="1"/>
  <c r="S193" i="1"/>
  <c r="T193" i="1" s="1"/>
  <c r="U193" i="1" s="1"/>
  <c r="V193" i="1" s="1"/>
  <c r="E193" i="1"/>
  <c r="D193" i="1" s="1"/>
  <c r="AZ192" i="1"/>
  <c r="S192" i="1"/>
  <c r="T192" i="1" s="1"/>
  <c r="U192" i="1" s="1"/>
  <c r="V192" i="1" s="1"/>
  <c r="AD192" i="1" s="1"/>
  <c r="E192" i="1"/>
  <c r="D192" i="1" s="1"/>
  <c r="AZ191" i="1"/>
  <c r="S191" i="1"/>
  <c r="T191" i="1" s="1"/>
  <c r="U191" i="1" s="1"/>
  <c r="V191" i="1" s="1"/>
  <c r="E191" i="1"/>
  <c r="D191" i="1" s="1"/>
  <c r="AZ190" i="1"/>
  <c r="S190" i="1"/>
  <c r="T190" i="1" s="1"/>
  <c r="U190" i="1" s="1"/>
  <c r="V190" i="1" s="1"/>
  <c r="E190" i="1"/>
  <c r="D190" i="1" s="1"/>
  <c r="AZ189" i="1"/>
  <c r="S189" i="1"/>
  <c r="T189" i="1" s="1"/>
  <c r="U189" i="1" s="1"/>
  <c r="V189" i="1" s="1"/>
  <c r="E189" i="1"/>
  <c r="D189" i="1" s="1"/>
  <c r="AZ188" i="1"/>
  <c r="BA188" i="1" s="1"/>
  <c r="T188" i="1"/>
  <c r="U188" i="1" s="1"/>
  <c r="V188" i="1" s="1"/>
  <c r="AD188" i="1" s="1"/>
  <c r="AZ187" i="1"/>
  <c r="BA187" i="1" s="1"/>
  <c r="T187" i="1"/>
  <c r="U187" i="1" s="1"/>
  <c r="AC187" i="1" s="1"/>
  <c r="AZ186" i="1"/>
  <c r="BA186" i="1" s="1"/>
  <c r="T186" i="1"/>
  <c r="U186" i="1" s="1"/>
  <c r="V186" i="1" s="1"/>
  <c r="AD186" i="1" s="1"/>
  <c r="AZ185" i="1"/>
  <c r="BA185" i="1" s="1"/>
  <c r="T185" i="1"/>
  <c r="U185" i="1" s="1"/>
  <c r="AZ184" i="1"/>
  <c r="BA184" i="1" s="1"/>
  <c r="T184" i="1"/>
  <c r="U184" i="1" s="1"/>
  <c r="AZ183" i="1"/>
  <c r="BA183" i="1" s="1"/>
  <c r="T183" i="1"/>
  <c r="U183" i="1" s="1"/>
  <c r="AC183" i="1" s="1"/>
  <c r="AZ182" i="1"/>
  <c r="BA182" i="1" s="1"/>
  <c r="T182" i="1"/>
  <c r="U182" i="1" s="1"/>
  <c r="AZ181" i="1"/>
  <c r="BA181" i="1" s="1"/>
  <c r="T181" i="1"/>
  <c r="U181" i="1" s="1"/>
  <c r="AC181" i="1" s="1"/>
  <c r="AZ180" i="1"/>
  <c r="BA180" i="1" s="1"/>
  <c r="T180" i="1"/>
  <c r="U180" i="1" s="1"/>
  <c r="V180" i="1" s="1"/>
  <c r="AD180" i="1" s="1"/>
  <c r="AZ179" i="1"/>
  <c r="T179" i="1"/>
  <c r="U179" i="1" s="1"/>
  <c r="V179" i="1" s="1"/>
  <c r="E179" i="1"/>
  <c r="D179" i="1" s="1"/>
  <c r="AZ178" i="1"/>
  <c r="T178" i="1"/>
  <c r="E178" i="1"/>
  <c r="AO177" i="1"/>
  <c r="AN177" i="1"/>
  <c r="AM177" i="1"/>
  <c r="AL177" i="1"/>
  <c r="AK177" i="1"/>
  <c r="AJ177" i="1"/>
  <c r="AI177" i="1"/>
  <c r="AH177" i="1"/>
  <c r="AG177" i="1"/>
  <c r="AB177" i="1"/>
  <c r="AA177" i="1"/>
  <c r="Z177" i="1"/>
  <c r="Y177" i="1"/>
  <c r="X177" i="1"/>
  <c r="R177" i="1"/>
  <c r="Q177" i="1"/>
  <c r="AZ172" i="1"/>
  <c r="S172" i="1"/>
  <c r="T172" i="1" s="1"/>
  <c r="U172" i="1" s="1"/>
  <c r="V172" i="1" s="1"/>
  <c r="E172" i="1"/>
  <c r="D172" i="1" s="1"/>
  <c r="AZ171" i="1"/>
  <c r="S171" i="1"/>
  <c r="T171" i="1" s="1"/>
  <c r="U171" i="1" s="1"/>
  <c r="V171" i="1" s="1"/>
  <c r="AD171" i="1" s="1"/>
  <c r="E171" i="1"/>
  <c r="D171" i="1" s="1"/>
  <c r="AZ170" i="1"/>
  <c r="S170" i="1"/>
  <c r="T170" i="1" s="1"/>
  <c r="U170" i="1" s="1"/>
  <c r="V170" i="1" s="1"/>
  <c r="AD170" i="1" s="1"/>
  <c r="E170" i="1"/>
  <c r="D170" i="1" s="1"/>
  <c r="AZ169" i="1"/>
  <c r="S169" i="1"/>
  <c r="T169" i="1" s="1"/>
  <c r="U169" i="1" s="1"/>
  <c r="V169" i="1" s="1"/>
  <c r="E169" i="1"/>
  <c r="AZ164" i="1"/>
  <c r="S164" i="1"/>
  <c r="T164" i="1" s="1"/>
  <c r="U164" i="1" s="1"/>
  <c r="V164" i="1" s="1"/>
  <c r="E164" i="1"/>
  <c r="D164" i="1" s="1"/>
  <c r="AZ163" i="1"/>
  <c r="S163" i="1"/>
  <c r="T163" i="1" s="1"/>
  <c r="U163" i="1" s="1"/>
  <c r="V163" i="1" s="1"/>
  <c r="AD163" i="1" s="1"/>
  <c r="E163" i="1"/>
  <c r="D163" i="1" s="1"/>
  <c r="AZ162" i="1"/>
  <c r="S162" i="1"/>
  <c r="T162" i="1" s="1"/>
  <c r="U162" i="1" s="1"/>
  <c r="V162" i="1" s="1"/>
  <c r="E162" i="1"/>
  <c r="D162" i="1" s="1"/>
  <c r="AZ161" i="1"/>
  <c r="S161" i="1"/>
  <c r="T161" i="1" s="1"/>
  <c r="U161" i="1" s="1"/>
  <c r="V161" i="1" s="1"/>
  <c r="AD161" i="1" s="1"/>
  <c r="E161" i="1"/>
  <c r="D161" i="1" s="1"/>
  <c r="AZ160" i="1"/>
  <c r="S160" i="1"/>
  <c r="T160" i="1" s="1"/>
  <c r="U160" i="1" s="1"/>
  <c r="V160" i="1" s="1"/>
  <c r="E160" i="1"/>
  <c r="D160" i="1" s="1"/>
  <c r="AZ159" i="1"/>
  <c r="S159" i="1"/>
  <c r="T159" i="1" s="1"/>
  <c r="U159" i="1" s="1"/>
  <c r="V159" i="1" s="1"/>
  <c r="AD159" i="1" s="1"/>
  <c r="E159" i="1"/>
  <c r="D159" i="1" s="1"/>
  <c r="AZ158" i="1"/>
  <c r="S158" i="1"/>
  <c r="T158" i="1" s="1"/>
  <c r="U158" i="1" s="1"/>
  <c r="V158" i="1" s="1"/>
  <c r="E158" i="1"/>
  <c r="D158" i="1" s="1"/>
  <c r="AZ157" i="1"/>
  <c r="S157" i="1"/>
  <c r="T157" i="1" s="1"/>
  <c r="U157" i="1" s="1"/>
  <c r="V157" i="1" s="1"/>
  <c r="AD157" i="1" s="1"/>
  <c r="E157" i="1"/>
  <c r="D157" i="1" s="1"/>
  <c r="AZ156" i="1"/>
  <c r="S156" i="1"/>
  <c r="T156" i="1" s="1"/>
  <c r="U156" i="1" s="1"/>
  <c r="V156" i="1" s="1"/>
  <c r="E156" i="1"/>
  <c r="D156" i="1" s="1"/>
  <c r="AZ155" i="1"/>
  <c r="S155" i="1"/>
  <c r="T155" i="1" s="1"/>
  <c r="U155" i="1" s="1"/>
  <c r="E155" i="1"/>
  <c r="AZ153" i="1"/>
  <c r="S153" i="1"/>
  <c r="T153" i="1" s="1"/>
  <c r="U153" i="1" s="1"/>
  <c r="V153" i="1" s="1"/>
  <c r="E153" i="1"/>
  <c r="D153" i="1" s="1"/>
  <c r="AZ152" i="1"/>
  <c r="S152" i="1"/>
  <c r="T152" i="1" s="1"/>
  <c r="U152" i="1" s="1"/>
  <c r="V152" i="1" s="1"/>
  <c r="E152" i="1"/>
  <c r="D152" i="1" s="1"/>
  <c r="AZ151" i="1"/>
  <c r="S151" i="1"/>
  <c r="T151" i="1" s="1"/>
  <c r="U151" i="1" s="1"/>
  <c r="V151" i="1" s="1"/>
  <c r="E151" i="1"/>
  <c r="D151" i="1" s="1"/>
  <c r="AZ150" i="1"/>
  <c r="S150" i="1"/>
  <c r="T150" i="1" s="1"/>
  <c r="U150" i="1" s="1"/>
  <c r="V150" i="1" s="1"/>
  <c r="E150" i="1"/>
  <c r="D150" i="1" s="1"/>
  <c r="AZ149" i="1"/>
  <c r="S149" i="1"/>
  <c r="T149" i="1" s="1"/>
  <c r="U149" i="1" s="1"/>
  <c r="V149" i="1" s="1"/>
  <c r="E149" i="1"/>
  <c r="D149" i="1" s="1"/>
  <c r="AZ148" i="1"/>
  <c r="S148" i="1"/>
  <c r="T148" i="1" s="1"/>
  <c r="U148" i="1" s="1"/>
  <c r="V148" i="1" s="1"/>
  <c r="AD148" i="1" s="1"/>
  <c r="E148" i="1"/>
  <c r="D148" i="1" s="1"/>
  <c r="AZ147" i="1"/>
  <c r="S147" i="1"/>
  <c r="T147" i="1" s="1"/>
  <c r="U147" i="1" s="1"/>
  <c r="V147" i="1" s="1"/>
  <c r="AD147" i="1" s="1"/>
  <c r="E147" i="1"/>
  <c r="D147" i="1" s="1"/>
  <c r="AZ146" i="1"/>
  <c r="S146" i="1"/>
  <c r="T146" i="1" s="1"/>
  <c r="U146" i="1" s="1"/>
  <c r="E146" i="1"/>
  <c r="D146" i="1" s="1"/>
  <c r="AZ145" i="1"/>
  <c r="T145" i="1"/>
  <c r="U145" i="1" s="1"/>
  <c r="E145" i="1"/>
  <c r="D145" i="1" s="1"/>
  <c r="AZ144" i="1"/>
  <c r="T144" i="1"/>
  <c r="U144" i="1" s="1"/>
  <c r="V144" i="1" s="1"/>
  <c r="AD144" i="1" s="1"/>
  <c r="E144" i="1"/>
  <c r="AZ139" i="1"/>
  <c r="S139" i="1"/>
  <c r="T139" i="1" s="1"/>
  <c r="U139" i="1" s="1"/>
  <c r="V139" i="1" s="1"/>
  <c r="AD139" i="1" s="1"/>
  <c r="E139" i="1"/>
  <c r="E138" i="1" s="1"/>
  <c r="AZ134" i="1"/>
  <c r="S134" i="1"/>
  <c r="T134" i="1" s="1"/>
  <c r="U134" i="1" s="1"/>
  <c r="V134" i="1" s="1"/>
  <c r="E134" i="1"/>
  <c r="D134" i="1" s="1"/>
  <c r="AZ133" i="1"/>
  <c r="S133" i="1"/>
  <c r="T133" i="1" s="1"/>
  <c r="U133" i="1" s="1"/>
  <c r="V133" i="1" s="1"/>
  <c r="E133" i="1"/>
  <c r="AZ129" i="1"/>
  <c r="S129" i="1"/>
  <c r="T129" i="1" s="1"/>
  <c r="U129" i="1" s="1"/>
  <c r="V129" i="1" s="1"/>
  <c r="AD129" i="1" s="1"/>
  <c r="E129" i="1"/>
  <c r="D129" i="1" s="1"/>
  <c r="AZ128" i="1"/>
  <c r="S128" i="1"/>
  <c r="E128" i="1"/>
  <c r="D128" i="1" s="1"/>
  <c r="AZ127" i="1"/>
  <c r="S127" i="1"/>
  <c r="T127" i="1" s="1"/>
  <c r="U127" i="1" s="1"/>
  <c r="V127" i="1" s="1"/>
  <c r="AD127" i="1" s="1"/>
  <c r="E127" i="1"/>
  <c r="D127" i="1" s="1"/>
  <c r="AZ126" i="1"/>
  <c r="S126" i="1"/>
  <c r="T126" i="1" s="1"/>
  <c r="U126" i="1" s="1"/>
  <c r="V126" i="1" s="1"/>
  <c r="E126" i="1"/>
  <c r="D126" i="1" s="1"/>
  <c r="AZ125" i="1"/>
  <c r="S125" i="1"/>
  <c r="T125" i="1" s="1"/>
  <c r="U125" i="1" s="1"/>
  <c r="V125" i="1" s="1"/>
  <c r="AD125" i="1" s="1"/>
  <c r="E125" i="1"/>
  <c r="D125" i="1" s="1"/>
  <c r="AZ124" i="1"/>
  <c r="E124" i="1"/>
  <c r="D124" i="1" s="1"/>
  <c r="AZ123" i="1"/>
  <c r="S123" i="1"/>
  <c r="T123" i="1" s="1"/>
  <c r="U123" i="1" s="1"/>
  <c r="AC123" i="1" s="1"/>
  <c r="AC121" i="1" s="1"/>
  <c r="E123" i="1"/>
  <c r="D123" i="1" s="1"/>
  <c r="AZ122" i="1"/>
  <c r="S122" i="1"/>
  <c r="T122" i="1" s="1"/>
  <c r="E122" i="1"/>
  <c r="AO121" i="1"/>
  <c r="AN121" i="1"/>
  <c r="AM121" i="1"/>
  <c r="AL121" i="1"/>
  <c r="AK121" i="1"/>
  <c r="AJ121" i="1"/>
  <c r="AI121" i="1"/>
  <c r="AH121" i="1"/>
  <c r="AG121" i="1"/>
  <c r="AB121" i="1"/>
  <c r="AA121" i="1"/>
  <c r="Z121" i="1"/>
  <c r="Y121" i="1"/>
  <c r="X121" i="1"/>
  <c r="R121" i="1"/>
  <c r="Q121" i="1"/>
  <c r="AZ120" i="1"/>
  <c r="S120" i="1"/>
  <c r="T120" i="1" s="1"/>
  <c r="U120" i="1" s="1"/>
  <c r="V120" i="1" s="1"/>
  <c r="E120" i="1"/>
  <c r="D120" i="1" s="1"/>
  <c r="AZ119" i="1"/>
  <c r="S119" i="1"/>
  <c r="T119" i="1" s="1"/>
  <c r="U119" i="1" s="1"/>
  <c r="V119" i="1" s="1"/>
  <c r="AD119" i="1" s="1"/>
  <c r="E119" i="1"/>
  <c r="D119" i="1" s="1"/>
  <c r="AZ118" i="1"/>
  <c r="S118" i="1"/>
  <c r="T118" i="1" s="1"/>
  <c r="U118" i="1" s="1"/>
  <c r="V118" i="1" s="1"/>
  <c r="AD118" i="1" s="1"/>
  <c r="E118" i="1"/>
  <c r="D118" i="1" s="1"/>
  <c r="AZ117" i="1"/>
  <c r="S117" i="1"/>
  <c r="T117" i="1" s="1"/>
  <c r="U117" i="1" s="1"/>
  <c r="V117" i="1" s="1"/>
  <c r="E117" i="1"/>
  <c r="D117" i="1" s="1"/>
  <c r="AZ116" i="1"/>
  <c r="S116" i="1"/>
  <c r="T116" i="1" s="1"/>
  <c r="U116" i="1" s="1"/>
  <c r="V116" i="1" s="1"/>
  <c r="E116" i="1"/>
  <c r="D116" i="1" s="1"/>
  <c r="G115" i="1"/>
  <c r="G114" i="1"/>
  <c r="AZ114" i="1" s="1"/>
  <c r="G113" i="1"/>
  <c r="AZ113" i="1" s="1"/>
  <c r="AZ111" i="1"/>
  <c r="S111" i="1"/>
  <c r="T111" i="1" s="1"/>
  <c r="U111" i="1" s="1"/>
  <c r="AC111" i="1" s="1"/>
  <c r="E111" i="1"/>
  <c r="D111" i="1" s="1"/>
  <c r="AZ110" i="1"/>
  <c r="S110" i="1"/>
  <c r="T110" i="1" s="1"/>
  <c r="U110" i="1" s="1"/>
  <c r="E110" i="1"/>
  <c r="D110" i="1" s="1"/>
  <c r="AZ109" i="1"/>
  <c r="E109" i="1"/>
  <c r="D109" i="1" s="1"/>
  <c r="G108" i="1"/>
  <c r="AZ107" i="1"/>
  <c r="S107" i="1"/>
  <c r="T107" i="1" s="1"/>
  <c r="U107" i="1" s="1"/>
  <c r="E107" i="1"/>
  <c r="D107" i="1" s="1"/>
  <c r="AZ106" i="1"/>
  <c r="S106" i="1"/>
  <c r="T106" i="1" s="1"/>
  <c r="U106" i="1" s="1"/>
  <c r="V106" i="1" s="1"/>
  <c r="E106" i="1"/>
  <c r="D106" i="1" s="1"/>
  <c r="AZ105" i="1"/>
  <c r="S105" i="1"/>
  <c r="T105" i="1" s="1"/>
  <c r="E105" i="1"/>
  <c r="AO104" i="1"/>
  <c r="AN104" i="1"/>
  <c r="AM104" i="1"/>
  <c r="AL104" i="1"/>
  <c r="AK104" i="1"/>
  <c r="AJ104" i="1"/>
  <c r="AI104" i="1"/>
  <c r="AH104" i="1"/>
  <c r="AG104" i="1"/>
  <c r="AB104" i="1"/>
  <c r="AA104" i="1"/>
  <c r="Z104" i="1"/>
  <c r="Y104" i="1"/>
  <c r="X104" i="1"/>
  <c r="R104" i="1"/>
  <c r="Q104" i="1"/>
  <c r="C104" i="1"/>
  <c r="AZ103" i="1"/>
  <c r="E103" i="1"/>
  <c r="E102" i="1" s="1"/>
  <c r="C102" i="1"/>
  <c r="AZ101" i="1"/>
  <c r="S101" i="1"/>
  <c r="T101" i="1" s="1"/>
  <c r="U101" i="1" s="1"/>
  <c r="V101" i="1" s="1"/>
  <c r="E101" i="1"/>
  <c r="D101" i="1" s="1"/>
  <c r="AZ100" i="1"/>
  <c r="S100" i="1"/>
  <c r="T100" i="1" s="1"/>
  <c r="U100" i="1" s="1"/>
  <c r="V100" i="1" s="1"/>
  <c r="E100" i="1"/>
  <c r="D100" i="1" s="1"/>
  <c r="AZ99" i="1"/>
  <c r="S99" i="1"/>
  <c r="T99" i="1" s="1"/>
  <c r="U99" i="1" s="1"/>
  <c r="AC99" i="1" s="1"/>
  <c r="E99" i="1"/>
  <c r="D99" i="1" s="1"/>
  <c r="AZ98" i="1"/>
  <c r="S98" i="1"/>
  <c r="T98" i="1" s="1"/>
  <c r="U98" i="1" s="1"/>
  <c r="V98" i="1" s="1"/>
  <c r="E98" i="1"/>
  <c r="D98" i="1" s="1"/>
  <c r="AZ97" i="1"/>
  <c r="S97" i="1"/>
  <c r="T97" i="1" s="1"/>
  <c r="U97" i="1" s="1"/>
  <c r="V97" i="1" s="1"/>
  <c r="AD97" i="1" s="1"/>
  <c r="E97" i="1"/>
  <c r="C96" i="1"/>
  <c r="AZ93" i="1"/>
  <c r="S93" i="1"/>
  <c r="T93" i="1" s="1"/>
  <c r="U93" i="1" s="1"/>
  <c r="AC93" i="1" s="1"/>
  <c r="E93" i="1"/>
  <c r="E92" i="1" s="1"/>
  <c r="AZ87" i="1"/>
  <c r="S87" i="1"/>
  <c r="T87" i="1" s="1"/>
  <c r="U87" i="1" s="1"/>
  <c r="V87" i="1" s="1"/>
  <c r="AD87" i="1" s="1"/>
  <c r="E87" i="1"/>
  <c r="D87" i="1" s="1"/>
  <c r="AZ86" i="1"/>
  <c r="S86" i="1"/>
  <c r="E86" i="1"/>
  <c r="D86" i="1" s="1"/>
  <c r="S85" i="1"/>
  <c r="T85" i="1" s="1"/>
  <c r="U85" i="1" s="1"/>
  <c r="G85" i="1"/>
  <c r="G84" i="1" s="1"/>
  <c r="AO84" i="1"/>
  <c r="AN84" i="1"/>
  <c r="AM84" i="1"/>
  <c r="AL84" i="1"/>
  <c r="AK84" i="1"/>
  <c r="AJ84" i="1"/>
  <c r="AI84" i="1"/>
  <c r="AH84" i="1"/>
  <c r="AG84" i="1"/>
  <c r="AB84" i="1"/>
  <c r="AA84" i="1"/>
  <c r="Z84" i="1"/>
  <c r="Y84" i="1"/>
  <c r="X84" i="1"/>
  <c r="R84" i="1"/>
  <c r="Q84" i="1"/>
  <c r="AZ75" i="1"/>
  <c r="S75" i="1"/>
  <c r="T75" i="1" s="1"/>
  <c r="U75" i="1" s="1"/>
  <c r="V75" i="1" s="1"/>
  <c r="E75" i="1"/>
  <c r="D75" i="1" s="1"/>
  <c r="AZ74" i="1"/>
  <c r="S74" i="1"/>
  <c r="T74" i="1" s="1"/>
  <c r="U74" i="1" s="1"/>
  <c r="V74" i="1" s="1"/>
  <c r="E74" i="1"/>
  <c r="D74" i="1" s="1"/>
  <c r="AZ73" i="1"/>
  <c r="T73" i="1"/>
  <c r="U73" i="1" s="1"/>
  <c r="V73" i="1" s="1"/>
  <c r="E73" i="1"/>
  <c r="AZ66" i="1"/>
  <c r="S66" i="1"/>
  <c r="T66" i="1" s="1"/>
  <c r="U66" i="1" s="1"/>
  <c r="V66" i="1" s="1"/>
  <c r="AD66" i="1" s="1"/>
  <c r="E66" i="1"/>
  <c r="D66" i="1" s="1"/>
  <c r="AZ65" i="1"/>
  <c r="S65" i="1"/>
  <c r="T65" i="1" s="1"/>
  <c r="U65" i="1" s="1"/>
  <c r="V65" i="1" s="1"/>
  <c r="AD65" i="1" s="1"/>
  <c r="E65" i="1"/>
  <c r="D65" i="1" s="1"/>
  <c r="AZ64" i="1"/>
  <c r="E64" i="1"/>
  <c r="D64" i="1" s="1"/>
  <c r="AZ63" i="1"/>
  <c r="E63" i="1"/>
  <c r="D63" i="1" s="1"/>
  <c r="AZ62" i="1"/>
  <c r="E62" i="1"/>
  <c r="D62" i="1" s="1"/>
  <c r="AZ61" i="1"/>
  <c r="E61" i="1"/>
  <c r="D61" i="1" s="1"/>
  <c r="AZ60" i="1"/>
  <c r="E60" i="1"/>
  <c r="D60" i="1" s="1"/>
  <c r="AZ59" i="1"/>
  <c r="E59" i="1"/>
  <c r="D59" i="1" s="1"/>
  <c r="AZ58" i="1"/>
  <c r="E58" i="1"/>
  <c r="D58" i="1" s="1"/>
  <c r="AZ57" i="1"/>
  <c r="E57" i="1"/>
  <c r="D57" i="1" s="1"/>
  <c r="AZ56" i="1"/>
  <c r="E56" i="1"/>
  <c r="D56" i="1" s="1"/>
  <c r="AZ55" i="1"/>
  <c r="E55" i="1"/>
  <c r="D55" i="1" s="1"/>
  <c r="AZ54" i="1"/>
  <c r="E54" i="1"/>
  <c r="D54" i="1" s="1"/>
  <c r="AZ53" i="1"/>
  <c r="E53" i="1"/>
  <c r="D53" i="1" s="1"/>
  <c r="AZ52" i="1"/>
  <c r="AF52" i="1"/>
  <c r="AE52" i="1"/>
  <c r="W52" i="1"/>
  <c r="E52" i="1"/>
  <c r="D52" i="1" s="1"/>
  <c r="AZ51" i="1"/>
  <c r="E51" i="1"/>
  <c r="D51" i="1" s="1"/>
  <c r="AZ50" i="1"/>
  <c r="E50" i="1"/>
  <c r="D50" i="1" s="1"/>
  <c r="AZ49" i="1"/>
  <c r="E49" i="1"/>
  <c r="D49" i="1" s="1"/>
  <c r="AZ48" i="1"/>
  <c r="E48" i="1"/>
  <c r="D48" i="1" s="1"/>
  <c r="AZ47" i="1"/>
  <c r="AE47" i="1"/>
  <c r="AD47" i="1"/>
  <c r="V47" i="1"/>
  <c r="U47" i="1"/>
  <c r="T47" i="1"/>
  <c r="E47" i="1"/>
  <c r="D47" i="1" s="1"/>
  <c r="AZ46" i="1"/>
  <c r="AE46" i="1"/>
  <c r="AD46" i="1"/>
  <c r="AC46" i="1"/>
  <c r="AC47" i="1" s="1"/>
  <c r="W46" i="1"/>
  <c r="V46" i="1"/>
  <c r="U46" i="1"/>
  <c r="T46" i="1"/>
  <c r="E46" i="1"/>
  <c r="D46" i="1" s="1"/>
  <c r="AZ45" i="1"/>
  <c r="AE45" i="1"/>
  <c r="AD45" i="1"/>
  <c r="AC45" i="1"/>
  <c r="W45" i="1"/>
  <c r="V45" i="1"/>
  <c r="U45" i="1"/>
  <c r="T45" i="1"/>
  <c r="S45" i="1"/>
  <c r="R45" i="1"/>
  <c r="E45" i="1"/>
  <c r="D45" i="1" s="1"/>
  <c r="AZ44" i="1"/>
  <c r="E44" i="1"/>
  <c r="AZ40" i="1"/>
  <c r="BA40" i="1" s="1"/>
  <c r="AZ39" i="1"/>
  <c r="S39" i="1"/>
  <c r="T39" i="1" s="1"/>
  <c r="U39" i="1" s="1"/>
  <c r="V39" i="1" s="1"/>
  <c r="W39" i="1" s="1"/>
  <c r="AE39" i="1" s="1"/>
  <c r="E39" i="1"/>
  <c r="D39" i="1" s="1"/>
  <c r="AZ38" i="1"/>
  <c r="S38" i="1"/>
  <c r="T38" i="1" s="1"/>
  <c r="U38" i="1" s="1"/>
  <c r="V38" i="1" s="1"/>
  <c r="E38" i="1"/>
  <c r="D38" i="1" s="1"/>
  <c r="AZ37" i="1"/>
  <c r="S37" i="1"/>
  <c r="T37" i="1" s="1"/>
  <c r="U37" i="1" s="1"/>
  <c r="V37" i="1" s="1"/>
  <c r="W37" i="1" s="1"/>
  <c r="AE37" i="1" s="1"/>
  <c r="E37" i="1"/>
  <c r="D37" i="1" s="1"/>
  <c r="S36" i="1"/>
  <c r="T36" i="1" s="1"/>
  <c r="U36" i="1" s="1"/>
  <c r="V36" i="1" s="1"/>
  <c r="G36" i="1"/>
  <c r="E36" i="1" s="1"/>
  <c r="D36" i="1" s="1"/>
  <c r="S35" i="1"/>
  <c r="T35" i="1" s="1"/>
  <c r="U35" i="1" s="1"/>
  <c r="V35" i="1" s="1"/>
  <c r="G35" i="1"/>
  <c r="AZ34" i="1"/>
  <c r="S34" i="1"/>
  <c r="T34" i="1" s="1"/>
  <c r="U34" i="1" s="1"/>
  <c r="V34" i="1" s="1"/>
  <c r="E34" i="1"/>
  <c r="AZ28" i="1"/>
  <c r="E28" i="1"/>
  <c r="D28" i="1" s="1"/>
  <c r="AZ27" i="1"/>
  <c r="E27" i="1"/>
  <c r="D27" i="1" s="1"/>
  <c r="AZ26" i="1"/>
  <c r="E26" i="1"/>
  <c r="D26" i="1" s="1"/>
  <c r="AZ25" i="1"/>
  <c r="E25" i="1"/>
  <c r="D25" i="1" s="1"/>
  <c r="AZ24" i="1"/>
  <c r="E24" i="1"/>
  <c r="D24" i="1" s="1"/>
  <c r="AZ23" i="1"/>
  <c r="E23" i="1"/>
  <c r="D23" i="1" s="1"/>
  <c r="AZ22" i="1"/>
  <c r="E22" i="1"/>
  <c r="D22" i="1" s="1"/>
  <c r="AZ21" i="1"/>
  <c r="E21" i="1"/>
  <c r="D21" i="1" s="1"/>
  <c r="AZ20" i="1"/>
  <c r="E20" i="1"/>
  <c r="AQ18" i="1"/>
  <c r="AQ17" i="1"/>
  <c r="AQ16" i="1"/>
  <c r="AQ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P4" i="1"/>
  <c r="AQ4" i="1" s="1"/>
  <c r="E217" i="1" l="1"/>
  <c r="E224" i="1"/>
  <c r="E209" i="1"/>
  <c r="E177" i="1"/>
  <c r="E168" i="1"/>
  <c r="E154" i="1"/>
  <c r="E143" i="1"/>
  <c r="E132" i="1"/>
  <c r="E121" i="1"/>
  <c r="G104" i="1"/>
  <c r="AZ104" i="1" s="1"/>
  <c r="E96" i="1"/>
  <c r="E72" i="1"/>
  <c r="E43" i="1"/>
  <c r="E19" i="1"/>
  <c r="G33" i="1"/>
  <c r="E364" i="1"/>
  <c r="E387" i="1"/>
  <c r="E375" i="1"/>
  <c r="E371" i="1"/>
  <c r="E350" i="1"/>
  <c r="E344" i="1"/>
  <c r="E330" i="1"/>
  <c r="E322" i="1"/>
  <c r="E317" i="1"/>
  <c r="E314" i="1"/>
  <c r="E290" i="1"/>
  <c r="E278" i="1"/>
  <c r="E294" i="1"/>
  <c r="E282" i="1"/>
  <c r="E254" i="1"/>
  <c r="E243" i="1"/>
  <c r="D20" i="1"/>
  <c r="D19" i="1" s="1"/>
  <c r="D34" i="1"/>
  <c r="E35" i="1"/>
  <c r="D35" i="1" s="1"/>
  <c r="D44" i="1"/>
  <c r="D43" i="1" s="1"/>
  <c r="D73" i="1"/>
  <c r="D72" i="1" s="1"/>
  <c r="D97" i="1"/>
  <c r="D96" i="1" s="1"/>
  <c r="D103" i="1"/>
  <c r="D102" i="1" s="1"/>
  <c r="AZ108" i="1"/>
  <c r="D105" i="1"/>
  <c r="D122" i="1"/>
  <c r="D121" i="1" s="1"/>
  <c r="D133" i="1"/>
  <c r="D132" i="1" s="1"/>
  <c r="D144" i="1"/>
  <c r="D143" i="1" s="1"/>
  <c r="D155" i="1"/>
  <c r="D154" i="1" s="1"/>
  <c r="D169" i="1"/>
  <c r="D168" i="1" s="1"/>
  <c r="D178" i="1"/>
  <c r="D177" i="1" s="1"/>
  <c r="D210" i="1"/>
  <c r="D209" i="1" s="1"/>
  <c r="D220" i="1"/>
  <c r="D217" i="1" s="1"/>
  <c r="D225" i="1"/>
  <c r="D224" i="1" s="1"/>
  <c r="G242" i="1"/>
  <c r="G10" i="1" s="1"/>
  <c r="D244" i="1"/>
  <c r="D243" i="1" s="1"/>
  <c r="D251" i="1"/>
  <c r="D250" i="1" s="1"/>
  <c r="E250" i="1"/>
  <c r="D255" i="1"/>
  <c r="D254" i="1" s="1"/>
  <c r="D279" i="1"/>
  <c r="D278" i="1" s="1"/>
  <c r="D283" i="1"/>
  <c r="D282" i="1" s="1"/>
  <c r="D291" i="1"/>
  <c r="D290" i="1" s="1"/>
  <c r="D295" i="1"/>
  <c r="D294" i="1" s="1"/>
  <c r="D309" i="1"/>
  <c r="D315" i="1"/>
  <c r="D314" i="1" s="1"/>
  <c r="D318" i="1"/>
  <c r="D317" i="1" s="1"/>
  <c r="D323" i="1"/>
  <c r="D322" i="1" s="1"/>
  <c r="D331" i="1"/>
  <c r="D330" i="1" s="1"/>
  <c r="D336" i="1"/>
  <c r="D345" i="1"/>
  <c r="D344" i="1" s="1"/>
  <c r="D351" i="1"/>
  <c r="D350" i="1" s="1"/>
  <c r="D365" i="1"/>
  <c r="D364" i="1" s="1"/>
  <c r="D372" i="1"/>
  <c r="D371" i="1" s="1"/>
  <c r="D376" i="1"/>
  <c r="D375" i="1" s="1"/>
  <c r="D388" i="1"/>
  <c r="D387" i="1" s="1"/>
  <c r="E399" i="1"/>
  <c r="D399" i="1" s="1"/>
  <c r="D400" i="1"/>
  <c r="E403" i="1"/>
  <c r="D403" i="1" s="1"/>
  <c r="D404" i="1"/>
  <c r="E407" i="1"/>
  <c r="D407" i="1" s="1"/>
  <c r="D408" i="1"/>
  <c r="D93" i="1"/>
  <c r="D92" i="1" s="1"/>
  <c r="D139" i="1"/>
  <c r="D138" i="1" s="1"/>
  <c r="D305" i="1"/>
  <c r="D304" i="1" s="1"/>
  <c r="E401" i="1"/>
  <c r="D401" i="1" s="1"/>
  <c r="D402" i="1"/>
  <c r="E405" i="1"/>
  <c r="D405" i="1" s="1"/>
  <c r="D406" i="1"/>
  <c r="AR352" i="2"/>
  <c r="AR128" i="2"/>
  <c r="AR144" i="2"/>
  <c r="AZ199" i="1"/>
  <c r="BA199" i="1" s="1"/>
  <c r="BA245" i="1"/>
  <c r="AR55" i="2"/>
  <c r="AR104" i="2"/>
  <c r="AR108" i="2"/>
  <c r="BA161" i="1"/>
  <c r="BA163" i="1"/>
  <c r="BA169" i="1"/>
  <c r="BA189" i="1"/>
  <c r="BA191" i="1"/>
  <c r="AR318" i="2"/>
  <c r="AR127" i="2"/>
  <c r="AR215" i="2"/>
  <c r="AQ342" i="2"/>
  <c r="AR342" i="2" s="1"/>
  <c r="AR180" i="2"/>
  <c r="AR204" i="2"/>
  <c r="AR206" i="2"/>
  <c r="AR216" i="2"/>
  <c r="AR242" i="2"/>
  <c r="AR244" i="2"/>
  <c r="AR56" i="2"/>
  <c r="AR99" i="2"/>
  <c r="D113" i="2"/>
  <c r="U121" i="2"/>
  <c r="G331" i="2"/>
  <c r="AR163" i="2"/>
  <c r="AR166" i="2"/>
  <c r="AR301" i="2"/>
  <c r="AR315" i="2"/>
  <c r="AR319" i="2"/>
  <c r="BA119" i="1"/>
  <c r="BA376" i="1"/>
  <c r="AR145" i="2"/>
  <c r="AR157" i="2"/>
  <c r="AR335" i="2"/>
  <c r="AR13" i="2"/>
  <c r="AR15" i="2"/>
  <c r="AR17" i="2"/>
  <c r="AR40" i="2"/>
  <c r="M175" i="2"/>
  <c r="U175" i="2" s="1"/>
  <c r="U176" i="2"/>
  <c r="AR51" i="2"/>
  <c r="AD10" i="2"/>
  <c r="AR156" i="2"/>
  <c r="AR194" i="2"/>
  <c r="AR214" i="2"/>
  <c r="AR264" i="2"/>
  <c r="AR278" i="2"/>
  <c r="AR287" i="2"/>
  <c r="AR291" i="2"/>
  <c r="AR295" i="2"/>
  <c r="AR300" i="2"/>
  <c r="BA195" i="1"/>
  <c r="BA216" i="1"/>
  <c r="AQ11" i="2"/>
  <c r="AR37" i="2"/>
  <c r="AR85" i="2"/>
  <c r="AR149" i="2"/>
  <c r="AR193" i="2"/>
  <c r="AR205" i="2"/>
  <c r="AR213" i="2"/>
  <c r="AQ257" i="2"/>
  <c r="AR258" i="2"/>
  <c r="D257" i="2"/>
  <c r="F262" i="2"/>
  <c r="AQ262" i="2" s="1"/>
  <c r="AR277" i="2"/>
  <c r="AR281" i="2"/>
  <c r="D299" i="2"/>
  <c r="AR359" i="2"/>
  <c r="AR363" i="2"/>
  <c r="AR372" i="2"/>
  <c r="BA52" i="1"/>
  <c r="BA48" i="1"/>
  <c r="AQ113" i="2"/>
  <c r="C331" i="2"/>
  <c r="AR379" i="2"/>
  <c r="P10" i="2"/>
  <c r="X10" i="2"/>
  <c r="AB10" i="2"/>
  <c r="AF10" i="2"/>
  <c r="D190" i="2"/>
  <c r="AR200" i="2"/>
  <c r="AR202" i="2"/>
  <c r="D314" i="2"/>
  <c r="BA225" i="1"/>
  <c r="BA368" i="1"/>
  <c r="AR34" i="2"/>
  <c r="AR68" i="2"/>
  <c r="AR147" i="2"/>
  <c r="AR188" i="2"/>
  <c r="AR199" i="2"/>
  <c r="D212" i="2"/>
  <c r="D276" i="2"/>
  <c r="AR12" i="2"/>
  <c r="AR67" i="2"/>
  <c r="AQ69" i="2"/>
  <c r="AR69" i="2" s="1"/>
  <c r="AR70" i="2"/>
  <c r="AR78" i="2"/>
  <c r="AR92" i="2"/>
  <c r="AR96" i="2"/>
  <c r="AR103" i="2"/>
  <c r="AR105" i="2"/>
  <c r="AR107" i="2"/>
  <c r="AR148" i="2"/>
  <c r="D178" i="2"/>
  <c r="AR183" i="2"/>
  <c r="AR196" i="2"/>
  <c r="AR198" i="2"/>
  <c r="AR233" i="2"/>
  <c r="AR235" i="2"/>
  <c r="AR239" i="2"/>
  <c r="D240" i="2"/>
  <c r="AR261" i="2"/>
  <c r="AR304" i="2"/>
  <c r="Y18" i="1"/>
  <c r="AG18" i="1"/>
  <c r="AK18" i="1"/>
  <c r="AO18" i="1"/>
  <c r="BA148" i="1"/>
  <c r="BA152" i="1"/>
  <c r="BA244" i="1"/>
  <c r="BA247" i="1"/>
  <c r="BA369" i="1"/>
  <c r="AR35" i="2"/>
  <c r="AR42" i="2"/>
  <c r="AR44" i="2"/>
  <c r="AR48" i="2"/>
  <c r="D53" i="2"/>
  <c r="AR64" i="2"/>
  <c r="AR66" i="2"/>
  <c r="AR77" i="2"/>
  <c r="AR91" i="2"/>
  <c r="AR95" i="2"/>
  <c r="D97" i="2"/>
  <c r="AR112" i="2"/>
  <c r="AR126" i="2"/>
  <c r="AR142" i="2"/>
  <c r="AR159" i="2"/>
  <c r="AR186" i="2"/>
  <c r="AR187" i="2"/>
  <c r="AR208" i="2"/>
  <c r="AR217" i="2"/>
  <c r="D219" i="2"/>
  <c r="AR223" i="2"/>
  <c r="AR232" i="2"/>
  <c r="AR303" i="2"/>
  <c r="AR324" i="2"/>
  <c r="AR337" i="2"/>
  <c r="AQ340" i="2"/>
  <c r="AR340" i="2" s="1"/>
  <c r="AR374" i="2"/>
  <c r="AR386" i="2"/>
  <c r="AQ388" i="2"/>
  <c r="U84" i="2"/>
  <c r="N84" i="2"/>
  <c r="V84" i="2" s="1"/>
  <c r="T140" i="2"/>
  <c r="M140" i="2"/>
  <c r="N140" i="2" s="1"/>
  <c r="V140" i="2" s="1"/>
  <c r="M74" i="2"/>
  <c r="N74" i="2" s="1"/>
  <c r="T74" i="2"/>
  <c r="BA362" i="1"/>
  <c r="D75" i="2"/>
  <c r="AQ75" i="2"/>
  <c r="U98" i="2"/>
  <c r="N98" i="2"/>
  <c r="V98" i="2" s="1"/>
  <c r="T161" i="2"/>
  <c r="M161" i="2"/>
  <c r="U161" i="2" s="1"/>
  <c r="BA57" i="1"/>
  <c r="BA59" i="1"/>
  <c r="BA61" i="1"/>
  <c r="BA63" i="1"/>
  <c r="BA100" i="1"/>
  <c r="BA109" i="1"/>
  <c r="BA117" i="1"/>
  <c r="BA147" i="1"/>
  <c r="BA264" i="1"/>
  <c r="BA286" i="1"/>
  <c r="AR41" i="2"/>
  <c r="AR43" i="2"/>
  <c r="AR45" i="2"/>
  <c r="AR47" i="2"/>
  <c r="H10" i="2"/>
  <c r="Q10" i="2"/>
  <c r="AR86" i="2"/>
  <c r="N139" i="2"/>
  <c r="V139" i="2" s="1"/>
  <c r="N146" i="2"/>
  <c r="V146" i="2" s="1"/>
  <c r="AQ150" i="2"/>
  <c r="AR150" i="2" s="1"/>
  <c r="N155" i="2"/>
  <c r="V155" i="2" s="1"/>
  <c r="M172" i="2"/>
  <c r="U172" i="2" s="1"/>
  <c r="AR195" i="2"/>
  <c r="AR203" i="2"/>
  <c r="AR226" i="2"/>
  <c r="AQ240" i="2"/>
  <c r="AQ283" i="2"/>
  <c r="AR302" i="2"/>
  <c r="AR305" i="2"/>
  <c r="AR320" i="2"/>
  <c r="AR321" i="2"/>
  <c r="AR322" i="2"/>
  <c r="AR327" i="2"/>
  <c r="AQ330" i="2"/>
  <c r="AR330" i="2" s="1"/>
  <c r="AR343" i="2"/>
  <c r="AR349" i="2"/>
  <c r="AR351" i="2"/>
  <c r="AQ365" i="2"/>
  <c r="BA75" i="1"/>
  <c r="Q18" i="1"/>
  <c r="AH18" i="1"/>
  <c r="AL18" i="1"/>
  <c r="BA146" i="1"/>
  <c r="V219" i="1"/>
  <c r="W219" i="1" s="1"/>
  <c r="AE219" i="1" s="1"/>
  <c r="BA257" i="1"/>
  <c r="BA285" i="1"/>
  <c r="BA337" i="1"/>
  <c r="BA341" i="1"/>
  <c r="BA345" i="1"/>
  <c r="BA365" i="1"/>
  <c r="BA380" i="1"/>
  <c r="BA382" i="1"/>
  <c r="BA391" i="1"/>
  <c r="AR19" i="2"/>
  <c r="AR84" i="2"/>
  <c r="AR90" i="2"/>
  <c r="AR94" i="2"/>
  <c r="AR101" i="2"/>
  <c r="T137" i="2"/>
  <c r="T139" i="2"/>
  <c r="U142" i="2"/>
  <c r="AR146" i="2"/>
  <c r="AR153" i="2"/>
  <c r="AR155" i="2"/>
  <c r="AR158" i="2"/>
  <c r="M171" i="2"/>
  <c r="U171" i="2" s="1"/>
  <c r="AR197" i="2"/>
  <c r="AR209" i="2"/>
  <c r="D207" i="2"/>
  <c r="AR225" i="2"/>
  <c r="AR238" i="2"/>
  <c r="AQ245" i="2"/>
  <c r="AR265" i="2"/>
  <c r="AR269" i="2"/>
  <c r="AR292" i="2"/>
  <c r="AR296" i="2"/>
  <c r="AR308" i="2"/>
  <c r="AR312" i="2"/>
  <c r="AR326" i="2"/>
  <c r="D348" i="2"/>
  <c r="AR364" i="2"/>
  <c r="AR371" i="2"/>
  <c r="D375" i="2"/>
  <c r="AQ378" i="2"/>
  <c r="D388" i="2"/>
  <c r="AQ391" i="2"/>
  <c r="AR391" i="2" s="1"/>
  <c r="AR397" i="2"/>
  <c r="BA26" i="1"/>
  <c r="BA54" i="1"/>
  <c r="BA62" i="1"/>
  <c r="BA64" i="1"/>
  <c r="R18" i="1"/>
  <c r="AM18" i="1"/>
  <c r="AC230" i="1"/>
  <c r="BA316" i="1"/>
  <c r="BA406" i="1"/>
  <c r="AR16" i="2"/>
  <c r="AR18" i="2"/>
  <c r="AR20" i="2"/>
  <c r="AR30" i="2"/>
  <c r="AR52" i="2"/>
  <c r="J57" i="2"/>
  <c r="I10" i="2"/>
  <c r="O10" i="2"/>
  <c r="S10" i="2"/>
  <c r="AR130" i="2"/>
  <c r="AR131" i="2"/>
  <c r="M162" i="2"/>
  <c r="U162" i="2" s="1"/>
  <c r="M170" i="2"/>
  <c r="N170" i="2" s="1"/>
  <c r="AR181" i="2"/>
  <c r="AR182" i="2"/>
  <c r="AR184" i="2"/>
  <c r="G177" i="2"/>
  <c r="AR201" i="2"/>
  <c r="AR218" i="2"/>
  <c r="AR237" i="2"/>
  <c r="AR279" i="2"/>
  <c r="AR316" i="2"/>
  <c r="AR325" i="2"/>
  <c r="AQ336" i="2"/>
  <c r="AR336" i="2" s="1"/>
  <c r="G347" i="2"/>
  <c r="AR350" i="2"/>
  <c r="AR368" i="2"/>
  <c r="AR370" i="2"/>
  <c r="AR377" i="2"/>
  <c r="AQ79" i="2"/>
  <c r="D79" i="2"/>
  <c r="F71" i="2"/>
  <c r="AQ71" i="2" s="1"/>
  <c r="T134" i="2"/>
  <c r="M134" i="2"/>
  <c r="U134" i="2" s="1"/>
  <c r="U167" i="2"/>
  <c r="N167" i="2"/>
  <c r="V167" i="2" s="1"/>
  <c r="V234" i="1"/>
  <c r="AD234" i="1" s="1"/>
  <c r="AC234" i="1"/>
  <c r="AR26" i="2"/>
  <c r="AR38" i="2"/>
  <c r="U127" i="2"/>
  <c r="N127" i="2"/>
  <c r="V127" i="2" s="1"/>
  <c r="T114" i="2"/>
  <c r="M114" i="2"/>
  <c r="U114" i="2" s="1"/>
  <c r="AR230" i="2"/>
  <c r="AR248" i="2"/>
  <c r="D245" i="2"/>
  <c r="AZ397" i="1"/>
  <c r="E397" i="1"/>
  <c r="D397" i="1" s="1"/>
  <c r="AA10" i="2"/>
  <c r="N120" i="2"/>
  <c r="V120" i="2" s="1"/>
  <c r="U120" i="2"/>
  <c r="T132" i="2"/>
  <c r="M132" i="2"/>
  <c r="U132" i="2" s="1"/>
  <c r="T151" i="2"/>
  <c r="M151" i="2"/>
  <c r="E331" i="2"/>
  <c r="AQ332" i="2"/>
  <c r="AZ250" i="1"/>
  <c r="D24" i="2"/>
  <c r="D21" i="2" s="1"/>
  <c r="AQ24" i="2"/>
  <c r="AR54" i="2"/>
  <c r="T66" i="2"/>
  <c r="M66" i="2"/>
  <c r="N66" i="2" s="1"/>
  <c r="V66" i="2" s="1"/>
  <c r="N103" i="2"/>
  <c r="V103" i="2" s="1"/>
  <c r="U103" i="2"/>
  <c r="N109" i="2"/>
  <c r="V109" i="2" s="1"/>
  <c r="U109" i="2"/>
  <c r="N116" i="2"/>
  <c r="V116" i="2" s="1"/>
  <c r="U116" i="2"/>
  <c r="D152" i="2"/>
  <c r="AR154" i="2"/>
  <c r="T174" i="2"/>
  <c r="M174" i="2"/>
  <c r="U174" i="2" s="1"/>
  <c r="AR280" i="2"/>
  <c r="AQ160" i="2"/>
  <c r="AR192" i="2"/>
  <c r="AQ276" i="2"/>
  <c r="AR282" i="2"/>
  <c r="AR317" i="2"/>
  <c r="AQ323" i="2"/>
  <c r="D323" i="2"/>
  <c r="AR390" i="2"/>
  <c r="AR394" i="2"/>
  <c r="D393" i="2"/>
  <c r="BA20" i="1"/>
  <c r="BA22" i="1"/>
  <c r="BA24" i="1"/>
  <c r="BA55" i="1"/>
  <c r="BA124" i="1"/>
  <c r="AZ154" i="1"/>
  <c r="BA266" i="1"/>
  <c r="AZ290" i="1"/>
  <c r="BA297" i="1"/>
  <c r="BA310" i="1"/>
  <c r="BA324" i="1"/>
  <c r="BA332" i="1"/>
  <c r="BA338" i="1"/>
  <c r="BA342" i="1"/>
  <c r="BA347" i="1"/>
  <c r="BA366" i="1"/>
  <c r="BA402" i="1"/>
  <c r="AQ23" i="2"/>
  <c r="AR23" i="2" s="1"/>
  <c r="F21" i="2"/>
  <c r="AQ21" i="2" s="1"/>
  <c r="AR46" i="2"/>
  <c r="AQ53" i="2"/>
  <c r="K71" i="2"/>
  <c r="AR76" i="2"/>
  <c r="AQ81" i="2"/>
  <c r="D81" i="2"/>
  <c r="D88" i="2"/>
  <c r="AR89" i="2"/>
  <c r="M104" i="2"/>
  <c r="N104" i="2" s="1"/>
  <c r="AR109" i="2"/>
  <c r="AR121" i="2"/>
  <c r="AR123" i="2"/>
  <c r="M138" i="2"/>
  <c r="AR141" i="2"/>
  <c r="N143" i="2"/>
  <c r="V143" i="2" s="1"/>
  <c r="AQ165" i="2"/>
  <c r="U166" i="2"/>
  <c r="N166" i="2"/>
  <c r="V166" i="2" s="1"/>
  <c r="AR179" i="2"/>
  <c r="AR191" i="2"/>
  <c r="AQ207" i="2"/>
  <c r="AQ219" i="2"/>
  <c r="AR224" i="2"/>
  <c r="AR228" i="2"/>
  <c r="D267" i="2"/>
  <c r="AR267" i="2" s="1"/>
  <c r="D283" i="2"/>
  <c r="AR286" i="2"/>
  <c r="AR290" i="2"/>
  <c r="AR298" i="2"/>
  <c r="AQ334" i="2"/>
  <c r="AR334" i="2" s="1"/>
  <c r="AQ382" i="2"/>
  <c r="AR396" i="2"/>
  <c r="AR14" i="2"/>
  <c r="AR36" i="2"/>
  <c r="AR49" i="2"/>
  <c r="D58" i="2"/>
  <c r="D57" i="2" s="1"/>
  <c r="F57" i="2"/>
  <c r="AQ57" i="2" s="1"/>
  <c r="AR59" i="2"/>
  <c r="AQ100" i="2"/>
  <c r="AR100" i="2" s="1"/>
  <c r="BA45" i="1"/>
  <c r="BA47" i="1"/>
  <c r="BA118" i="1"/>
  <c r="BA129" i="1"/>
  <c r="BA144" i="1"/>
  <c r="BA179" i="1"/>
  <c r="BA196" i="1"/>
  <c r="BA220" i="1"/>
  <c r="BA227" i="1"/>
  <c r="D11" i="2"/>
  <c r="AR25" i="2"/>
  <c r="C10" i="2"/>
  <c r="AE10" i="2"/>
  <c r="AR72" i="2"/>
  <c r="AQ88" i="2"/>
  <c r="N107" i="2"/>
  <c r="V107" i="2" s="1"/>
  <c r="U107" i="2"/>
  <c r="U126" i="2"/>
  <c r="N126" i="2"/>
  <c r="V126" i="2" s="1"/>
  <c r="AR236" i="2"/>
  <c r="AQ393" i="2"/>
  <c r="BA66" i="1"/>
  <c r="BA150" i="1"/>
  <c r="BA153" i="1"/>
  <c r="BA164" i="1"/>
  <c r="BA210" i="1"/>
  <c r="BA212" i="1"/>
  <c r="BA246" i="1"/>
  <c r="BA260" i="1"/>
  <c r="BA261" i="1"/>
  <c r="BA265" i="1"/>
  <c r="BA291" i="1"/>
  <c r="BA298" i="1"/>
  <c r="BA315" i="1"/>
  <c r="AZ317" i="1"/>
  <c r="BA325" i="1"/>
  <c r="BA352" i="1"/>
  <c r="BA356" i="1"/>
  <c r="AZ407" i="1"/>
  <c r="AR27" i="2"/>
  <c r="AR33" i="2"/>
  <c r="AR39" i="2"/>
  <c r="AR50" i="2"/>
  <c r="R10" i="2"/>
  <c r="Z10" i="2"/>
  <c r="AR60" i="2"/>
  <c r="AR62" i="2"/>
  <c r="D63" i="2"/>
  <c r="AR65" i="2"/>
  <c r="AR73" i="2"/>
  <c r="Y10" i="2"/>
  <c r="AC10" i="2"/>
  <c r="AR93" i="2"/>
  <c r="AR106" i="2"/>
  <c r="AR110" i="2"/>
  <c r="AR111" i="2"/>
  <c r="AR115" i="2"/>
  <c r="AR117" i="2"/>
  <c r="AR119" i="2"/>
  <c r="AQ124" i="2"/>
  <c r="D160" i="2"/>
  <c r="AR168" i="2"/>
  <c r="AR169" i="2"/>
  <c r="AR220" i="2"/>
  <c r="AR227" i="2"/>
  <c r="AR249" i="2"/>
  <c r="AR259" i="2"/>
  <c r="AR266" i="2"/>
  <c r="AR268" i="2"/>
  <c r="AQ299" i="2"/>
  <c r="AR341" i="2"/>
  <c r="AR345" i="2"/>
  <c r="AQ355" i="2"/>
  <c r="AR367" i="2"/>
  <c r="AR369" i="2"/>
  <c r="AR384" i="2"/>
  <c r="AR389" i="2"/>
  <c r="AR398" i="2"/>
  <c r="D185" i="2"/>
  <c r="AQ190" i="2"/>
  <c r="D222" i="2"/>
  <c r="AQ229" i="2"/>
  <c r="AR229" i="2" s="1"/>
  <c r="AR241" i="2"/>
  <c r="AR243" i="2"/>
  <c r="AR250" i="2"/>
  <c r="AR251" i="2"/>
  <c r="D252" i="2"/>
  <c r="AR255" i="2"/>
  <c r="AR256" i="2"/>
  <c r="AR260" i="2"/>
  <c r="AR263" i="2"/>
  <c r="AR270" i="2"/>
  <c r="AR271" i="2"/>
  <c r="AR272" i="2"/>
  <c r="AR273" i="2"/>
  <c r="AR274" i="2"/>
  <c r="AR275" i="2"/>
  <c r="AR297" i="2"/>
  <c r="AQ306" i="2"/>
  <c r="AR307" i="2"/>
  <c r="AR311" i="2"/>
  <c r="AQ338" i="2"/>
  <c r="AQ344" i="2"/>
  <c r="AR344" i="2" s="1"/>
  <c r="C347" i="2"/>
  <c r="AR361" i="2"/>
  <c r="D360" i="2"/>
  <c r="AQ375" i="2"/>
  <c r="AR376" i="2"/>
  <c r="AR380" i="2"/>
  <c r="AR395" i="2"/>
  <c r="N96" i="2"/>
  <c r="V96" i="2" s="1"/>
  <c r="U96" i="2"/>
  <c r="N22" i="2"/>
  <c r="V22" i="2" s="1"/>
  <c r="U22" i="2"/>
  <c r="U23" i="2"/>
  <c r="N23" i="2"/>
  <c r="V23" i="2" s="1"/>
  <c r="U52" i="2"/>
  <c r="N52" i="2"/>
  <c r="V52" i="2" s="1"/>
  <c r="U67" i="2"/>
  <c r="N67" i="2"/>
  <c r="V67" i="2" s="1"/>
  <c r="U55" i="2"/>
  <c r="N55" i="2"/>
  <c r="V55" i="2" s="1"/>
  <c r="N92" i="2"/>
  <c r="V92" i="2" s="1"/>
  <c r="U92" i="2"/>
  <c r="AD193" i="1"/>
  <c r="W193" i="1"/>
  <c r="AE193" i="1" s="1"/>
  <c r="M64" i="2"/>
  <c r="T64" i="2"/>
  <c r="N94" i="2"/>
  <c r="V94" i="2" s="1"/>
  <c r="U94" i="2"/>
  <c r="N101" i="2"/>
  <c r="V101" i="2" s="1"/>
  <c r="U101" i="2"/>
  <c r="BA249" i="1"/>
  <c r="BA262" i="1"/>
  <c r="BA283" i="1"/>
  <c r="BA295" i="1"/>
  <c r="BA299" i="1"/>
  <c r="BA336" i="1"/>
  <c r="BA349" i="1"/>
  <c r="BA353" i="1"/>
  <c r="BA360" i="1"/>
  <c r="BA370" i="1"/>
  <c r="AR32" i="2"/>
  <c r="AQ61" i="2"/>
  <c r="AR61" i="2" s="1"/>
  <c r="T77" i="2"/>
  <c r="M77" i="2"/>
  <c r="U85" i="2"/>
  <c r="N85" i="2"/>
  <c r="V85" i="2" s="1"/>
  <c r="AQ97" i="2"/>
  <c r="AQ102" i="2"/>
  <c r="N115" i="2"/>
  <c r="V115" i="2" s="1"/>
  <c r="U115" i="2"/>
  <c r="N122" i="2"/>
  <c r="V122" i="2" s="1"/>
  <c r="U122" i="2"/>
  <c r="U125" i="2"/>
  <c r="N125" i="2"/>
  <c r="V125" i="2" s="1"/>
  <c r="M133" i="2"/>
  <c r="T133" i="2"/>
  <c r="U141" i="2"/>
  <c r="N141" i="2"/>
  <c r="V141" i="2" s="1"/>
  <c r="AQ152" i="2"/>
  <c r="U156" i="2"/>
  <c r="N156" i="2"/>
  <c r="V156" i="2" s="1"/>
  <c r="AZ19" i="1"/>
  <c r="BA21" i="1"/>
  <c r="BA28" i="1"/>
  <c r="BA38" i="1"/>
  <c r="AZ72" i="1"/>
  <c r="BA99" i="1"/>
  <c r="BA103" i="1"/>
  <c r="BA111" i="1"/>
  <c r="BA126" i="1"/>
  <c r="BA127" i="1"/>
  <c r="AZ138" i="1"/>
  <c r="BA171" i="1"/>
  <c r="W186" i="1"/>
  <c r="AE186" i="1" s="1"/>
  <c r="V187" i="1"/>
  <c r="AD187" i="1" s="1"/>
  <c r="BA194" i="1"/>
  <c r="BA251" i="1"/>
  <c r="AR22" i="2"/>
  <c r="U24" i="2"/>
  <c r="U26" i="2"/>
  <c r="G10" i="2"/>
  <c r="N56" i="2"/>
  <c r="V56" i="2" s="1"/>
  <c r="U60" i="2"/>
  <c r="U65" i="2"/>
  <c r="N68" i="2"/>
  <c r="V68" i="2" s="1"/>
  <c r="J71" i="2"/>
  <c r="AQ80" i="2"/>
  <c r="D80" i="2"/>
  <c r="AQ82" i="2"/>
  <c r="D82" i="2"/>
  <c r="N83" i="2"/>
  <c r="V83" i="2" s="1"/>
  <c r="N87" i="2"/>
  <c r="V87" i="2" s="1"/>
  <c r="K90" i="2"/>
  <c r="L90" i="2" s="1"/>
  <c r="J88" i="2"/>
  <c r="U106" i="2"/>
  <c r="N106" i="2"/>
  <c r="V106" i="2" s="1"/>
  <c r="U110" i="2"/>
  <c r="N110" i="2"/>
  <c r="V110" i="2" s="1"/>
  <c r="U111" i="2"/>
  <c r="N111" i="2"/>
  <c r="V111" i="2" s="1"/>
  <c r="U117" i="2"/>
  <c r="N118" i="2"/>
  <c r="V118" i="2" s="1"/>
  <c r="U118" i="2"/>
  <c r="N123" i="2"/>
  <c r="V123" i="2" s="1"/>
  <c r="U123" i="2"/>
  <c r="U144" i="2"/>
  <c r="N148" i="2"/>
  <c r="V148" i="2" s="1"/>
  <c r="U148" i="2"/>
  <c r="U153" i="2"/>
  <c r="D165" i="2"/>
  <c r="M173" i="2"/>
  <c r="T173" i="2"/>
  <c r="AQ178" i="2"/>
  <c r="E177" i="2"/>
  <c r="AQ185" i="2"/>
  <c r="C177" i="2"/>
  <c r="AZ96" i="1"/>
  <c r="BA101" i="1"/>
  <c r="BA107" i="1"/>
  <c r="BA116" i="1"/>
  <c r="BA122" i="1"/>
  <c r="BA226" i="1"/>
  <c r="L58" i="2"/>
  <c r="K57" i="2"/>
  <c r="T62" i="2"/>
  <c r="M62" i="2"/>
  <c r="T78" i="2"/>
  <c r="M78" i="2"/>
  <c r="AR83" i="2"/>
  <c r="AR87" i="2"/>
  <c r="N112" i="2"/>
  <c r="V112" i="2" s="1"/>
  <c r="U112" i="2"/>
  <c r="N119" i="2"/>
  <c r="V119" i="2" s="1"/>
  <c r="U119" i="2"/>
  <c r="U128" i="2"/>
  <c r="N128" i="2"/>
  <c r="V128" i="2" s="1"/>
  <c r="M135" i="2"/>
  <c r="T135" i="2"/>
  <c r="U149" i="2"/>
  <c r="N149" i="2"/>
  <c r="V149" i="2" s="1"/>
  <c r="N157" i="2"/>
  <c r="V157" i="2" s="1"/>
  <c r="U157" i="2"/>
  <c r="N164" i="2"/>
  <c r="V164" i="2" s="1"/>
  <c r="U164" i="2"/>
  <c r="AR356" i="2"/>
  <c r="D355" i="2"/>
  <c r="AR383" i="2"/>
  <c r="D382" i="2"/>
  <c r="BA25" i="1"/>
  <c r="BA56" i="1"/>
  <c r="BA58" i="1"/>
  <c r="AZ102" i="1"/>
  <c r="AA18" i="1"/>
  <c r="AI18" i="1"/>
  <c r="BA106" i="1"/>
  <c r="E108" i="1"/>
  <c r="BA120" i="1"/>
  <c r="BA123" i="1"/>
  <c r="S121" i="1"/>
  <c r="BA133" i="1"/>
  <c r="BA134" i="1"/>
  <c r="BA156" i="1"/>
  <c r="BA159" i="1"/>
  <c r="W192" i="1"/>
  <c r="AE192" i="1" s="1"/>
  <c r="BA197" i="1"/>
  <c r="BA211" i="1"/>
  <c r="AC233" i="1"/>
  <c r="BA248" i="1"/>
  <c r="AZ254" i="1"/>
  <c r="BA256" i="1"/>
  <c r="BA263" i="1"/>
  <c r="BA284" i="1"/>
  <c r="BA296" i="1"/>
  <c r="BA300" i="1"/>
  <c r="U25" i="2"/>
  <c r="U27" i="2"/>
  <c r="AQ29" i="2"/>
  <c r="E10" i="2"/>
  <c r="D29" i="2"/>
  <c r="AR31" i="2"/>
  <c r="N51" i="2"/>
  <c r="V51" i="2" s="1"/>
  <c r="N54" i="2"/>
  <c r="V54" i="2" s="1"/>
  <c r="U59" i="2"/>
  <c r="AQ63" i="2"/>
  <c r="L72" i="2"/>
  <c r="U73" i="2"/>
  <c r="AR74" i="2"/>
  <c r="U86" i="2"/>
  <c r="L89" i="2"/>
  <c r="U93" i="2"/>
  <c r="U95" i="2"/>
  <c r="AR98" i="2"/>
  <c r="N99" i="2"/>
  <c r="V99" i="2" s="1"/>
  <c r="D102" i="2"/>
  <c r="M105" i="2"/>
  <c r="U108" i="2"/>
  <c r="N108" i="2"/>
  <c r="V108" i="2" s="1"/>
  <c r="J129" i="2"/>
  <c r="L130" i="2"/>
  <c r="K129" i="2"/>
  <c r="U131" i="2"/>
  <c r="N131" i="2"/>
  <c r="V131" i="2" s="1"/>
  <c r="T136" i="2"/>
  <c r="M136" i="2"/>
  <c r="AR143" i="2"/>
  <c r="D129" i="2"/>
  <c r="U145" i="2"/>
  <c r="N145" i="2"/>
  <c r="V145" i="2" s="1"/>
  <c r="U147" i="2"/>
  <c r="N147" i="2"/>
  <c r="V147" i="2" s="1"/>
  <c r="U154" i="2"/>
  <c r="N154" i="2"/>
  <c r="V154" i="2" s="1"/>
  <c r="U158" i="2"/>
  <c r="N158" i="2"/>
  <c r="V158" i="2" s="1"/>
  <c r="U159" i="2"/>
  <c r="U163" i="2"/>
  <c r="N163" i="2"/>
  <c r="V163" i="2" s="1"/>
  <c r="AR167" i="2"/>
  <c r="BA326" i="1"/>
  <c r="BA339" i="1"/>
  <c r="BA348" i="1"/>
  <c r="AZ350" i="1"/>
  <c r="BA357" i="1"/>
  <c r="BA359" i="1"/>
  <c r="BA367" i="1"/>
  <c r="AZ405" i="1"/>
  <c r="AQ129" i="2"/>
  <c r="V137" i="2"/>
  <c r="W137" i="2"/>
  <c r="M169" i="2"/>
  <c r="T169" i="2"/>
  <c r="AR176" i="2"/>
  <c r="AR221" i="2"/>
  <c r="AZ294" i="1"/>
  <c r="BA305" i="1"/>
  <c r="BA323" i="1"/>
  <c r="BA346" i="1"/>
  <c r="AZ371" i="1"/>
  <c r="D124" i="2"/>
  <c r="AR125" i="2"/>
  <c r="U137" i="2"/>
  <c r="AR164" i="2"/>
  <c r="AR354" i="2"/>
  <c r="D353" i="2"/>
  <c r="T168" i="2"/>
  <c r="M168" i="2"/>
  <c r="AR246" i="2"/>
  <c r="AR253" i="2"/>
  <c r="AR310" i="2"/>
  <c r="AQ353" i="2"/>
  <c r="F347" i="2"/>
  <c r="D385" i="2"/>
  <c r="AR387" i="2"/>
  <c r="AR114" i="2"/>
  <c r="AR116" i="2"/>
  <c r="AR118" i="2"/>
  <c r="AR120" i="2"/>
  <c r="AR122" i="2"/>
  <c r="AR189" i="2"/>
  <c r="AQ212" i="2"/>
  <c r="AR247" i="2"/>
  <c r="AR333" i="2"/>
  <c r="D332" i="2"/>
  <c r="AR381" i="2"/>
  <c r="D378" i="2"/>
  <c r="AR211" i="2"/>
  <c r="AQ222" i="2"/>
  <c r="D306" i="2"/>
  <c r="AQ373" i="2"/>
  <c r="AR373" i="2" s="1"/>
  <c r="AR210" i="2"/>
  <c r="D234" i="2"/>
  <c r="D231" i="2" s="1"/>
  <c r="F231" i="2"/>
  <c r="AQ231" i="2" s="1"/>
  <c r="AQ252" i="2"/>
  <c r="AR254" i="2"/>
  <c r="AR309" i="2"/>
  <c r="AR313" i="2"/>
  <c r="AR339" i="2"/>
  <c r="D338" i="2"/>
  <c r="AQ348" i="2"/>
  <c r="E347" i="2"/>
  <c r="C357" i="2"/>
  <c r="G357" i="2"/>
  <c r="AR366" i="2"/>
  <c r="D365" i="2"/>
  <c r="AR284" i="2"/>
  <c r="AR288" i="2"/>
  <c r="AR293" i="2"/>
  <c r="AQ314" i="2"/>
  <c r="AR328" i="2"/>
  <c r="AR329" i="2"/>
  <c r="AQ358" i="2"/>
  <c r="AR358" i="2" s="1"/>
  <c r="E357" i="2"/>
  <c r="AQ362" i="2"/>
  <c r="AR362" i="2" s="1"/>
  <c r="F360" i="2"/>
  <c r="F357" i="2" s="1"/>
  <c r="AQ385" i="2"/>
  <c r="AR285" i="2"/>
  <c r="AR289" i="2"/>
  <c r="AR294" i="2"/>
  <c r="F331" i="2"/>
  <c r="AC185" i="1"/>
  <c r="V185" i="1"/>
  <c r="AD216" i="1"/>
  <c r="W216" i="1"/>
  <c r="AE216" i="1" s="1"/>
  <c r="AZ115" i="1"/>
  <c r="E115" i="1"/>
  <c r="D115" i="1" s="1"/>
  <c r="V123" i="1"/>
  <c r="AD123" i="1" s="1"/>
  <c r="BA125" i="1"/>
  <c r="T128" i="1"/>
  <c r="U128" i="1" s="1"/>
  <c r="V128" i="1" s="1"/>
  <c r="AD128" i="1" s="1"/>
  <c r="BA145" i="1"/>
  <c r="BA151" i="1"/>
  <c r="BA155" i="1"/>
  <c r="BA170" i="1"/>
  <c r="BA178" i="1"/>
  <c r="BA193" i="1"/>
  <c r="AC232" i="1"/>
  <c r="V232" i="1"/>
  <c r="BA74" i="1"/>
  <c r="X18" i="1"/>
  <c r="AB18" i="1"/>
  <c r="BA86" i="1"/>
  <c r="BA98" i="1"/>
  <c r="AZ112" i="1"/>
  <c r="E112" i="1"/>
  <c r="D112" i="1" s="1"/>
  <c r="BA149" i="1"/>
  <c r="BA157" i="1"/>
  <c r="BA158" i="1"/>
  <c r="BA162" i="1"/>
  <c r="BA172" i="1"/>
  <c r="V200" i="1"/>
  <c r="AD200" i="1" s="1"/>
  <c r="AD220" i="1"/>
  <c r="W220" i="1"/>
  <c r="AE220" i="1" s="1"/>
  <c r="AZ401" i="1"/>
  <c r="H398" i="1"/>
  <c r="AZ411" i="1"/>
  <c r="BA65" i="1"/>
  <c r="AZ85" i="1"/>
  <c r="AZ84" i="1"/>
  <c r="T86" i="1"/>
  <c r="S84" i="1"/>
  <c r="BA139" i="1"/>
  <c r="BA192" i="1"/>
  <c r="BA49" i="1"/>
  <c r="BA87" i="1"/>
  <c r="BA97" i="1"/>
  <c r="T104" i="1"/>
  <c r="AC145" i="1"/>
  <c r="V145" i="1"/>
  <c r="AD145" i="1" s="1"/>
  <c r="AD212" i="1"/>
  <c r="W212" i="1"/>
  <c r="AE212" i="1" s="1"/>
  <c r="BA252" i="1"/>
  <c r="E311" i="1"/>
  <c r="E308" i="1" s="1"/>
  <c r="AZ308" i="1"/>
  <c r="AZ311" i="1"/>
  <c r="AZ330" i="1"/>
  <c r="AZ399" i="1"/>
  <c r="BA215" i="1"/>
  <c r="AZ224" i="1"/>
  <c r="BA228" i="1"/>
  <c r="V235" i="1"/>
  <c r="AD235" i="1" s="1"/>
  <c r="AC235" i="1"/>
  <c r="AZ243" i="1"/>
  <c r="BA255" i="1"/>
  <c r="AZ278" i="1"/>
  <c r="AZ340" i="1"/>
  <c r="E340" i="1"/>
  <c r="E335" i="1" s="1"/>
  <c r="BA351" i="1"/>
  <c r="BA355" i="1"/>
  <c r="BA372" i="1"/>
  <c r="BA381" i="1"/>
  <c r="BA392" i="1"/>
  <c r="G398" i="1"/>
  <c r="BA27" i="1"/>
  <c r="BA44" i="1"/>
  <c r="BA46" i="1"/>
  <c r="BA51" i="1"/>
  <c r="BA60" i="1"/>
  <c r="BA73" i="1"/>
  <c r="BA93" i="1"/>
  <c r="AZ121" i="1"/>
  <c r="Z18" i="1"/>
  <c r="BA128" i="1"/>
  <c r="BA160" i="1"/>
  <c r="AZ168" i="1"/>
  <c r="AZ177" i="1"/>
  <c r="BA190" i="1"/>
  <c r="BA214" i="1"/>
  <c r="BA258" i="1"/>
  <c r="BA259" i="1"/>
  <c r="BA320" i="1"/>
  <c r="AZ322" i="1"/>
  <c r="BA331" i="1"/>
  <c r="BA333" i="1"/>
  <c r="AZ335" i="1"/>
  <c r="BA343" i="1"/>
  <c r="AZ344" i="1"/>
  <c r="BA354" i="1"/>
  <c r="BA358" i="1"/>
  <c r="AZ375" i="1"/>
  <c r="BA378" i="1"/>
  <c r="BA379" i="1"/>
  <c r="BA213" i="1"/>
  <c r="AZ217" i="1"/>
  <c r="BA267" i="1"/>
  <c r="C242" i="1"/>
  <c r="BA319" i="1"/>
  <c r="BA334" i="1"/>
  <c r="BA361" i="1"/>
  <c r="BA373" i="1"/>
  <c r="BA377" i="1"/>
  <c r="AZ387" i="1"/>
  <c r="BA388" i="1"/>
  <c r="BA389" i="1"/>
  <c r="F398" i="1"/>
  <c r="BA408" i="1"/>
  <c r="AD35" i="1"/>
  <c r="W35" i="1"/>
  <c r="AE35" i="1" s="1"/>
  <c r="AD116" i="1"/>
  <c r="W116" i="1"/>
  <c r="AE116" i="1" s="1"/>
  <c r="AD120" i="1"/>
  <c r="W120" i="1"/>
  <c r="AE120" i="1" s="1"/>
  <c r="AD149" i="1"/>
  <c r="W149" i="1"/>
  <c r="AE149" i="1" s="1"/>
  <c r="AD151" i="1"/>
  <c r="W151" i="1"/>
  <c r="AE151" i="1" s="1"/>
  <c r="AD169" i="1"/>
  <c r="W169" i="1"/>
  <c r="AE169" i="1" s="1"/>
  <c r="W221" i="1"/>
  <c r="AE221" i="1" s="1"/>
  <c r="AD221" i="1"/>
  <c r="AC110" i="1"/>
  <c r="V110" i="1"/>
  <c r="AD133" i="1"/>
  <c r="W133" i="1"/>
  <c r="AE133" i="1" s="1"/>
  <c r="W156" i="1"/>
  <c r="AE156" i="1" s="1"/>
  <c r="AD156" i="1"/>
  <c r="W189" i="1"/>
  <c r="AE189" i="1" s="1"/>
  <c r="AD189" i="1"/>
  <c r="AD195" i="1"/>
  <c r="W195" i="1"/>
  <c r="AE195" i="1" s="1"/>
  <c r="W196" i="1"/>
  <c r="AE196" i="1" s="1"/>
  <c r="AD196" i="1"/>
  <c r="W36" i="1"/>
  <c r="AE36" i="1" s="1"/>
  <c r="AD36" i="1"/>
  <c r="AD38" i="1"/>
  <c r="W38" i="1"/>
  <c r="AE38" i="1" s="1"/>
  <c r="W106" i="1"/>
  <c r="AE106" i="1" s="1"/>
  <c r="AD106" i="1"/>
  <c r="V107" i="1"/>
  <c r="AC107" i="1"/>
  <c r="W162" i="1"/>
  <c r="AE162" i="1" s="1"/>
  <c r="AD162" i="1"/>
  <c r="W233" i="1"/>
  <c r="AD233" i="1"/>
  <c r="W236" i="1"/>
  <c r="AE236" i="1" s="1"/>
  <c r="AD236" i="1"/>
  <c r="AD74" i="1"/>
  <c r="W74" i="1"/>
  <c r="AE74" i="1" s="1"/>
  <c r="W98" i="1"/>
  <c r="AE98" i="1" s="1"/>
  <c r="AD98" i="1"/>
  <c r="W126" i="1"/>
  <c r="AE126" i="1" s="1"/>
  <c r="AD126" i="1"/>
  <c r="AD150" i="1"/>
  <c r="W150" i="1"/>
  <c r="AE150" i="1" s="1"/>
  <c r="W158" i="1"/>
  <c r="AE158" i="1" s="1"/>
  <c r="AD158" i="1"/>
  <c r="V182" i="1"/>
  <c r="AC182" i="1"/>
  <c r="AD191" i="1"/>
  <c r="W191" i="1"/>
  <c r="AE191" i="1" s="1"/>
  <c r="W214" i="1"/>
  <c r="AE214" i="1" s="1"/>
  <c r="AD214" i="1"/>
  <c r="AD215" i="1"/>
  <c r="W215" i="1"/>
  <c r="AE215" i="1" s="1"/>
  <c r="AD226" i="1"/>
  <c r="W226" i="1"/>
  <c r="AE226" i="1" s="1"/>
  <c r="W34" i="1"/>
  <c r="AE34" i="1" s="1"/>
  <c r="AD34" i="1"/>
  <c r="W73" i="1"/>
  <c r="AE73" i="1" s="1"/>
  <c r="AD73" i="1"/>
  <c r="V85" i="1"/>
  <c r="AC85" i="1"/>
  <c r="AC84" i="1" s="1"/>
  <c r="U122" i="1"/>
  <c r="AD134" i="1"/>
  <c r="W134" i="1"/>
  <c r="AE134" i="1" s="1"/>
  <c r="W164" i="1"/>
  <c r="AE164" i="1" s="1"/>
  <c r="AD164" i="1"/>
  <c r="AD172" i="1"/>
  <c r="W172" i="1"/>
  <c r="AE172" i="1" s="1"/>
  <c r="AD190" i="1"/>
  <c r="W190" i="1"/>
  <c r="AE190" i="1" s="1"/>
  <c r="AD194" i="1"/>
  <c r="W194" i="1"/>
  <c r="AE194" i="1" s="1"/>
  <c r="AD213" i="1"/>
  <c r="W213" i="1"/>
  <c r="AE213" i="1" s="1"/>
  <c r="AD75" i="1"/>
  <c r="W75" i="1"/>
  <c r="AE75" i="1" s="1"/>
  <c r="W100" i="1"/>
  <c r="AE100" i="1" s="1"/>
  <c r="AD100" i="1"/>
  <c r="AD101" i="1"/>
  <c r="W101" i="1"/>
  <c r="AE101" i="1" s="1"/>
  <c r="W117" i="1"/>
  <c r="AE117" i="1" s="1"/>
  <c r="AD117" i="1"/>
  <c r="AC146" i="1"/>
  <c r="V146" i="1"/>
  <c r="W152" i="1"/>
  <c r="AE152" i="1" s="1"/>
  <c r="AD152" i="1"/>
  <c r="AD153" i="1"/>
  <c r="W153" i="1"/>
  <c r="AE153" i="1" s="1"/>
  <c r="V155" i="1"/>
  <c r="AC155" i="1"/>
  <c r="W160" i="1"/>
  <c r="AE160" i="1" s="1"/>
  <c r="AD160" i="1"/>
  <c r="AD179" i="1"/>
  <c r="W179" i="1"/>
  <c r="AE179" i="1" s="1"/>
  <c r="V184" i="1"/>
  <c r="AC184" i="1"/>
  <c r="AD225" i="1"/>
  <c r="W225" i="1"/>
  <c r="AE225" i="1" s="1"/>
  <c r="AC231" i="1"/>
  <c r="V231" i="1"/>
  <c r="V227" i="1"/>
  <c r="AC227" i="1"/>
  <c r="C18" i="1"/>
  <c r="BA23" i="1"/>
  <c r="AD37" i="1"/>
  <c r="AD39" i="1"/>
  <c r="BA53" i="1"/>
  <c r="W65" i="1"/>
  <c r="AE65" i="1" s="1"/>
  <c r="W66" i="1"/>
  <c r="AE66" i="1" s="1"/>
  <c r="W87" i="1"/>
  <c r="AE87" i="1" s="1"/>
  <c r="V93" i="1"/>
  <c r="W97" i="1"/>
  <c r="AF97" i="1" s="1"/>
  <c r="V99" i="1"/>
  <c r="S104" i="1"/>
  <c r="U105" i="1"/>
  <c r="BA110" i="1"/>
  <c r="V111" i="1"/>
  <c r="W118" i="1"/>
  <c r="AE118" i="1" s="1"/>
  <c r="W119" i="1"/>
  <c r="AE119" i="1" s="1"/>
  <c r="W125" i="1"/>
  <c r="AE125" i="1" s="1"/>
  <c r="W127" i="1"/>
  <c r="AE127" i="1" s="1"/>
  <c r="W129" i="1"/>
  <c r="AE129" i="1" s="1"/>
  <c r="W139" i="1"/>
  <c r="AE139" i="1" s="1"/>
  <c r="W144" i="1"/>
  <c r="AE144" i="1" s="1"/>
  <c r="W147" i="1"/>
  <c r="AE147" i="1" s="1"/>
  <c r="W148" i="1"/>
  <c r="AE148" i="1" s="1"/>
  <c r="W157" i="1"/>
  <c r="AE157" i="1" s="1"/>
  <c r="W159" i="1"/>
  <c r="AE159" i="1" s="1"/>
  <c r="W161" i="1"/>
  <c r="AE161" i="1" s="1"/>
  <c r="W163" i="1"/>
  <c r="AE163" i="1" s="1"/>
  <c r="W170" i="1"/>
  <c r="AE170" i="1" s="1"/>
  <c r="W171" i="1"/>
  <c r="AE171" i="1" s="1"/>
  <c r="S177" i="1"/>
  <c r="T177" i="1"/>
  <c r="W180" i="1"/>
  <c r="V181" i="1"/>
  <c r="AC186" i="1"/>
  <c r="W188" i="1"/>
  <c r="W197" i="1"/>
  <c r="AE197" i="1" s="1"/>
  <c r="W210" i="1"/>
  <c r="AE210" i="1" s="1"/>
  <c r="W211" i="1"/>
  <c r="AE211" i="1" s="1"/>
  <c r="V218" i="1"/>
  <c r="BA221" i="1"/>
  <c r="AC228" i="1"/>
  <c r="BA236" i="1"/>
  <c r="BA393" i="1"/>
  <c r="E411" i="1"/>
  <c r="D411" i="1" s="1"/>
  <c r="BA412" i="1"/>
  <c r="BA34" i="1"/>
  <c r="AZ35" i="1"/>
  <c r="AZ36" i="1"/>
  <c r="BA36" i="1" s="1"/>
  <c r="BA50" i="1"/>
  <c r="E85" i="1"/>
  <c r="E84" i="1" s="1"/>
  <c r="AZ92" i="1"/>
  <c r="AC97" i="1"/>
  <c r="BA105" i="1"/>
  <c r="E114" i="1"/>
  <c r="AZ132" i="1"/>
  <c r="AZ143" i="1"/>
  <c r="U178" i="1"/>
  <c r="AC180" i="1"/>
  <c r="V183" i="1"/>
  <c r="AC188" i="1"/>
  <c r="AZ209" i="1"/>
  <c r="AD228" i="1"/>
  <c r="BA280" i="1"/>
  <c r="AZ282" i="1"/>
  <c r="AZ304" i="1"/>
  <c r="BA37" i="1"/>
  <c r="BA39" i="1"/>
  <c r="AZ43" i="1"/>
  <c r="AJ18" i="1"/>
  <c r="AN18" i="1"/>
  <c r="E113" i="1"/>
  <c r="D113" i="1" s="1"/>
  <c r="AE228" i="1"/>
  <c r="AD230" i="1"/>
  <c r="W230" i="1"/>
  <c r="BA279" i="1"/>
  <c r="BA309" i="1"/>
  <c r="AZ314" i="1"/>
  <c r="BA318" i="1"/>
  <c r="C398" i="1"/>
  <c r="BA410" i="1"/>
  <c r="E409" i="1"/>
  <c r="D409" i="1" s="1"/>
  <c r="BA253" i="1"/>
  <c r="BA292" i="1"/>
  <c r="BA321" i="1"/>
  <c r="BA400" i="1"/>
  <c r="BA404" i="1"/>
  <c r="AZ409" i="1"/>
  <c r="AZ364" i="1"/>
  <c r="BA390" i="1"/>
  <c r="AZ403" i="1"/>
  <c r="BA374" i="1"/>
  <c r="U140" i="2" l="1"/>
  <c r="E104" i="1"/>
  <c r="D33" i="1"/>
  <c r="E33" i="1"/>
  <c r="AZ33" i="1"/>
  <c r="G18" i="1"/>
  <c r="G8" i="1" s="1"/>
  <c r="BA35" i="1"/>
  <c r="E242" i="1"/>
  <c r="E10" i="1" s="1"/>
  <c r="AR240" i="2"/>
  <c r="BA403" i="1"/>
  <c r="BA399" i="1"/>
  <c r="BA401" i="1"/>
  <c r="BA138" i="1"/>
  <c r="BA407" i="1"/>
  <c r="H17" i="1"/>
  <c r="F17" i="1"/>
  <c r="BA304" i="1"/>
  <c r="BA92" i="1"/>
  <c r="BA405" i="1"/>
  <c r="BA114" i="1"/>
  <c r="D114" i="1"/>
  <c r="D311" i="1"/>
  <c r="D308" i="1" s="1"/>
  <c r="BA108" i="1"/>
  <c r="D108" i="1"/>
  <c r="D340" i="1"/>
  <c r="D335" i="1" s="1"/>
  <c r="D85" i="1"/>
  <c r="D84" i="1" s="1"/>
  <c r="AR388" i="2"/>
  <c r="AR212" i="2"/>
  <c r="AR113" i="2"/>
  <c r="N161" i="2"/>
  <c r="V161" i="2" s="1"/>
  <c r="U74" i="2"/>
  <c r="AR245" i="2"/>
  <c r="AD219" i="1"/>
  <c r="C346" i="2"/>
  <c r="AR378" i="2"/>
  <c r="N175" i="2"/>
  <c r="V175" i="2" s="1"/>
  <c r="AR63" i="2"/>
  <c r="N134" i="2"/>
  <c r="W134" i="2" s="1"/>
  <c r="AR219" i="2"/>
  <c r="AR79" i="2"/>
  <c r="BA72" i="1"/>
  <c r="AR314" i="2"/>
  <c r="D347" i="2"/>
  <c r="AR348" i="2"/>
  <c r="W128" i="1"/>
  <c r="AE128" i="1" s="1"/>
  <c r="AR393" i="2"/>
  <c r="AR165" i="2"/>
  <c r="G346" i="2"/>
  <c r="AR283" i="2"/>
  <c r="BA96" i="1"/>
  <c r="AR11" i="2"/>
  <c r="W235" i="1"/>
  <c r="AF235" i="1" s="1"/>
  <c r="AR257" i="2"/>
  <c r="BA154" i="1"/>
  <c r="W139" i="2"/>
  <c r="N171" i="2"/>
  <c r="W171" i="2" s="1"/>
  <c r="AR207" i="2"/>
  <c r="AR21" i="2"/>
  <c r="D262" i="2"/>
  <c r="D177" i="2" s="1"/>
  <c r="BA314" i="1"/>
  <c r="T121" i="1"/>
  <c r="BA217" i="1"/>
  <c r="BA243" i="1"/>
  <c r="BA311" i="1"/>
  <c r="BA254" i="1"/>
  <c r="AQ360" i="2"/>
  <c r="AR360" i="2" s="1"/>
  <c r="U170" i="2"/>
  <c r="AR185" i="2"/>
  <c r="AR299" i="2"/>
  <c r="N162" i="2"/>
  <c r="V162" i="2" s="1"/>
  <c r="BA132" i="1"/>
  <c r="AZ398" i="1"/>
  <c r="BA322" i="1"/>
  <c r="AR252" i="2"/>
  <c r="N172" i="2"/>
  <c r="V172" i="2" s="1"/>
  <c r="AR355" i="2"/>
  <c r="AR306" i="2"/>
  <c r="AF186" i="1"/>
  <c r="BA19" i="1"/>
  <c r="AR178" i="2"/>
  <c r="D71" i="2"/>
  <c r="AR71" i="2" s="1"/>
  <c r="AR160" i="2"/>
  <c r="AR276" i="2"/>
  <c r="W187" i="1"/>
  <c r="AE187" i="1" s="1"/>
  <c r="N174" i="2"/>
  <c r="V174" i="2" s="1"/>
  <c r="BA294" i="1"/>
  <c r="U66" i="2"/>
  <c r="AR152" i="2"/>
  <c r="AR97" i="2"/>
  <c r="AR190" i="2"/>
  <c r="AR88" i="2"/>
  <c r="AR53" i="2"/>
  <c r="AR24" i="2"/>
  <c r="BA85" i="1"/>
  <c r="AR57" i="2"/>
  <c r="AR382" i="2"/>
  <c r="S18" i="1"/>
  <c r="N114" i="2"/>
  <c r="V114" i="2" s="1"/>
  <c r="T129" i="2"/>
  <c r="W200" i="1"/>
  <c r="AE200" i="1" s="1"/>
  <c r="BA411" i="1"/>
  <c r="W234" i="1"/>
  <c r="AE234" i="1" s="1"/>
  <c r="W145" i="1"/>
  <c r="AE145" i="1" s="1"/>
  <c r="BA250" i="1"/>
  <c r="AR338" i="2"/>
  <c r="G9" i="2"/>
  <c r="G8" i="2" s="1"/>
  <c r="AR375" i="2"/>
  <c r="BA290" i="1"/>
  <c r="AR75" i="2"/>
  <c r="U138" i="2"/>
  <c r="N138" i="2"/>
  <c r="BA278" i="1"/>
  <c r="C9" i="2"/>
  <c r="C8" i="2" s="1"/>
  <c r="AR323" i="2"/>
  <c r="BA317" i="1"/>
  <c r="BA102" i="1"/>
  <c r="BA121" i="1"/>
  <c r="AQ331" i="2"/>
  <c r="AR222" i="2"/>
  <c r="D331" i="2"/>
  <c r="F346" i="2"/>
  <c r="W140" i="2"/>
  <c r="N132" i="2"/>
  <c r="V132" i="2" s="1"/>
  <c r="F10" i="2"/>
  <c r="AQ10" i="2" s="1"/>
  <c r="AR58" i="2"/>
  <c r="BA387" i="1"/>
  <c r="V104" i="2"/>
  <c r="W104" i="2"/>
  <c r="BA143" i="1"/>
  <c r="D357" i="2"/>
  <c r="U104" i="2"/>
  <c r="BA371" i="1"/>
  <c r="BA209" i="1"/>
  <c r="BA344" i="1"/>
  <c r="BA340" i="1"/>
  <c r="AR124" i="2"/>
  <c r="AR82" i="2"/>
  <c r="AR81" i="2"/>
  <c r="U151" i="2"/>
  <c r="N151" i="2"/>
  <c r="BA397" i="1"/>
  <c r="AR365" i="2"/>
  <c r="N136" i="2"/>
  <c r="U136" i="2"/>
  <c r="M89" i="2"/>
  <c r="L88" i="2"/>
  <c r="U78" i="2"/>
  <c r="N78" i="2"/>
  <c r="M58" i="2"/>
  <c r="L57" i="2"/>
  <c r="T58" i="2"/>
  <c r="T57" i="2" s="1"/>
  <c r="AZ242" i="1"/>
  <c r="BA350" i="1"/>
  <c r="BA282" i="1"/>
  <c r="AF219" i="1"/>
  <c r="AQ357" i="2"/>
  <c r="E346" i="2"/>
  <c r="AQ347" i="2"/>
  <c r="AR353" i="2"/>
  <c r="W170" i="2"/>
  <c r="V170" i="2"/>
  <c r="AR129" i="2"/>
  <c r="K88" i="2"/>
  <c r="K10" i="2" s="1"/>
  <c r="T72" i="2"/>
  <c r="T71" i="2" s="1"/>
  <c r="M72" i="2"/>
  <c r="L71" i="2"/>
  <c r="E9" i="2"/>
  <c r="N62" i="2"/>
  <c r="W62" i="2" s="1"/>
  <c r="U62" i="2"/>
  <c r="AR80" i="2"/>
  <c r="BA375" i="1"/>
  <c r="BA330" i="1"/>
  <c r="AR385" i="2"/>
  <c r="AR332" i="2"/>
  <c r="U168" i="2"/>
  <c r="N168" i="2"/>
  <c r="W168" i="2" s="1"/>
  <c r="N105" i="2"/>
  <c r="U105" i="2"/>
  <c r="AR29" i="2"/>
  <c r="AR234" i="2"/>
  <c r="F177" i="2"/>
  <c r="U173" i="2"/>
  <c r="N173" i="2"/>
  <c r="J10" i="2"/>
  <c r="W74" i="2"/>
  <c r="V74" i="2"/>
  <c r="U64" i="2"/>
  <c r="N64" i="2"/>
  <c r="W64" i="2" s="1"/>
  <c r="AR231" i="2"/>
  <c r="U169" i="2"/>
  <c r="N169" i="2"/>
  <c r="L129" i="2"/>
  <c r="M130" i="2"/>
  <c r="N135" i="2"/>
  <c r="U135" i="2"/>
  <c r="T90" i="2"/>
  <c r="T88" i="2" s="1"/>
  <c r="M90" i="2"/>
  <c r="U133" i="2"/>
  <c r="N133" i="2"/>
  <c r="AR102" i="2"/>
  <c r="U77" i="2"/>
  <c r="N77" i="2"/>
  <c r="BA113" i="1"/>
  <c r="AC177" i="1"/>
  <c r="T84" i="1"/>
  <c r="U86" i="1"/>
  <c r="AD232" i="1"/>
  <c r="W232" i="1"/>
  <c r="BA112" i="1"/>
  <c r="AD185" i="1"/>
  <c r="W185" i="1"/>
  <c r="BA364" i="1"/>
  <c r="E398" i="1"/>
  <c r="D398" i="1" s="1"/>
  <c r="BA177" i="1"/>
  <c r="BA224" i="1"/>
  <c r="W123" i="1"/>
  <c r="AF123" i="1" s="1"/>
  <c r="AF121" i="1" s="1"/>
  <c r="C17" i="1"/>
  <c r="C16" i="1" s="1"/>
  <c r="C15" i="1" s="1"/>
  <c r="BA168" i="1"/>
  <c r="BA115" i="1"/>
  <c r="BA43" i="1"/>
  <c r="AD181" i="1"/>
  <c r="W181" i="1"/>
  <c r="V122" i="1"/>
  <c r="U121" i="1"/>
  <c r="W85" i="1"/>
  <c r="AD85" i="1"/>
  <c r="AF230" i="1"/>
  <c r="AE230" i="1"/>
  <c r="V178" i="1"/>
  <c r="U177" i="1"/>
  <c r="W218" i="1"/>
  <c r="AD218" i="1"/>
  <c r="AC105" i="1"/>
  <c r="AC104" i="1" s="1"/>
  <c r="U104" i="1"/>
  <c r="V105" i="1"/>
  <c r="AD99" i="1"/>
  <c r="W99" i="1"/>
  <c r="AE99" i="1" s="1"/>
  <c r="W184" i="1"/>
  <c r="AD184" i="1"/>
  <c r="W146" i="1"/>
  <c r="AD146" i="1"/>
  <c r="AF233" i="1"/>
  <c r="AE233" i="1"/>
  <c r="BA409" i="1"/>
  <c r="W183" i="1"/>
  <c r="AD183" i="1"/>
  <c r="AE188" i="1"/>
  <c r="AF188" i="1"/>
  <c r="AE180" i="1"/>
  <c r="AF180" i="1"/>
  <c r="AD111" i="1"/>
  <c r="W111" i="1"/>
  <c r="AD93" i="1"/>
  <c r="W93" i="1"/>
  <c r="AF93" i="1" s="1"/>
  <c r="AD227" i="1"/>
  <c r="W227" i="1"/>
  <c r="AF227" i="1" s="1"/>
  <c r="W231" i="1"/>
  <c r="AD231" i="1"/>
  <c r="W155" i="1"/>
  <c r="AD155" i="1"/>
  <c r="W182" i="1"/>
  <c r="AD182" i="1"/>
  <c r="W107" i="1"/>
  <c r="AD107" i="1"/>
  <c r="W110" i="1"/>
  <c r="AD110" i="1"/>
  <c r="D104" i="1" l="1"/>
  <c r="D18" i="1" s="1"/>
  <c r="F16" i="1"/>
  <c r="F15" i="1" s="1"/>
  <c r="F4" i="1" s="1"/>
  <c r="F6" i="1"/>
  <c r="H16" i="1"/>
  <c r="H15" i="1" s="1"/>
  <c r="H4" i="1" s="1"/>
  <c r="H6" i="1"/>
  <c r="BA33" i="1"/>
  <c r="E18" i="1"/>
  <c r="E8" i="1" s="1"/>
  <c r="D242" i="1"/>
  <c r="BA308" i="1"/>
  <c r="BA84" i="1"/>
  <c r="BA335" i="1"/>
  <c r="G17" i="1"/>
  <c r="D10" i="2"/>
  <c r="D9" i="2" s="1"/>
  <c r="D8" i="2" s="1"/>
  <c r="W114" i="2"/>
  <c r="W175" i="2"/>
  <c r="W161" i="2"/>
  <c r="AE235" i="1"/>
  <c r="V134" i="2"/>
  <c r="C7" i="2"/>
  <c r="G7" i="2"/>
  <c r="W172" i="2"/>
  <c r="D346" i="2"/>
  <c r="AR347" i="2"/>
  <c r="AQ346" i="2"/>
  <c r="V171" i="2"/>
  <c r="W162" i="2"/>
  <c r="AR262" i="2"/>
  <c r="T18" i="1"/>
  <c r="W174" i="2"/>
  <c r="BA398" i="1"/>
  <c r="AF234" i="1"/>
  <c r="AF145" i="1"/>
  <c r="AC18" i="1"/>
  <c r="AF187" i="1"/>
  <c r="AE123" i="1"/>
  <c r="AF200" i="1"/>
  <c r="AR357" i="2"/>
  <c r="AR331" i="2"/>
  <c r="W132" i="2"/>
  <c r="V138" i="2"/>
  <c r="W138" i="2"/>
  <c r="V151" i="2"/>
  <c r="W151" i="2"/>
  <c r="BA104" i="1"/>
  <c r="AG9" i="2"/>
  <c r="AG10" i="2"/>
  <c r="AO177" i="2"/>
  <c r="F9" i="2"/>
  <c r="F8" i="2" s="1"/>
  <c r="F7" i="2" s="1"/>
  <c r="N58" i="2"/>
  <c r="M57" i="2"/>
  <c r="U58" i="2"/>
  <c r="U57" i="2" s="1"/>
  <c r="U89" i="2"/>
  <c r="M88" i="2"/>
  <c r="N89" i="2"/>
  <c r="W78" i="2"/>
  <c r="V78" i="2"/>
  <c r="N90" i="2"/>
  <c r="U90" i="2"/>
  <c r="W169" i="2"/>
  <c r="V169" i="2"/>
  <c r="W173" i="2"/>
  <c r="V173" i="2"/>
  <c r="T10" i="2"/>
  <c r="W136" i="2"/>
  <c r="V136" i="2"/>
  <c r="W77" i="2"/>
  <c r="V77" i="2"/>
  <c r="AQ177" i="2"/>
  <c r="AR177" i="2" s="1"/>
  <c r="M129" i="2"/>
  <c r="N130" i="2"/>
  <c r="U130" i="2"/>
  <c r="U129" i="2" s="1"/>
  <c r="V105" i="2"/>
  <c r="W105" i="2"/>
  <c r="M71" i="2"/>
  <c r="U72" i="2"/>
  <c r="U71" i="2" s="1"/>
  <c r="N72" i="2"/>
  <c r="E8" i="2"/>
  <c r="V133" i="2"/>
  <c r="W133" i="2"/>
  <c r="V135" i="2"/>
  <c r="W135" i="2"/>
  <c r="L10" i="2"/>
  <c r="V86" i="1"/>
  <c r="U84" i="1"/>
  <c r="U18" i="1" s="1"/>
  <c r="AF185" i="1"/>
  <c r="AE185" i="1"/>
  <c r="AF232" i="1"/>
  <c r="AE232" i="1"/>
  <c r="AF146" i="1"/>
  <c r="AE146" i="1"/>
  <c r="AF218" i="1"/>
  <c r="AE218" i="1"/>
  <c r="W178" i="1"/>
  <c r="V177" i="1"/>
  <c r="AD178" i="1"/>
  <c r="AD177" i="1" s="1"/>
  <c r="AF181" i="1"/>
  <c r="AE181" i="1"/>
  <c r="AF183" i="1"/>
  <c r="AE183" i="1"/>
  <c r="AF155" i="1"/>
  <c r="AE155" i="1"/>
  <c r="AE111" i="1"/>
  <c r="AF111" i="1"/>
  <c r="AE184" i="1"/>
  <c r="AF184" i="1"/>
  <c r="V104" i="1"/>
  <c r="W105" i="1"/>
  <c r="AD105" i="1"/>
  <c r="AD104" i="1" s="1"/>
  <c r="AP17" i="1"/>
  <c r="AP18" i="1"/>
  <c r="AZ18" i="1"/>
  <c r="AF231" i="1"/>
  <c r="AE231" i="1"/>
  <c r="AF107" i="1"/>
  <c r="AE107" i="1"/>
  <c r="V121" i="1"/>
  <c r="W122" i="1"/>
  <c r="AD122" i="1"/>
  <c r="AD121" i="1" s="1"/>
  <c r="AF110" i="1"/>
  <c r="AE110" i="1"/>
  <c r="AE182" i="1"/>
  <c r="AF182" i="1"/>
  <c r="AF85" i="1"/>
  <c r="AF84" i="1" s="1"/>
  <c r="AE85" i="1"/>
  <c r="G16" i="1" l="1"/>
  <c r="G15" i="1" s="1"/>
  <c r="G4" i="1" s="1"/>
  <c r="G6" i="1"/>
  <c r="E17" i="1"/>
  <c r="AX242" i="1"/>
  <c r="BA242" i="1"/>
  <c r="BA18" i="1"/>
  <c r="V71" i="2"/>
  <c r="AR10" i="2"/>
  <c r="AR346" i="2"/>
  <c r="D7" i="2"/>
  <c r="E3" i="2" s="1"/>
  <c r="AQ9" i="2"/>
  <c r="AR9" i="2" s="1"/>
  <c r="W129" i="2"/>
  <c r="M10" i="2"/>
  <c r="V90" i="2"/>
  <c r="W90" i="2"/>
  <c r="W88" i="2" s="1"/>
  <c r="AQ8" i="2"/>
  <c r="AR8" i="2" s="1"/>
  <c r="E7" i="2"/>
  <c r="W58" i="2"/>
  <c r="W57" i="2" s="1"/>
  <c r="N57" i="2"/>
  <c r="V58" i="2"/>
  <c r="V57" i="2" s="1"/>
  <c r="AE104" i="1"/>
  <c r="V130" i="2"/>
  <c r="V129" i="2" s="1"/>
  <c r="N129" i="2"/>
  <c r="U88" i="2"/>
  <c r="U10" i="2" s="1"/>
  <c r="W72" i="2"/>
  <c r="W71" i="2" s="1"/>
  <c r="N71" i="2"/>
  <c r="N88" i="2"/>
  <c r="V89" i="2"/>
  <c r="AF177" i="1"/>
  <c r="AD86" i="1"/>
  <c r="AD84" i="1" s="1"/>
  <c r="AD18" i="1" s="1"/>
  <c r="W86" i="1"/>
  <c r="V84" i="1"/>
  <c r="V18" i="1" s="1"/>
  <c r="AF105" i="1"/>
  <c r="AF104" i="1" s="1"/>
  <c r="W104" i="1"/>
  <c r="AE122" i="1"/>
  <c r="AE121" i="1" s="1"/>
  <c r="W121" i="1"/>
  <c r="AZ17" i="1"/>
  <c r="AE178" i="1"/>
  <c r="AE177" i="1" s="1"/>
  <c r="W177" i="1"/>
  <c r="AF18" i="1" l="1"/>
  <c r="AZ16" i="1"/>
  <c r="D17" i="1"/>
  <c r="E6" i="1"/>
  <c r="E16" i="1"/>
  <c r="D16" i="1" s="1"/>
  <c r="BA17" i="1"/>
  <c r="W10" i="2"/>
  <c r="V88" i="2"/>
  <c r="V10" i="2" s="1"/>
  <c r="AQ7" i="2"/>
  <c r="AR7" i="2" s="1"/>
  <c r="AG7" i="2"/>
  <c r="N10" i="2"/>
  <c r="AE86" i="1"/>
  <c r="AE84" i="1" s="1"/>
  <c r="AE18" i="1" s="1"/>
  <c r="W84" i="1"/>
  <c r="W18" i="1" s="1"/>
  <c r="AP15" i="1"/>
  <c r="AZ15" i="1"/>
  <c r="E15" i="1" l="1"/>
  <c r="E4" i="1" s="1"/>
  <c r="BA16" i="1"/>
  <c r="D15" i="1" l="1"/>
  <c r="BA15" i="1"/>
</calcChain>
</file>

<file path=xl/sharedStrings.xml><?xml version="1.0" encoding="utf-8"?>
<sst xmlns="http://schemas.openxmlformats.org/spreadsheetml/2006/main" count="14970" uniqueCount="2524">
  <si>
    <t>Пообъектный перечень 
мероприятий по строительству и модернизации (реконструкции) объектов водоснабжения и водоотведения Белгородской области на 2021 год</t>
  </si>
  <si>
    <t>№ п/п</t>
  </si>
  <si>
    <t>Наименование муниципального образования, объекта инженерных сетей и сооружений</t>
  </si>
  <si>
    <t>Инженерное обустройство</t>
  </si>
  <si>
    <t>ВСЕГО 
2021 год</t>
  </si>
  <si>
    <t>В том числе по источникам                                       (тыс. рублей)</t>
  </si>
  <si>
    <t>Наличие проектно-сметной документации</t>
  </si>
  <si>
    <t>Наличие положительного заключения государственной экспертизы</t>
  </si>
  <si>
    <t>Проведение процедуры торгов</t>
  </si>
  <si>
    <t>Заключение контракта</t>
  </si>
  <si>
    <t>Стоимость по результатам торгов (по контракту), тыс.руб.</t>
  </si>
  <si>
    <t>в том числе</t>
  </si>
  <si>
    <t>Экономия по результатам торгов, тыс.руб.</t>
  </si>
  <si>
    <t>Сроки строительства</t>
  </si>
  <si>
    <t>Оперативное выполнение</t>
  </si>
  <si>
    <t>Оплата и остаток, тыс.руб.</t>
  </si>
  <si>
    <t>ПРИМЕЧАНИЯ</t>
  </si>
  <si>
    <t>протяжён-ность (км)</t>
  </si>
  <si>
    <t>федеральный бюджет</t>
  </si>
  <si>
    <t>областной бюджет</t>
  </si>
  <si>
    <t>внебюд-жетные</t>
  </si>
  <si>
    <t>Дата подготовки ТЗ</t>
  </si>
  <si>
    <t>Дата выставления на торги</t>
  </si>
  <si>
    <t>Дата проведения торгов</t>
  </si>
  <si>
    <t>Дата заключения контракта</t>
  </si>
  <si>
    <t>Дата окончания работ по контракту</t>
  </si>
  <si>
    <t>бюджет субъекта</t>
  </si>
  <si>
    <t>внебюджетные источники</t>
  </si>
  <si>
    <t>Дата получения разрешения на строительство</t>
  </si>
  <si>
    <t>Дата начала СМР работ</t>
  </si>
  <si>
    <t xml:space="preserve">Дата окончания СМР </t>
  </si>
  <si>
    <t>Дата ввода в эксплуатацию</t>
  </si>
  <si>
    <t>Оперативное выполнение, тыс.руб.</t>
  </si>
  <si>
    <t>% оперативного выполнения</t>
  </si>
  <si>
    <t xml:space="preserve">техническая готовность объекта капитального строительства, % </t>
  </si>
  <si>
    <t>Оплачено, тыс.руб.</t>
  </si>
  <si>
    <t>Остаток, тыс.руб.</t>
  </si>
  <si>
    <t>Примечания</t>
  </si>
  <si>
    <t>Государственная программа Белгородской области «Обеспечение доступным и комфортным жильем и коммунальными услугами жителей Белгородской области»</t>
  </si>
  <si>
    <t>I</t>
  </si>
  <si>
    <t>Подпрограмма 4 «Развитие и модернизация коммунального комплекса Белгородской области»</t>
  </si>
  <si>
    <t>-</t>
  </si>
  <si>
    <t>1.1.</t>
  </si>
  <si>
    <t>Основное мероприятие 4.1 «Строительство, модернизация (реконструкция) водопроводных сетей, водозаборных скважин, водонапорных башен, резервуаров, станций водоочистки, повысительных насосных станций, канализационных сетей, канализационных насосных станций, очистных сооружений, локальных очистных сооружений государственной собственности»</t>
  </si>
  <si>
    <t>1.1.1.</t>
  </si>
  <si>
    <t>Субсидия на строительство и модернизацию (реконструкцию) государственной собственности</t>
  </si>
  <si>
    <t>Городской округ «Город Белгород»</t>
  </si>
  <si>
    <t>1.1</t>
  </si>
  <si>
    <t>Комплексная реконструкция городских очистных сооружений г. Белгорода</t>
  </si>
  <si>
    <t>да</t>
  </si>
  <si>
    <t>22 января 2021 г.</t>
  </si>
  <si>
    <t>02 февраля 2021 г.</t>
  </si>
  <si>
    <t>09 февраля 2021г.</t>
  </si>
  <si>
    <t>24 февраля 2021 г.</t>
  </si>
  <si>
    <t>15 июля 2021 г.</t>
  </si>
  <si>
    <t>не требуется</t>
  </si>
  <si>
    <t>25 февраля 2021 г.</t>
  </si>
  <si>
    <t>1.2</t>
  </si>
  <si>
    <t>Поставка материалов для монтажа технологического оборудования КНС-9</t>
  </si>
  <si>
    <t>28 января 2021 г.</t>
  </si>
  <si>
    <t>08 февраля 2021 г.</t>
  </si>
  <si>
    <t>18 февраля 2021 г.</t>
  </si>
  <si>
    <t>10 марта 2021 г.</t>
  </si>
  <si>
    <t>10 июня 2021 г.</t>
  </si>
  <si>
    <t>11 марта 2021 г.</t>
  </si>
  <si>
    <t>перенос объекта с 20 на 21 год</t>
  </si>
  <si>
    <t>1.3</t>
  </si>
  <si>
    <t>Капитальный ремонт переходов диаметром 300 мм и диаметром 500 мм через р. Везелка</t>
  </si>
  <si>
    <t>15 марта 2021 г.</t>
  </si>
  <si>
    <t>25 марта 2021 г.</t>
  </si>
  <si>
    <t>05 апреля 2021 г.</t>
  </si>
  <si>
    <t>15 апреля 2021 г.</t>
  </si>
  <si>
    <t>30 августа 2021 г.</t>
  </si>
  <si>
    <t>16 апреля 2021 г.</t>
  </si>
  <si>
    <t>1.4</t>
  </si>
  <si>
    <t>Капитальный ремонт правой нитки водовода диаметром 500 мм по ул. Левобережная от дома № 10 до дома № 18</t>
  </si>
  <si>
    <t>19 марта 2021 г.</t>
  </si>
  <si>
    <t>12 апреля 2021 г.</t>
  </si>
  <si>
    <t>26 апреля 2021 г.</t>
  </si>
  <si>
    <t>27 апреля 2021 г.</t>
  </si>
  <si>
    <t>30  сентября 2021 г.</t>
  </si>
  <si>
    <t>1.5</t>
  </si>
  <si>
    <t xml:space="preserve">Капитальный ремонт правой нитки водовода диаметром 500 мм по ул. Везельская  </t>
  </si>
  <si>
    <t>30 марта 2021 г.</t>
  </si>
  <si>
    <t>05 мая 2021 г.</t>
  </si>
  <si>
    <t>30 октября 2021 г.</t>
  </si>
  <si>
    <t>06 мая 2021 г.</t>
  </si>
  <si>
    <t>1.6</t>
  </si>
  <si>
    <t>Поставка материалов для капитальныого ремонта водовода от резервуара до приемной гребенки насосной станции 3-го подъема «Витаминный комбинат»</t>
  </si>
  <si>
    <t>29 января  2021 г.</t>
  </si>
  <si>
    <t>09 февраля 2021 г.</t>
  </si>
  <si>
    <t>19 февраля 2021 г.</t>
  </si>
  <si>
    <t>10 мая 2021 г.</t>
  </si>
  <si>
    <t>12 марта 2021 г.</t>
  </si>
  <si>
    <t>1.7</t>
  </si>
  <si>
    <t xml:space="preserve">Капитальный ремонт самотечного коллектора диаметром 800 мм, ул. Макаренко - ул. Ватутина </t>
  </si>
  <si>
    <t>05  апреля 2021 г.</t>
  </si>
  <si>
    <t>26 апреля  2021г.</t>
  </si>
  <si>
    <t>1.8</t>
  </si>
  <si>
    <t>Капитальный ремонт двух ниток напорного коллектора диаметром 500 мм по ул. Транспортная от КНС-5 до камеры гашения ул. Железнодорожная (по существующей трассе)</t>
  </si>
  <si>
    <t>30 сентября 2021 г.</t>
  </si>
  <si>
    <t>1.9</t>
  </si>
  <si>
    <t>Поставка материалов для капитального ремонта скважин г. Белгород (насосные агрегаты)</t>
  </si>
  <si>
    <t>08 декабря 2020 г.</t>
  </si>
  <si>
    <t>10 декабря 2020 г.</t>
  </si>
  <si>
    <t>22 декабря 2020 г.</t>
  </si>
  <si>
    <t>12 января 2021 г.</t>
  </si>
  <si>
    <t>14 января 2021г.</t>
  </si>
  <si>
    <t>13 января 2021 г.</t>
  </si>
  <si>
    <t>14 января 2021 г.</t>
  </si>
  <si>
    <t>Алексеевский городской округ</t>
  </si>
  <si>
    <t>2.1</t>
  </si>
  <si>
    <t>Капитальный ремонт водопровода из труб полиэтиленовых диаметром 110 мм в с. Станичное</t>
  </si>
  <si>
    <t>НАКАЗЫ</t>
  </si>
  <si>
    <t>2.2</t>
  </si>
  <si>
    <t>Капитальный ремонт водонапорной башни объемом 50 куб. м в с. Станичное</t>
  </si>
  <si>
    <t>2.3</t>
  </si>
  <si>
    <t>Капитальный ремонт водонапорной башни объемом 160 куб. м в с. Советское</t>
  </si>
  <si>
    <t>оставляем</t>
  </si>
  <si>
    <t>2.4</t>
  </si>
  <si>
    <t>Капитальный ремонт напорного канализационного коллектора диаметром 400 мм (от центральной канализационной насосной станции до очистных сооружений)</t>
  </si>
  <si>
    <t>НОВЫЙ ОБЪЕКТ</t>
  </si>
  <si>
    <t>2.5</t>
  </si>
  <si>
    <t>Поставка станции водоподготовки в с. Пирогово</t>
  </si>
  <si>
    <t>2.6</t>
  </si>
  <si>
    <t>Поставка станции водоподготовки в с. Алейниково</t>
  </si>
  <si>
    <t>2.7</t>
  </si>
  <si>
    <t>Поставка станции водоподготовки в х. Куприянов</t>
  </si>
  <si>
    <t>Белгородский район</t>
  </si>
  <si>
    <t>3.1</t>
  </si>
  <si>
    <t>Капитальный ремонт водопроводных сетей в п. Разумное, ПМС-138</t>
  </si>
  <si>
    <t>20 апреля 2021 г.</t>
  </si>
  <si>
    <t>26 апреля 2021г.</t>
  </si>
  <si>
    <t>17 мая 2021 г.</t>
  </si>
  <si>
    <t>27 мая 2021 г.</t>
  </si>
  <si>
    <t>28 мая 2021 г.</t>
  </si>
  <si>
    <t>3.2</t>
  </si>
  <si>
    <t>Капитальный ремонт сетей водоотведения в п. Разумное, ПМС-138</t>
  </si>
  <si>
    <t>3.3</t>
  </si>
  <si>
    <t>Поставка оборудования насосной станции второго подъема в микрорайоне «Стрелецкое-23»</t>
  </si>
  <si>
    <t>29 января 2021 г.</t>
  </si>
  <si>
    <t>3.4</t>
  </si>
  <si>
    <t>Капитальный ремонт сетей водоснабжения микрорайонов Разумное-22а, 22б</t>
  </si>
  <si>
    <t>02 марта 2021 г.</t>
  </si>
  <si>
    <t>3.5</t>
  </si>
  <si>
    <t>Капитальный ремонт сетей водоснабжения микрорайона Шишино-39</t>
  </si>
  <si>
    <t>23 марта 2021 г.</t>
  </si>
  <si>
    <t>29 марта 2021 г.</t>
  </si>
  <si>
    <t>09 апреля 2021 г.</t>
  </si>
  <si>
    <t>19 апреля 2021 г.</t>
  </si>
  <si>
    <t>29 апреля 2021 г.</t>
  </si>
  <si>
    <t>30 апреля 2021 г.</t>
  </si>
  <si>
    <t>3.6</t>
  </si>
  <si>
    <t>Капитальный ремонт сетей водоснабжения микрорайонов Новая Нелидовка-62.17, 5</t>
  </si>
  <si>
    <t>3.7</t>
  </si>
  <si>
    <t>Капитальный ремонт сетей водоснабжения микрорайонов Комсомолький-19, 49, 50</t>
  </si>
  <si>
    <t>05 апреля 2021 г..</t>
  </si>
  <si>
    <t>12  апреля 2021 г.</t>
  </si>
  <si>
    <t>22 апреля 2021 г.</t>
  </si>
  <si>
    <t>11мая 2021 г.</t>
  </si>
  <si>
    <t>12 мая 2021 г.</t>
  </si>
  <si>
    <t>3.8</t>
  </si>
  <si>
    <t>Строительство двух резервуаров питьевой воды объемом по 500 куб. м в микрорайонах «Таврово-6» и «Таврово-7»</t>
  </si>
  <si>
    <t>выполняется</t>
  </si>
  <si>
    <t>30 июля 2021 г.</t>
  </si>
  <si>
    <t>10 августа 2021 г.</t>
  </si>
  <si>
    <t>20 августа 2021 г.</t>
  </si>
  <si>
    <t>31 августа 2021г.</t>
  </si>
  <si>
    <t>07 сентября 2021 г.</t>
  </si>
  <si>
    <t>30 декабря 2021 г.</t>
  </si>
  <si>
    <t>08 сентября 2021 г.</t>
  </si>
  <si>
    <t>20 декабря 2021 г.</t>
  </si>
  <si>
    <t>проектирование предусмотрено</t>
  </si>
  <si>
    <t>3.9</t>
  </si>
  <si>
    <t>Строительство дополнительного резервуара объемом 1000 куб. м для увеличения запаса воды в п. Разумное</t>
  </si>
  <si>
    <t>02 августа 2021 г.</t>
  </si>
  <si>
    <t>12 августа 2021 г.</t>
  </si>
  <si>
    <t>23 августа 2021 г.</t>
  </si>
  <si>
    <t>03 сентября 2021г.</t>
  </si>
  <si>
    <t>09 сентября 2021 г.</t>
  </si>
  <si>
    <t>10 сентября 2021 г.</t>
  </si>
  <si>
    <t>3.10</t>
  </si>
  <si>
    <t>Капитальный ремонт водовода диаметром 300 мм от насосной станции второго подъема до насосной станции третьего подъема, п. Дубовое</t>
  </si>
  <si>
    <t>11 мая 2021 г.</t>
  </si>
  <si>
    <t>20 мая 2021 г.</t>
  </si>
  <si>
    <t>31 мая 2021 г.</t>
  </si>
  <si>
    <t>11 июня 2021 г.</t>
  </si>
  <si>
    <t>3.11</t>
  </si>
  <si>
    <t>Капитальный ремонт водовода диаметром 150 мм от скважины до станции обезжелезивания, с. Головино</t>
  </si>
  <si>
    <t>07  июня 2021 г.</t>
  </si>
  <si>
    <t>17 июня 2021 г.</t>
  </si>
  <si>
    <t>18 июня 2021 г.</t>
  </si>
  <si>
    <t>3.12</t>
  </si>
  <si>
    <t>Капитальный ремонт водовода диаметром 300 мм в микрорайоне «Западный» п. Дубовое</t>
  </si>
  <si>
    <t>24 мая 2021 г.</t>
  </si>
  <si>
    <t>04 июня 2021 г.</t>
  </si>
  <si>
    <t>14 июня 2021 г.</t>
  </si>
  <si>
    <t>24 июня 2021 г.</t>
  </si>
  <si>
    <t>25 июня 2021 г.</t>
  </si>
  <si>
    <t>3.13</t>
  </si>
  <si>
    <t>Строительство водопровода в две нитки протяженностью 2,6 км диаметром 100 мм от водонапорной башни с. Долбино 
до с. Веселая Лопань</t>
  </si>
  <si>
    <t>ДОЛЖЕН проектировать район</t>
  </si>
  <si>
    <t>проектирует район, Сазонов сказал, что предусмотрели в 21 году проектирование. Была жалоба на личном приеме</t>
  </si>
  <si>
    <t>3.14</t>
  </si>
  <si>
    <t>Строительство сетей и сооружений водоснабжения и водоотведения в п. Разумное, мкр. «Четыре Сезона»</t>
  </si>
  <si>
    <t>05 февраля 2021 г.</t>
  </si>
  <si>
    <t>01 марта 2021 г.</t>
  </si>
  <si>
    <t>22 марта 2021 г.</t>
  </si>
  <si>
    <t>30 декабря 2021г.</t>
  </si>
  <si>
    <t>3.15</t>
  </si>
  <si>
    <t>Водоснабжение и водоотведение микрорайона «Белгород-53»</t>
  </si>
  <si>
    <t>проектирует УКС</t>
  </si>
  <si>
    <t>3.16</t>
  </si>
  <si>
    <t xml:space="preserve">Строительство очистных сооружений хозяйственно-бытовых сточных вод производительностью 800 куб. м/сут. в с. Таврово </t>
  </si>
  <si>
    <t>нет</t>
  </si>
  <si>
    <t>04 июня  2021 г.</t>
  </si>
  <si>
    <t>28 июня 2021 г.</t>
  </si>
  <si>
    <t>09 июля 2021 г.</t>
  </si>
  <si>
    <t>19 июля 2021 г.</t>
  </si>
  <si>
    <t>20 июля 2021г.</t>
  </si>
  <si>
    <t>планировали на доп.финансирование под фонд в 21 году, закладываем весь объем за областные</t>
  </si>
  <si>
    <t>3.17</t>
  </si>
  <si>
    <t>Реконструкция станции обезжелезивания до производительности 4800 куб. м в сутки мкр. ИЖС "Западный 14/2" с.Никольское Белгородского района Белгородской области</t>
  </si>
  <si>
    <t>30 мая 2021 г.</t>
  </si>
  <si>
    <t>30 июня 2021 г.</t>
  </si>
  <si>
    <t>3.18</t>
  </si>
  <si>
    <t>Реконструкция станции обезжелезивания производительностью 1200 куб. м в сутки мкр. ИЖС "Ближняя Игуменка 52" Белгородского района Белгородской области</t>
  </si>
  <si>
    <t>3.19</t>
  </si>
  <si>
    <t>Строительство станции обезжелезивания производительностью 10 куб.м / час в мкр. ИЖС «Нижний Ольшанец», Белгородского района, Белгородской области</t>
  </si>
  <si>
    <t>01 сентября 2021 г.</t>
  </si>
  <si>
    <t>3.20</t>
  </si>
  <si>
    <t>«Строительство станции обезжелезивания производительностью 50 куб. м в час мкр. ИЖС "Хохлово 68" Белгородского района Белгородской области</t>
  </si>
  <si>
    <t>3.21</t>
  </si>
  <si>
    <t>Строительство 2-й очереди очистных сооружений, производительностью 800 м3/час мкр ИЖС «Стрелецкое 23а» Белгородского района Белгородской области</t>
  </si>
  <si>
    <t>3.22</t>
  </si>
  <si>
    <t>Поставка станции водоподготовки в с. Никольское</t>
  </si>
  <si>
    <t>3.23</t>
  </si>
  <si>
    <t>Поставка станции водоподготовки в с. Беломестное</t>
  </si>
  <si>
    <t>Борисовский район</t>
  </si>
  <si>
    <t>4.1</t>
  </si>
  <si>
    <t>Поставка оборудования для станции обезжелезивания в п. Борисовка, ул. Вишневая</t>
  </si>
  <si>
    <t>4.2</t>
  </si>
  <si>
    <t>Поставка станции водоподготовки в с. Байцуры</t>
  </si>
  <si>
    <t>4.3</t>
  </si>
  <si>
    <t>Поставка двух станций водоподготовки в с. Крюково</t>
  </si>
  <si>
    <t>Валуйский городской округ</t>
  </si>
  <si>
    <t>5.1</t>
  </si>
  <si>
    <t xml:space="preserve">Строительство водопроводных сетей в с. Ватутино </t>
  </si>
  <si>
    <t>проектирование предусмотрено, поручение Губернатора</t>
  </si>
  <si>
    <t>5.2</t>
  </si>
  <si>
    <t>Поставка станции водоподготовки в с. Двулучное</t>
  </si>
  <si>
    <t>5.3</t>
  </si>
  <si>
    <t>Поставка станции водоподготовки в с. Насоново</t>
  </si>
  <si>
    <t>Вейделевский район</t>
  </si>
  <si>
    <t>6.1</t>
  </si>
  <si>
    <t>Строительство самотечного коллектора к очистным сооружениям в п. Вейделевка</t>
  </si>
  <si>
    <t>планировали на доп.финансирование под фонд в 21 году, закладываем весь объем за областные, так как минимум 10 млн по Фонду</t>
  </si>
  <si>
    <t>Грайворонский городской округ</t>
  </si>
  <si>
    <t>7.1</t>
  </si>
  <si>
    <t>Строительство напорного коллектора в две нитки к очистным сооружениям в г. Грайвороне</t>
  </si>
  <si>
    <t>7.2</t>
  </si>
  <si>
    <t>Капитальный ремонт водопровода в с. Пороз</t>
  </si>
  <si>
    <t>переименование в капремонт, была стройка</t>
  </si>
  <si>
    <t>7.3</t>
  </si>
  <si>
    <t>Поставка станции обезжелезивания воды в с. Почаево</t>
  </si>
  <si>
    <t>поручение, жалобы</t>
  </si>
  <si>
    <t>7.4</t>
  </si>
  <si>
    <t>Поставка станции водоподготовки в с. Козинка</t>
  </si>
  <si>
    <t>7.5</t>
  </si>
  <si>
    <t>Поставка станции водоподготовки в с. Головчино</t>
  </si>
  <si>
    <t>8</t>
  </si>
  <si>
    <t>Губкинский городской округ</t>
  </si>
  <si>
    <t>8.1</t>
  </si>
  <si>
    <t>Строительство станции обезжелезивания, производительностью 1200 м3/сут мкр ИЖС «Северо-Западный» (2-я очередь) Губкинского городского округа Белгородской области</t>
  </si>
  <si>
    <t>Ивнянский район</t>
  </si>
  <si>
    <t>9.1</t>
  </si>
  <si>
    <t>Строительство напорного коллектора в две нитки к очистным сооружениям в п. Ивня</t>
  </si>
  <si>
    <t>9.2</t>
  </si>
  <si>
    <t>Капитальный ремонт сетей водоснабжения в п. Ивня</t>
  </si>
  <si>
    <t>9.3</t>
  </si>
  <si>
    <t>Строительство сетей и сооружений водоснабжения и водоотведения в п. Ивня</t>
  </si>
  <si>
    <t>ПЕРЕСЕЛЕНИЕ, проектирование заложено в 21 году</t>
  </si>
  <si>
    <t>новый объект по письму района № (ПЕРЕСЕЛЕНИЕ), проектирование предусмотрено в 21 году</t>
  </si>
  <si>
    <t>9.4</t>
  </si>
  <si>
    <t>Капитальный ремонт водонапорной башни на ул. Климова с. Песчаное</t>
  </si>
  <si>
    <t>наказы</t>
  </si>
  <si>
    <t>9.5</t>
  </si>
  <si>
    <t>Капитальный ремонт водопровода на ул. Молодежная в с. Хомутцы</t>
  </si>
  <si>
    <t>9.6</t>
  </si>
  <si>
    <t>9.7</t>
  </si>
  <si>
    <t>9.8</t>
  </si>
  <si>
    <t>Модернизация скважины в с. Песчаное по ул. Климова</t>
  </si>
  <si>
    <t>9.9</t>
  </si>
  <si>
    <t>Капитальный ремонт водонапорной башни в с. Орловка, ул. Центральная</t>
  </si>
  <si>
    <t>9.10</t>
  </si>
  <si>
    <t>Капитальный ремонт водопровода в с. Самарино</t>
  </si>
  <si>
    <t>9.11</t>
  </si>
  <si>
    <t>Капитальный ремонт водонапорной башни в с. Новоселовка Вторая</t>
  </si>
  <si>
    <t>9.12</t>
  </si>
  <si>
    <r>
      <t xml:space="preserve">Поставка станции водоподготовки в с. Драгунка </t>
    </r>
    <r>
      <rPr>
        <sz val="12"/>
        <color rgb="FFFF0000"/>
        <rFont val="Times New Roman"/>
        <family val="1"/>
        <charset val="204"/>
      </rPr>
      <t>ИЗМЕНИТЬ НА ДРУГОЕ СЕЛО</t>
    </r>
  </si>
  <si>
    <t>9.13</t>
  </si>
  <si>
    <t>Поставка станции водоподготовки в с. Курасовка</t>
  </si>
  <si>
    <t>9.14</t>
  </si>
  <si>
    <t>Поставка станции водоподготовки в с. Хомутцы</t>
  </si>
  <si>
    <t>9.15</t>
  </si>
  <si>
    <t>Поставка станции водоподготовки в п. Ивня</t>
  </si>
  <si>
    <t>9.16</t>
  </si>
  <si>
    <t>Поставка станции водоподготовки в с. Песчаное</t>
  </si>
  <si>
    <t>Корочанский район</t>
  </si>
  <si>
    <t>10.1</t>
  </si>
  <si>
    <t>Капитальный ремонт водонапорной башни 50 куб. м в с. Малое Песчаное</t>
  </si>
  <si>
    <t>10.2</t>
  </si>
  <si>
    <t>Строительство очистных сооружений хозяйственно-бытовых сточных вод производительностью 2500 куб. м/сут. в г. Короча</t>
  </si>
  <si>
    <t>планировали на доп.финансирование под фонд в 21 и 22 году, закладываем I этап за областные</t>
  </si>
  <si>
    <t>10.3</t>
  </si>
  <si>
    <t>«Строительство станции обезжелезивания производительностью 75 куб. м в час мкр. ИЖС "Дальняя Игуменка 79" Корочанского Белгородской области</t>
  </si>
  <si>
    <t>10.4</t>
  </si>
  <si>
    <r>
      <t xml:space="preserve">Поставка станции водоподготовки в с. Алексеевка </t>
    </r>
    <r>
      <rPr>
        <sz val="12"/>
        <color rgb="FFFF0000"/>
        <rFont val="Times New Roman"/>
        <family val="1"/>
        <charset val="204"/>
      </rPr>
      <t>(под вопросом)</t>
    </r>
  </si>
  <si>
    <t>10.5</t>
  </si>
  <si>
    <r>
      <t xml:space="preserve">Поставка станции водоподготовки в с. Бехтеевка </t>
    </r>
    <r>
      <rPr>
        <sz val="12"/>
        <color rgb="FFFF0000"/>
        <rFont val="Times New Roman"/>
        <family val="1"/>
        <charset val="204"/>
      </rPr>
      <t>(под вопросом)</t>
    </r>
  </si>
  <si>
    <t>10.6</t>
  </si>
  <si>
    <r>
      <t xml:space="preserve">Поставка станции водоподготовки в с. Дальняя Игуменка </t>
    </r>
    <r>
      <rPr>
        <sz val="12"/>
        <color rgb="FFFF0000"/>
        <rFont val="Times New Roman"/>
        <family val="1"/>
        <charset val="204"/>
      </rPr>
      <t>(под вопросом)</t>
    </r>
  </si>
  <si>
    <t>10.7</t>
  </si>
  <si>
    <r>
      <t xml:space="preserve">Поставка станции водоподготовки в с. Ломово </t>
    </r>
    <r>
      <rPr>
        <sz val="12"/>
        <color rgb="FFFF0000"/>
        <rFont val="Times New Roman"/>
        <family val="1"/>
        <charset val="204"/>
      </rPr>
      <t>(под вопросом)</t>
    </r>
  </si>
  <si>
    <t>10.8</t>
  </si>
  <si>
    <r>
      <t xml:space="preserve">Поставка станции водоподготовки в с. Погореловка </t>
    </r>
    <r>
      <rPr>
        <sz val="12"/>
        <color rgb="FFFF0000"/>
        <rFont val="Times New Roman"/>
        <family val="1"/>
        <charset val="204"/>
      </rPr>
      <t>(под вопросом)</t>
    </r>
  </si>
  <si>
    <t>11</t>
  </si>
  <si>
    <t>Красненский район</t>
  </si>
  <si>
    <t>11.1</t>
  </si>
  <si>
    <t>Поставка станции водоподготовки в с. Расховец</t>
  </si>
  <si>
    <t>11.2</t>
  </si>
  <si>
    <t>Поставка станции водоподготовки в с. Сетище</t>
  </si>
  <si>
    <t>Красногвардейский район</t>
  </si>
  <si>
    <t>12.1</t>
  </si>
  <si>
    <t>Капитальный ремонт сетей водоснабжения по ул. Лесная в с. Садки</t>
  </si>
  <si>
    <t>жалобы</t>
  </si>
  <si>
    <t>Краснояружский район</t>
  </si>
  <si>
    <t>13.1</t>
  </si>
  <si>
    <r>
      <t xml:space="preserve">Капитальный ремонт водонапорной башни в п. Задорожный </t>
    </r>
    <r>
      <rPr>
        <sz val="12"/>
        <color rgb="FFFF0000"/>
        <rFont val="Times New Roman"/>
        <family val="1"/>
        <charset val="204"/>
      </rPr>
      <t>НУЖНО УВЕЛИЧИТЬ НА 300 тыс.</t>
    </r>
  </si>
  <si>
    <t>13.2</t>
  </si>
  <si>
    <t>Строительство локальных очистных сооружений в с. Колотиловка</t>
  </si>
  <si>
    <t>поручение</t>
  </si>
  <si>
    <t>13.3</t>
  </si>
  <si>
    <t>Строительство артезианской скважины с. Теребрино, ул. Новостроевка</t>
  </si>
  <si>
    <t xml:space="preserve">проектирование предусмотрено </t>
  </si>
  <si>
    <t>13.4</t>
  </si>
  <si>
    <t>Поставка станции водоподготовки в п. Красная Яруга, мкр. «Бехтеевка», ул. Колхозная</t>
  </si>
  <si>
    <t>13.5</t>
  </si>
  <si>
    <t>Капитальный ремонт водонапорной башни объемом 25 куб. м в п. Красная Яруга, мкр. «Бехтеевка», ул. Колхозная</t>
  </si>
  <si>
    <t>13.6</t>
  </si>
  <si>
    <t>Капитальный ремонт сетей водоснабжения в п. Красная Яруга, мкр. «Бехтеевка», ул. Колхозная</t>
  </si>
  <si>
    <t>13.7</t>
  </si>
  <si>
    <t>Капитальный ремонт сетей водоснабжения в с. Илек-Пеньковка</t>
  </si>
  <si>
    <t>13.8</t>
  </si>
  <si>
    <t>Капитальный ремонт водопровода протяженностью 100 м с заменой запорной арматуры Д-100 мм (2 шт.) по ул. Парковая п. Красная Яруга</t>
  </si>
  <si>
    <t>ПЕРЕСЕЛЕНИЕ, 
не требуется</t>
  </si>
  <si>
    <t>новый объект по письму района № 14-01/20-1035 (ПЕРЕСЕЛЕНИЕ)</t>
  </si>
  <si>
    <t>13.9</t>
  </si>
  <si>
    <t>Поставка станции водоподготовки в с. Илек-Пеньковка</t>
  </si>
  <si>
    <t>13.10</t>
  </si>
  <si>
    <t>Поставка станции водоподготовки в с. Графовка</t>
  </si>
  <si>
    <t>14</t>
  </si>
  <si>
    <t>Новооскольский городской округ</t>
  </si>
  <si>
    <t>14.1</t>
  </si>
  <si>
    <t xml:space="preserve">Строительство сбросного коллектора в две нитки от очистных сооружений в г. Новый Оскол </t>
  </si>
  <si>
    <t>14.2</t>
  </si>
  <si>
    <t>Поставка станции водоподготовки в с. Ниновка</t>
  </si>
  <si>
    <t>14.3</t>
  </si>
  <si>
    <r>
      <t xml:space="preserve">Поставка станции водоподготовки в п. Прибрежный </t>
    </r>
    <r>
      <rPr>
        <sz val="12"/>
        <color rgb="FFFF0000"/>
        <rFont val="Times New Roman"/>
        <family val="1"/>
        <charset val="204"/>
      </rPr>
      <t>заменить на с. Песчанка???</t>
    </r>
  </si>
  <si>
    <t>14.4</t>
  </si>
  <si>
    <t>Поставка станции водоподготовки в с. Ольховатка</t>
  </si>
  <si>
    <t>14.5</t>
  </si>
  <si>
    <t>Поставка станции водоподготовки в х. Большая Яруга</t>
  </si>
  <si>
    <t>14.6</t>
  </si>
  <si>
    <t>Поставка станции водоподготовки в с. Голубино</t>
  </si>
  <si>
    <t>14.7</t>
  </si>
  <si>
    <t>Поставка станции водоподготовки в с. Солонец-Поляна</t>
  </si>
  <si>
    <t>14.8</t>
  </si>
  <si>
    <r>
      <t xml:space="preserve">Поставка станции водоподготовки в с. Покрово-Михайловка </t>
    </r>
    <r>
      <rPr>
        <sz val="12"/>
        <color rgb="FFFF0000"/>
        <rFont val="Times New Roman"/>
        <family val="1"/>
        <charset val="204"/>
      </rPr>
      <t>заменить на с. Велико-Михайловку???</t>
    </r>
  </si>
  <si>
    <t>14.9</t>
  </si>
  <si>
    <t>Поставка станции водоподготовки в с. Ярское</t>
  </si>
  <si>
    <t>14.10</t>
  </si>
  <si>
    <t>Поставка станции водоподготовки в с. Богдановка</t>
  </si>
  <si>
    <t>15</t>
  </si>
  <si>
    <t>Прохоровский район</t>
  </si>
  <si>
    <t>15.1</t>
  </si>
  <si>
    <r>
      <t xml:space="preserve">Поставка станции водоподготовки в с. Сагайдачное </t>
    </r>
    <r>
      <rPr>
        <sz val="12"/>
        <color rgb="FFFF0000"/>
        <rFont val="Times New Roman"/>
        <family val="1"/>
        <charset val="204"/>
      </rPr>
      <t>заменить на с. Призначное???</t>
    </r>
  </si>
  <si>
    <t>15.2</t>
  </si>
  <si>
    <t>Поставка станции водоподготовки в с. Холодное</t>
  </si>
  <si>
    <t>15.3</t>
  </si>
  <si>
    <t>Поставка станции водоподготовки в с. Прелестное</t>
  </si>
  <si>
    <t>15.4</t>
  </si>
  <si>
    <t>Поставка станции водоподготовки в с. Шахово</t>
  </si>
  <si>
    <t>Ракитянский район</t>
  </si>
  <si>
    <t>16.1</t>
  </si>
  <si>
    <t>Поставка оборудования для станции обезжелезивания в п. Ракитное, мкр. «Жукова»</t>
  </si>
  <si>
    <t>16.2</t>
  </si>
  <si>
    <t>Модернизация КНС в п. Пролетарский по ул. Железнодорожная</t>
  </si>
  <si>
    <t>оставить</t>
  </si>
  <si>
    <t>16.3</t>
  </si>
  <si>
    <t>Поставка станции водоподготовки в с. Борисполье, ул. Поповка</t>
  </si>
  <si>
    <t>16.4</t>
  </si>
  <si>
    <t>Поставка станции водоподготовки в с. Введенская Готня</t>
  </si>
  <si>
    <t>16.5</t>
  </si>
  <si>
    <t>Поставка станции водоподготовки в с. Бобрава, ул. Масляный кут</t>
  </si>
  <si>
    <t>16.6</t>
  </si>
  <si>
    <t>Поставка станции водоподготовки в с. Святославка, ул. Шоссейная</t>
  </si>
  <si>
    <t>16.7</t>
  </si>
  <si>
    <t>Поставка станции водоподготовки в с. Святославка, ул. Центральная</t>
  </si>
  <si>
    <t>16.8</t>
  </si>
  <si>
    <t>Поставка станции водоподготовки в с. Русская Березовка</t>
  </si>
  <si>
    <t>16.9</t>
  </si>
  <si>
    <t>Поставка станции водоподготовки в с. Псковское</t>
  </si>
  <si>
    <t>16.10</t>
  </si>
  <si>
    <t>Поставка станции водоподготовки в с. Меловое, ул. Центральная</t>
  </si>
  <si>
    <t>16.11</t>
  </si>
  <si>
    <t>Поставка станции водоподготовки в с. Дмитриевка, ул. Выгон</t>
  </si>
  <si>
    <t>16.12</t>
  </si>
  <si>
    <t>Поставка станции водоподготовки в х. Добрино</t>
  </si>
  <si>
    <t>16.13</t>
  </si>
  <si>
    <t>Поставка станции водоподготовки в п. Ракитное</t>
  </si>
  <si>
    <t>16.14</t>
  </si>
  <si>
    <t>Поставка станции водоподготовки в с. Васильевка, ул. Советская</t>
  </si>
  <si>
    <t>16.15</t>
  </si>
  <si>
    <t>Поставка станции водоподготовки в с. Васильевка, ул. Ленина</t>
  </si>
  <si>
    <t>16.16</t>
  </si>
  <si>
    <t>Поставка станции водоподготовки в с. Дмитриевка, ул. Городок</t>
  </si>
  <si>
    <t>16.17</t>
  </si>
  <si>
    <t>Поставка станции водоподготовки в х. Кривая Роща</t>
  </si>
  <si>
    <t>16.18</t>
  </si>
  <si>
    <t>Поставка станции водоподготовки в с. Новозинаидино</t>
  </si>
  <si>
    <t>16.19</t>
  </si>
  <si>
    <t>Поставка станции водоподготовки в с. Ворсклица</t>
  </si>
  <si>
    <t>16.20</t>
  </si>
  <si>
    <t>Поставка станции водоподготовки в с. Чистополье</t>
  </si>
  <si>
    <t>17</t>
  </si>
  <si>
    <t>Ровеньский район</t>
  </si>
  <si>
    <t>17.1</t>
  </si>
  <si>
    <t>Поставка станции водоподготовки в с. Ржевка</t>
  </si>
  <si>
    <t>18</t>
  </si>
  <si>
    <t>Чернянский район</t>
  </si>
  <si>
    <t>18.1</t>
  </si>
  <si>
    <t>Капитальный ремонт водопроводных сетей в с. Андреевка</t>
  </si>
  <si>
    <t>18.2</t>
  </si>
  <si>
    <t>Капитальный ремонт водонапорной башни в с. Андреевка 160 м.куб.</t>
  </si>
  <si>
    <t>18.3</t>
  </si>
  <si>
    <t>Поставка станции водоподготовки в с. Баклановка</t>
  </si>
  <si>
    <t>18.4</t>
  </si>
  <si>
    <t>Поставка станции водоподготовки в с. Новая Масловка</t>
  </si>
  <si>
    <t>18.5</t>
  </si>
  <si>
    <t>Поставка станции водоподготовки в с. Становое</t>
  </si>
  <si>
    <t>18.6</t>
  </si>
  <si>
    <t>Поставка станции водоподготовки в с. Лубяное-Первое</t>
  </si>
  <si>
    <t>18.7</t>
  </si>
  <si>
    <t>Поставка станции водоподготовки в п. Чернянка</t>
  </si>
  <si>
    <t>19</t>
  </si>
  <si>
    <t>Шебекинский городской округ</t>
  </si>
  <si>
    <t>19.1</t>
  </si>
  <si>
    <t>Поставка станции водоподготовки в с. Безлюдовка</t>
  </si>
  <si>
    <t>19.2</t>
  </si>
  <si>
    <t>Поставка станции водоподготовки в с. Новая Таволжанка</t>
  </si>
  <si>
    <t>19.3</t>
  </si>
  <si>
    <t>Поставка станции водоподготовки в с. Червона Дибровка</t>
  </si>
  <si>
    <t>19.4</t>
  </si>
  <si>
    <t>Поставка станции водоподготовки в с. Дмитриевка</t>
  </si>
  <si>
    <t>20</t>
  </si>
  <si>
    <t xml:space="preserve">Яковлевский городской округ </t>
  </si>
  <si>
    <t>20.1</t>
  </si>
  <si>
    <t xml:space="preserve">Капитальный ремонт сетей водоснабжения диаметром 110 мм в п. Яковлево, ул. Набережная </t>
  </si>
  <si>
    <t>20.2</t>
  </si>
  <si>
    <t>Капитальный ремонт сетей водоснабжения в п. Томаровка</t>
  </si>
  <si>
    <t>есть план мероприятий по томаровке</t>
  </si>
  <si>
    <t>20.3</t>
  </si>
  <si>
    <t>Строительство напорного трубопровода в г. Строитель</t>
  </si>
  <si>
    <t>планировали на доп.финансирование под фонд в 21 году, закладываем  за областные всю стоимость</t>
  </si>
  <si>
    <t>20.4</t>
  </si>
  <si>
    <t>Строительство станции водоподготовки и водозаборной скважины в с. Бутово</t>
  </si>
  <si>
    <t>объект из ЧВ, проектирование не начато (был заключен контракт, но потом расторгли), придется двигать на 2022 год</t>
  </si>
  <si>
    <t>20.5</t>
  </si>
  <si>
    <t>Поставка станции водоподготовки в с. Новая Глинка</t>
  </si>
  <si>
    <t>20.6</t>
  </si>
  <si>
    <t>Поставка станции водоподготовки в с. Подымовка</t>
  </si>
  <si>
    <t>20.7</t>
  </si>
  <si>
    <t>Поставка станции водоподготовки в с. Луханино</t>
  </si>
  <si>
    <t>20.8</t>
  </si>
  <si>
    <t>Поставка станции водоподготовки в с. Завидовка</t>
  </si>
  <si>
    <t>20.9</t>
  </si>
  <si>
    <t>Поставка станции водоподготовки в с. Кустовое</t>
  </si>
  <si>
    <t>20.10</t>
  </si>
  <si>
    <t>Поставка станции водоподготовки в п. Терновка</t>
  </si>
  <si>
    <t>20.11</t>
  </si>
  <si>
    <t>Поставка станции водоподготовки в с. Гостищево</t>
  </si>
  <si>
    <t>1.1.2.</t>
  </si>
  <si>
    <t>Разработка проектно-сметной документации на строительство и модернизацию объектов государственной собственности</t>
  </si>
  <si>
    <t>Проектирование реконструкции водоводов от 5-го водозабора до 3-го водозабора г. Белгорода</t>
  </si>
  <si>
    <t>2020 г</t>
  </si>
  <si>
    <t>отторгован</t>
  </si>
  <si>
    <t>Проектирование строительства водовода от ВНС 3-го подъема 7-го водозабора до резервуаров чистой воды ВНС 3-го подъема п. 2-3 Южной зоны г. Белгорода</t>
  </si>
  <si>
    <t>Проектирование строительства напорного коллектора от КНС-9 до ГОС Ду-800 мм в г. Белгороде</t>
  </si>
  <si>
    <t>Проектирование реконструкции очистных сооружений канализации г. Белгорода (I этап)</t>
  </si>
  <si>
    <t>Проектирование строительства водовода диаметром 700 мм от четвертого водозабора до насосной станции второго подъема по ул. Первомайская в г. Белгород</t>
  </si>
  <si>
    <t xml:space="preserve">Проектирование строительства напорного коллектора диаметром 225 мм по ул. Волчанская от школы № 35 до камеры гашения ул. Михайловское шоссе </t>
  </si>
  <si>
    <t>Проектирование водозаборной скважины 10 куб. м/час, станции обезжелезивания с умягчением и сетей водоснабжения в с. Иловка</t>
  </si>
  <si>
    <t>2019 г.</t>
  </si>
  <si>
    <t>перенос на 21 год, контракт заключен</t>
  </si>
  <si>
    <r>
      <t xml:space="preserve">Проектирование строительства сетей и сооружений водоснабжения в с. Алейниково </t>
    </r>
    <r>
      <rPr>
        <sz val="12"/>
        <color rgb="FFFF0000"/>
        <rFont val="Times New Roman"/>
        <family val="1"/>
        <charset val="204"/>
      </rPr>
      <t>(скважина и сетив ПСД, станция ушла в поставку)</t>
    </r>
  </si>
  <si>
    <t>ЧВ 2022 года</t>
  </si>
  <si>
    <t>Проектирование водозаборной скважины 16 куб. м/час в г. Алексеевка</t>
  </si>
  <si>
    <r>
      <t xml:space="preserve">Проектирование строительства сетей и сооружений водоснабжения в с. Пирогово </t>
    </r>
    <r>
      <rPr>
        <sz val="12"/>
        <color theme="0"/>
        <rFont val="Times New Roman"/>
        <family val="1"/>
        <charset val="204"/>
      </rPr>
      <t>УБИРАЕМ, будет поставка станции в 21 году и капремонт сетей и башни в 22</t>
    </r>
  </si>
  <si>
    <t>Проектирование строительства участка сетей водоотведения и очистных сооружений хозяйственно-бытовых сточных вод производительностью 800 куб. м/сут. в с. Таврово</t>
  </si>
  <si>
    <t>Проектирование двух дополнительных скважин на водозаборе в мкр. Таврово-6, 7</t>
  </si>
  <si>
    <t>Проектирование станции водоподготовки производительностью 100 куб. м/сут. в с. Карнауховка</t>
  </si>
  <si>
    <t>Проектирование скважины в с. Бродок Белгородского района (16 куб. м/час)</t>
  </si>
  <si>
    <t>Проектирование строительства дополнительного резервуара объемом 1000 куб. м для увеличения запаса воды в п. Разумное</t>
  </si>
  <si>
    <t>Проектирование строительства водозаборной скважины в с. Пуляевка</t>
  </si>
  <si>
    <r>
      <t xml:space="preserve">Проектирование строительства станции водоподготовки в с. Севрюково </t>
    </r>
    <r>
      <rPr>
        <sz val="12"/>
        <color theme="0"/>
        <rFont val="Times New Roman"/>
        <family val="1"/>
        <charset val="204"/>
      </rPr>
      <t>УБИРАЕМ, поставка в 21 году</t>
    </r>
  </si>
  <si>
    <t>НЕОТТОРГОВАН, ЧВ ввод в 21 году</t>
  </si>
  <si>
    <t>Проектирование строительства водозаборной скважины в с. Головино</t>
  </si>
  <si>
    <r>
      <t xml:space="preserve">Проектирование строительства станции водоподготовки в п. Новосадовый </t>
    </r>
    <r>
      <rPr>
        <sz val="12"/>
        <color theme="0"/>
        <rFont val="Times New Roman"/>
        <family val="1"/>
        <charset val="204"/>
      </rPr>
      <t>УБИРАЕМ, поставка в 21 году</t>
    </r>
  </si>
  <si>
    <t>Проектирование строительства водозаборной скважины с реконструкцией станции водоподготовки в с. Никольское</t>
  </si>
  <si>
    <t xml:space="preserve">Проектирование строительства водозаборной скважины в п. Октябрьский </t>
  </si>
  <si>
    <t>Проектирование строительства участка сетей водоотведения и очистных сооружений хозяйственно-бытовых сточных вод производительностью 1200 куб. м/сут. в п. Октябрьский</t>
  </si>
  <si>
    <t>Проектирование двух резервуаров питьевой воды объемом 500 куб. м каждый в микрорайонах «Таврово-6» и «Таврово-7»</t>
  </si>
  <si>
    <t>перенос на 21 год, НЕЗАКЛЮЧЕН</t>
  </si>
  <si>
    <t xml:space="preserve">Проектирование строительства участка сетей водоотведения и очистных сооружений хозяйственно-бытовых сточных вод производительностью 600 куб. м/сут. в п. Политотдельский </t>
  </si>
  <si>
    <t>Проектирование строительства сетей водоснабжения в п. Октябрьский</t>
  </si>
  <si>
    <t>Проектирование строительства сетей и сооружений водоснабжения на территории Дубовского сельского поселении</t>
  </si>
  <si>
    <t>Проектирование строительства двух станций водоподготовки в с. Акулиновка</t>
  </si>
  <si>
    <t>Проектирование строительства водозаборной скважины и двух станций водоподготовки в с. Грузское</t>
  </si>
  <si>
    <r>
      <t xml:space="preserve">Проектирование строительства сооружений водоснабжения в с. Байцуры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</si>
  <si>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4.4</t>
  </si>
  <si>
    <r>
      <t>Проектирование строительства сетей и сооружений водоснабжения в с. Крюково</t>
    </r>
    <r>
      <rPr>
        <sz val="12"/>
        <color theme="0"/>
        <rFont val="Times New Roman"/>
        <family val="1"/>
        <charset val="204"/>
      </rPr>
      <t xml:space="preserve"> УБИРАЕМ, поставка станции в 21 году</t>
    </r>
  </si>
  <si>
    <t>Проектирование строительства станции водоподготовки в с. Мандрово</t>
  </si>
  <si>
    <t>Проектирование строительства станции водоподготовки в п. Уразово</t>
  </si>
  <si>
    <t>Проектирование строительства участка сетей водоснабжения с установкой станции водоподготовки в г. Валуйки</t>
  </si>
  <si>
    <t>5.4</t>
  </si>
  <si>
    <t xml:space="preserve">Проектирование строительства водопроводных сетей в с. Ватутино </t>
  </si>
  <si>
    <t>5.5</t>
  </si>
  <si>
    <r>
      <t xml:space="preserve">Проектирование строительства станции водоподготовки в с. Двулучное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</si>
  <si>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5.6</t>
  </si>
  <si>
    <r>
      <t xml:space="preserve">Проектирование строительства станции водоподготовки в с. Насоново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</si>
  <si>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Проектирование строительства очистных сооружений хозяйственно-бытовых сточных вод производительностью 600 куб. м/сутки 
в п. Вейделевка</t>
  </si>
  <si>
    <t>6.2</t>
  </si>
  <si>
    <t>Проектирование строительства сетей и сооружений водоснабжения в п. Вейделевка</t>
  </si>
  <si>
    <t>Волоконовский район</t>
  </si>
  <si>
    <t>Проектирование строительства очистных сооружений хозяйственно-бытовых сточных вод производительностью 300 куб. м/сут. 
в п. Пятницкое</t>
  </si>
  <si>
    <t>Проектирование строительства канализационных сетей и канализационных насосных станций в п. Пятницкое</t>
  </si>
  <si>
    <t>Проектирование скважины в с. Афоньевка Волоконовского района (10 куб. м/час)</t>
  </si>
  <si>
    <t>Проектирование скважины в п. Пятницкое Волоконовского района (16 куб. м/час)</t>
  </si>
  <si>
    <t>Проектирование строительства участка сетей водоснабжения с установкой станции водоподготовки в с. Ветчининово</t>
  </si>
  <si>
    <t>7.6</t>
  </si>
  <si>
    <t>Проектирование строительства участка сетей водоснабжения с установкой станции водоподготовки в пос. Пятницкое</t>
  </si>
  <si>
    <t>Проектирование строительства сетей и сооружений водоснабжения в с. Головчино</t>
  </si>
  <si>
    <t>Проектирование строительства очистных сооружений хозяйственно-бытовых сточных вод производительностью 300 куб. м/сут. в п. Ивня</t>
  </si>
  <si>
    <t>Проектирование строительства участка сетей водоснабжения с установкой станции водоподготовки в с. Верхопенье</t>
  </si>
  <si>
    <t>НОВЫЙ ОБЪЕКТ под переселение</t>
  </si>
  <si>
    <r>
      <t xml:space="preserve">Проектирование строительства станции водоподготовки в с. Драгунка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</si>
  <si>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r>
      <t xml:space="preserve">Проектирование строительства станции водоподготовки в с. Курасовка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</si>
  <si>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r>
      <t xml:space="preserve">Проектирование строительства станции водоподготовки в с. Хомутцы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</si>
  <si>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r>
      <t xml:space="preserve">Проектирование строительства станции водоподготовки в п. Ивня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</si>
  <si>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r>
      <t xml:space="preserve">Проектирование строительства станции водоподготовки в с. Песчаное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</si>
  <si>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Проектные строительства участка сетей водоотведения и очистных сооружений хозяйственно-бытовых сточных вод производительностью 2500 куб. м/сут. в г. Короча</t>
  </si>
  <si>
    <t>Проектирование строительства сетей водоснабжения и водонапорной башни объемом 50 куб. м в х. Косухин и х. Поливанов</t>
  </si>
  <si>
    <r>
      <t xml:space="preserve">Проектирование строительства станции водоподготовки в с. Большое Песчаное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</si>
  <si>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r>
      <t xml:space="preserve">Проектирование строительства станции водоподготовки в с. Бубново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</si>
  <si>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 xml:space="preserve">Проектирование водозаборной скважины 16 куб. м/час и водонапорной башни 50 куб. м в с. Круглое </t>
  </si>
  <si>
    <t>Проектирование скважины в с. Красное Красненского района (16 куб. м/час)</t>
  </si>
  <si>
    <t>11.3</t>
  </si>
  <si>
    <t xml:space="preserve">Проектирование водозаборной скважины 16 куб. м/час и водонапорной башни 50 куб. м в с. Лесное Уколово </t>
  </si>
  <si>
    <t>11.4</t>
  </si>
  <si>
    <t>Проектирование строительства канализационных сетей в с. Красное Красненского района в микрорайоне «Восточный»</t>
  </si>
  <si>
    <t>11.5</t>
  </si>
  <si>
    <r>
      <t xml:space="preserve">Проектирование строительства станции водоподготовки в с. Расховец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</si>
  <si>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11.6</t>
  </si>
  <si>
    <r>
      <t xml:space="preserve">Проектирование строительства станции водоподготовки в с. Сетище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</si>
  <si>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 xml:space="preserve">Проектирование водозаборной скважины 16 куб. м/час и водонапорной башни 50 куб. м в с. Садки </t>
  </si>
  <si>
    <t>12.2</t>
  </si>
  <si>
    <t>Проектирование скважины в с. Верхососна Красногвардейского района (16 куб. м/час)</t>
  </si>
  <si>
    <t>12.3</t>
  </si>
  <si>
    <t>Проектирование скважины в с. Валуйчик Красногвардейского района (16 куб. м/час)</t>
  </si>
  <si>
    <t>12.4</t>
  </si>
  <si>
    <t>Проектирование строительства сетей и сооружений водоснабжения в г. Бирюч</t>
  </si>
  <si>
    <t>13</t>
  </si>
  <si>
    <t>Проектирование строительства сооружений водоснабжения в с. Илек-Пеньковка</t>
  </si>
  <si>
    <t>Проектирование строительства станции водоподготовки в с. Вязовое</t>
  </si>
  <si>
    <t>Проектирование водозаборной скважины в с. Теребрино</t>
  </si>
  <si>
    <t>Проектирование строительства участка сетей водоотведения и очистных сооружений хозяйственно-бытовых сточных вод производительностью 15 куб. м/сут. в с. Колотиловка</t>
  </si>
  <si>
    <t>Проектирование строительства очистных сооружений хозяйственно-бытовых сточных вод производительностью 1500 куб. м/сут. 
в г. Новый Оскол</t>
  </si>
  <si>
    <t>Проектирование станции водоподготовки производительностью 200 куб. м/сут. в г. Новый Оскол</t>
  </si>
  <si>
    <t>Проектирование скважины в г. Новый Оскол, ул. Сушкова (25 куб. м/час)</t>
  </si>
  <si>
    <t xml:space="preserve">Проектирование водопроводных сетей диаметром 110 мм в г. Новый Оскол по ул. Белгородская, ул. А. Невского, ул. Зеленая </t>
  </si>
  <si>
    <r>
      <t>Проектирование строительства водозаборной скважины в с. Ниновка</t>
    </r>
    <r>
      <rPr>
        <sz val="12"/>
        <color rgb="FFFF0000"/>
        <rFont val="Times New Roman"/>
        <family val="1"/>
        <charset val="204"/>
      </rPr>
      <t xml:space="preserve"> (убрали п. Прибрежный и наименование изм.) уменьшение стоимости</t>
    </r>
  </si>
  <si>
    <r>
      <t xml:space="preserve">Проектирование строительства водозаборной скважины в с. Ольховатка </t>
    </r>
    <r>
      <rPr>
        <sz val="12"/>
        <color rgb="FFFF0000"/>
        <rFont val="Times New Roman"/>
        <family val="1"/>
        <charset val="204"/>
      </rPr>
      <t>(убрали станцию)</t>
    </r>
  </si>
  <si>
    <t>Проектирование строительства скважины в г. Новый Оскол, ул. Обыденко</t>
  </si>
  <si>
    <r>
      <t xml:space="preserve">Проектирование строительства сооружений водоснабжения в х. Большая Яруга 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</si>
  <si>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Проектирование строительства сетей и сооружений водоснабжения в с. Глинное и х. Севальный</t>
  </si>
  <si>
    <r>
      <t xml:space="preserve">Проектирование строительства станции водоподготовки в с. Голубино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</si>
  <si>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14.11</t>
  </si>
  <si>
    <r>
      <t xml:space="preserve">Проектирование строительства станции водоподготовки в с. Солонец-Поляна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</si>
  <si>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14.12</t>
  </si>
  <si>
    <r>
      <t xml:space="preserve">Проектирование строительства сетей и сооружений водоснабжения в с. Покрово-Михайловка 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</si>
  <si>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14.13</t>
  </si>
  <si>
    <r>
      <t xml:space="preserve">Проектирование строительства сетей и сооружений водоснабжения в с. Ярское и с. Богдановка  </t>
    </r>
    <r>
      <rPr>
        <sz val="12"/>
        <color theme="0"/>
        <rFont val="Times New Roman"/>
        <family val="1"/>
        <charset val="204"/>
      </rPr>
      <t>УБИРАЕМ, поставка станции в 21 году</t>
    </r>
  </si>
  <si>
    <t>Проектирование водозаборной скважины, сетей водоснабжения, водонапорной башни в с. Береговое-Первое</t>
  </si>
  <si>
    <t>Проектирование сетей и сооружений водоснабжения в с. Прелестное</t>
  </si>
  <si>
    <t>Проектирование водозаборной скважины, водонапорной башни и сетей водоснабжения по ул. Родниковая, Зеленая, Шоссейная в с. Большое</t>
  </si>
  <si>
    <t>Проектирование строительства сетей и сооружений водоснабжения на территории Призначенского сельского поселения</t>
  </si>
  <si>
    <t>15.5</t>
  </si>
  <si>
    <t>Проектирование строительства сетей и сооружений водоснабжения на территории Холоднянского сельского поселения</t>
  </si>
  <si>
    <t>15.6</t>
  </si>
  <si>
    <r>
      <t xml:space="preserve">Проектирование строительства сетей и сооружений водоснабжения на территории Прелестненского сельского поселения </t>
    </r>
    <r>
      <rPr>
        <sz val="12"/>
        <color theme="0"/>
        <rFont val="Times New Roman"/>
        <family val="1"/>
        <charset val="204"/>
      </rPr>
      <t>убираем не нужно</t>
    </r>
  </si>
  <si>
    <t>Проектирование станции водоподготовки производительностью 400 куб. м/сут. в с. Цибулевка</t>
  </si>
  <si>
    <t>Проектирование водозаборной скважины 16 куб. м/час в с. Киселева, ул. Набережная</t>
  </si>
  <si>
    <t>Проектирование водозаборной скважины 10 куб. м/час в п. Чистополье, ул. Красненская</t>
  </si>
  <si>
    <t>Проектирование водозаборной скважины 16 куб. м/час в с. Введенская Готня, ул. Центральная-1</t>
  </si>
  <si>
    <t xml:space="preserve">Проектирование водозаборной скважины 25 куб. м/час и водонапорной башни 160 куб. м в п. Ракитное, ул. Федутенко </t>
  </si>
  <si>
    <t>Проектирование водозаборной скважины 16 куб. м/час в п. Ракитное, ул. Зеленая-Лесная</t>
  </si>
  <si>
    <t>Проектирование строительства водозаборной скважины и водонапорной башни в с. Венгеровка</t>
  </si>
  <si>
    <t>Проектирование строительства водопроводных сетей, водозабора, станции водоподготовки и водонапорной башни в с. Трефиловка</t>
  </si>
  <si>
    <t>Проектирование строительства участка сетей водоснабжения с установкой станции водоподготовки в с. Введенская Готня</t>
  </si>
  <si>
    <t>Проектирование строительства участка сетей водоснабжения с установкой двух станций водоподготовки в п. Ракитное</t>
  </si>
  <si>
    <t>Проектирование строительства водопроводных сетей, водозабора, станции водоподготовки в с. Центральное</t>
  </si>
  <si>
    <t>Проектирование строительства сетей и сооружений водоснабжения на территории Илек-Кошарского сельского поселения</t>
  </si>
  <si>
    <t>Проектирование строительства сетей водоснабжения в п. Пролетарский</t>
  </si>
  <si>
    <r>
      <t xml:space="preserve">Проектирование строительства станции водоподготовки в п. Ракитное </t>
    </r>
    <r>
      <rPr>
        <sz val="12"/>
        <color theme="0"/>
        <rFont val="Times New Roman"/>
        <family val="1"/>
        <charset val="204"/>
      </rPr>
      <t>УБИРАЕМ , поставка в 21 году</t>
    </r>
  </si>
  <si>
    <r>
      <t xml:space="preserve">Проектирование строительства сооружений водоснабжения на территории с. Криничное </t>
    </r>
    <r>
      <rPr>
        <sz val="12"/>
        <color rgb="FFFF0000"/>
        <rFont val="Times New Roman"/>
        <family val="1"/>
        <charset val="204"/>
      </rPr>
      <t>(1 скважина, 1 башня  и сети 2,5 км в ПСД</t>
    </r>
  </si>
  <si>
    <t xml:space="preserve">Проектирование строительства участка сетей водоснабжения с установкой станции водоподготовки в п. Ровеньки </t>
  </si>
  <si>
    <t>17.2</t>
  </si>
  <si>
    <t>Проектирование строительства участка сетей водоснабжения с установкой станции водоподготовки в п. Ровеньки, ул. Гагарина</t>
  </si>
  <si>
    <t>17.3</t>
  </si>
  <si>
    <t>Проектирование водозаборной скважины и сетей водоснабжения в с. Лозовое</t>
  </si>
  <si>
    <t>17.4</t>
  </si>
  <si>
    <t>Проектирование строительства водозаборной скважины в с. Нагольное</t>
  </si>
  <si>
    <t>17.5</t>
  </si>
  <si>
    <t>Проектирование строительства водозаборной скважины в с. Нагорье</t>
  </si>
  <si>
    <t>17.6</t>
  </si>
  <si>
    <t>Проектирование строительства сетей водоснабжения в п. Ровеньки</t>
  </si>
  <si>
    <t>Проектирование водозаборной скважины 25 куб. м/час и водонапорной башни 50 куб. м в п. Чернянка, мкр. Сахарный завод, 
в районе пищекомбината по ул. Лермонтова</t>
  </si>
  <si>
    <t>Проектирование строительства участка сетей водоснабжения с установкой станции водоподготовки в с. Волотово</t>
  </si>
  <si>
    <t>Проектирование строительства сетей и сооружений водоснабжения в п. Чернянка</t>
  </si>
  <si>
    <r>
      <t>Проектирование строительства станции водоподготовки в с. Баклановка У</t>
    </r>
    <r>
      <rPr>
        <sz val="12"/>
        <color theme="0"/>
        <rFont val="Times New Roman"/>
        <family val="1"/>
        <charset val="204"/>
      </rPr>
      <t>БИРАЕМ , поставка в 21 году</t>
    </r>
  </si>
  <si>
    <t>Проектирование строительства станции водоподготовки в с. Новая Масловка УБИРАЕМ , поставка в 21 году</t>
  </si>
  <si>
    <t>Проектирование строительства станций водоподготовки в с. Становое и с. Лубяное-Первое УБИРАЕМ , поставка в 21 году</t>
  </si>
  <si>
    <t>Проектирование строительства станций водоподготовки в п. Чернянка УБИРАЕМ , поставка в 21 году</t>
  </si>
  <si>
    <t>Проектирование строительства очистных сооружений хозяйственно-бытовых сточных вод производительностью 105 куб. м/сут. 
в с. Большетроицкое</t>
  </si>
  <si>
    <t>19.9</t>
  </si>
  <si>
    <t>Проектирование строительства станции водоподготовки в с. Зимовное УБИРАЕМ , поставка в 21 году</t>
  </si>
  <si>
    <t>19.10</t>
  </si>
  <si>
    <t xml:space="preserve">Проектирование строительства сетей и сооружений водоснабжения в с. Ржевка </t>
  </si>
  <si>
    <t>ОТТОРГОВАН, ЧВ 21 год</t>
  </si>
  <si>
    <t>19.11</t>
  </si>
  <si>
    <t>Проектирование строительства сетей и сооружений водоснабжения в с. Червона Дибровка</t>
  </si>
  <si>
    <t>19.12</t>
  </si>
  <si>
    <t xml:space="preserve">Проектирование строительства сетей и сооружений водоснабжения в с. Архангельское </t>
  </si>
  <si>
    <t>19.13</t>
  </si>
  <si>
    <t>Проектирование строительства сетей и сооружений водоснабжения в с. Маломихайловка и с. Вознесеновка</t>
  </si>
  <si>
    <t>19.14</t>
  </si>
  <si>
    <t>Проектирование строительства сетей и сооружений водоснабжения в с. Муром и с. Зиборовка</t>
  </si>
  <si>
    <t>19.15</t>
  </si>
  <si>
    <r>
      <t xml:space="preserve">Проектирование строительства </t>
    </r>
    <r>
      <rPr>
        <sz val="12"/>
        <color rgb="FF00B050"/>
        <rFont val="Times New Roman"/>
        <family val="1"/>
        <charset val="204"/>
      </rPr>
      <t>скважины и водонапорной башни</t>
    </r>
    <r>
      <rPr>
        <sz val="12"/>
        <rFont val="Times New Roman"/>
        <family val="1"/>
        <charset val="204"/>
      </rPr>
      <t xml:space="preserve"> в с. Зимовенька </t>
    </r>
    <r>
      <rPr>
        <sz val="12"/>
        <color rgb="FFFF0000"/>
        <rFont val="Times New Roman"/>
        <family val="1"/>
        <charset val="204"/>
      </rPr>
      <t>(была станция)</t>
    </r>
  </si>
  <si>
    <t>Проектирование очистных сооружений производительностью 300 куб. м/сут. в п. Яковлево</t>
  </si>
  <si>
    <t>Проектирование очистных сооружений в п. Томаровка</t>
  </si>
  <si>
    <t>Проектирование строительства водоснабжения с. Волобуевка</t>
  </si>
  <si>
    <t>Проектирование строительства станции водоподготовки в с. Старая Глинка</t>
  </si>
  <si>
    <t>Проектирование строительства станции водоподготовки в с. Мощеное</t>
  </si>
  <si>
    <t>Проектирование строительства станции водоподготовки и водозаборной скважины в с. Бутово</t>
  </si>
  <si>
    <t>НЕОТТОРГОВАН (КОНТРАКТ был расторгнут), ЧВ ввод в 21 году</t>
  </si>
  <si>
    <t>21</t>
  </si>
  <si>
    <t>Прохождение государственной экспертизы проектно-сметной документации на строительство и модернизацию объектов государственной собственности</t>
  </si>
  <si>
    <t>Основное мероприятие 4.3 «Обеспечение мероприятий по модернизации систем коммунальной инфраструктуры»</t>
  </si>
  <si>
    <t>1</t>
  </si>
  <si>
    <t>Строительство новой главной канализационной насосной станции г. Белгорода</t>
  </si>
  <si>
    <t>2</t>
  </si>
  <si>
    <t>Строительство очистных сооружений в п. Вейделевка (600 куб. м/сут.)</t>
  </si>
  <si>
    <t>3</t>
  </si>
  <si>
    <t>Строительство очистных сооружений в г. Грайвороне (600 куб. м/сут.)</t>
  </si>
  <si>
    <t>4</t>
  </si>
  <si>
    <t>Строительство очистных сооружений в п. Ивня (300 куб. м/сут.)</t>
  </si>
  <si>
    <t>5</t>
  </si>
  <si>
    <t>Строительство очистных сооружений в г. Новый Оскол (1500 куб. м/сут.)</t>
  </si>
  <si>
    <t>6</t>
  </si>
  <si>
    <t>Яковлевский городской округ</t>
  </si>
  <si>
    <t>Строительство очистных сооружений в г. Строитель (10000 куб. м/сут.)</t>
  </si>
  <si>
    <t>Старооскольский городской окрун</t>
  </si>
  <si>
    <t>Реконструкция очистных сооружений канализации Старооскольского городского округа. I этап.</t>
  </si>
  <si>
    <t>II</t>
  </si>
  <si>
    <r>
      <t xml:space="preserve">Подпрограмма 5 «Повышение качества питьевой воды для населения Белгородской области на 2019 - 2024 годы» 
</t>
    </r>
    <r>
      <rPr>
        <b/>
        <i/>
        <sz val="12"/>
        <color rgb="FFC00000"/>
        <rFont val="Times New Roman"/>
        <family val="1"/>
        <charset val="204"/>
      </rPr>
      <t>(ФП "Чистая вода")</t>
    </r>
  </si>
  <si>
    <t>2.1.</t>
  </si>
  <si>
    <t>мероприятия в рамках лимита 2021 года</t>
  </si>
  <si>
    <t>Строительство сетей и сооружений водоснабжения в с. Журавлевка</t>
  </si>
  <si>
    <t>Сети и сооружения водоснабжения в с. Устинка и с. Лозовое</t>
  </si>
  <si>
    <t xml:space="preserve">Строительство сетей и сооружений водоснабжения в с. Щетиновка </t>
  </si>
  <si>
    <t>Строительство сетей и сооружений водоснабжения в с. Малиновка</t>
  </si>
  <si>
    <t xml:space="preserve">Внутриплощадочные сети и сооружения водоснабжения МКР ИЖС «Замостье» </t>
  </si>
  <si>
    <t>Внеплощадочные и внутриплощадочные сети и сооружения водоснабжения МКР ИЖС «Крапивное». 1-я очередь</t>
  </si>
  <si>
    <t>2.2.</t>
  </si>
  <si>
    <t>ускоренная программа в рамках лимитов 2022 - 2023 годов</t>
  </si>
  <si>
    <t>Реконструкция водоводов от 5-го водозабора до 3-го водозабора г. Белгорода</t>
  </si>
  <si>
    <t>01 апреля 2021 г.</t>
  </si>
  <si>
    <t>15.03.2021 г.</t>
  </si>
  <si>
    <t>10.04.2021 г.</t>
  </si>
  <si>
    <t>30.04.2021 г.</t>
  </si>
  <si>
    <t>11.05.2021 г.</t>
  </si>
  <si>
    <t>01.12.2022 г.</t>
  </si>
  <si>
    <t>Строительство водозаборной скважины и сетей водоснабжения в микрорайонах ИЖС г. Алексеевка: III этап. Строительство сетей водоснабжения МКР ИЖС «ул. Песчаная»</t>
  </si>
  <si>
    <t>15.02.2021 г.</t>
  </si>
  <si>
    <t>20.03.2021 г.</t>
  </si>
  <si>
    <t>20.04.2021 г.</t>
  </si>
  <si>
    <t>01.12.2021 г.</t>
  </si>
  <si>
    <t>Строительство водозаборной скважины 10 м3/ч, станции обезжелезивания с умягчением и сетей водоснабжения в с. Иловка</t>
  </si>
  <si>
    <t>Строительство водозаборной скважины и сетей водоснабжения в микрорайонах ИЖС г. Алексеевка: I этап. Строительство водозаборной скважины МКР ИЖС «Лебяжье Озеро»</t>
  </si>
  <si>
    <t>Строительство водозаборной скважины и сетей водоснабжения в микрорайонах ИЖС г. Алексеевка: II этап. Строительство сетей водоснабжения МКР ИЖС «Дмитриевка»</t>
  </si>
  <si>
    <t>Внеплощадочные и внутриплощадочные сети и сооружения водоснабжения МКР ИЖС «Стрелецкое 73» Белгородского района Белгородской области</t>
  </si>
  <si>
    <t>Внутриплощадочные сети и сооружения водоснабжения МКР ИЖС «Пушкарное 78» 
Белгородского района Белгородской области</t>
  </si>
  <si>
    <t>Строительство сетей водоснабжения МКР ИЖС «Стрелецкое 83» (1-я очередь) 
Белгородского района Белгородской области</t>
  </si>
  <si>
    <t>Строительство сетей и сооружений водоснабжения в с. Нехотеевка Белгородского района</t>
  </si>
  <si>
    <t>Белгородский р-н, Шагаровка 87 водоснабжение (сети)</t>
  </si>
  <si>
    <t>20.02.2021 г.</t>
  </si>
  <si>
    <t>27.03.2021 г.</t>
  </si>
  <si>
    <t>17.04.2021 г.</t>
  </si>
  <si>
    <t>27.04.2021 г.</t>
  </si>
  <si>
    <t>Строительство двух дополнительных скважин на водозаборе в мкр. Таврово-6, 7</t>
  </si>
  <si>
    <t>Строительство скважины в с. Бродок</t>
  </si>
  <si>
    <t>01.03.2021 г.</t>
  </si>
  <si>
    <t>Строительство водозаборной скважины и двух станций водоподготовки в с. Грузское</t>
  </si>
  <si>
    <t>Строительство скважины в с. Афоньевка</t>
  </si>
  <si>
    <t>Строительство участка сетей водоснабжения с установкой станции водоподготовки в пос. Пятницкое</t>
  </si>
  <si>
    <t>Строительство внеплощадочных и внутриплощадочных сетей и сооружения водоснабжения 
МКР ИЖС «Садовый» Корочанского района Белгородской области</t>
  </si>
  <si>
    <t>Водоснабжение с. Бубново Корочанского района Белгородской области</t>
  </si>
  <si>
    <t>6.3</t>
  </si>
  <si>
    <t>Строительство сетей водоснабжения в с. Поповка (улицы Дудиновка, Ковалевка, Шпилек, Новоселовка)</t>
  </si>
  <si>
    <t>Строительство скважины в с. Валуйчик</t>
  </si>
  <si>
    <t>Строительство скважины в с. Верхососна</t>
  </si>
  <si>
    <t>Строительство скважины в г. Новый Оскол, ул. Сушкова</t>
  </si>
  <si>
    <t>8.2</t>
  </si>
  <si>
    <t xml:space="preserve">Строительство водопроводных сетей диаметром 110 мм в г. Новый Оскол по ул. Белгородская, ул. А. Невского, ул. Зеленая </t>
  </si>
  <si>
    <t>Строительство водопроводных сетей, водозабора, станции водоподготовки в с. Центральное</t>
  </si>
  <si>
    <t>Строительство водопроводных сетей, водозабора, станции водоподготовки и водонапорной башни в с. Трефиловка</t>
  </si>
  <si>
    <t>Строительство водозаборной скважины, сетей водоснабжения, водонапорной башни в с. Береговое-Первое</t>
  </si>
  <si>
    <t>Внутриплощадочные и внеплощадочные сети и сооружения водоснабжения МКР ИЖС «Пристень» (1-я очередь), Шебекинского района, Белгородской области»</t>
  </si>
  <si>
    <t>Строительство сетей водоснабжения в с. Красная Поляна Шебекинского района Белгородской области</t>
  </si>
  <si>
    <t>Строительство сетей водоснабжения (2 нитки) от водозабора с. Графовка 
до уличной водопроводной сети с. Безлюдовка Шебекинского района Белгородской области</t>
  </si>
  <si>
    <t>Строительство сетей водоснабжения в с. Большетроицкое Шебекинского района Белгородской области</t>
  </si>
  <si>
    <t>Строительство сетей и сооружений водоснабжения в с. Ржевка</t>
  </si>
  <si>
    <t>Пообъектный перечень 
мероприятий по строительству и модернизации (реконструкции) объектов водоснабжения и водоотведения Белгородской области на 2021 - 2023 годы</t>
  </si>
  <si>
    <t>Поставка станции водоподготовки в с. Драгунка</t>
  </si>
  <si>
    <t>Поставка станции водоподготовки в с. Алексеевка</t>
  </si>
  <si>
    <t>Поставка станции водоподготовки в с. Бехтеевка</t>
  </si>
  <si>
    <t>Поставка станции водоподготовки в с. Дальняя Игуменка</t>
  </si>
  <si>
    <t>Поставка станции водоподготовки в с. Ломово</t>
  </si>
  <si>
    <t>Поставка станции водоподготовки в с. Погореловка</t>
  </si>
  <si>
    <t>Капитальный ремонт водонапорной башни в п. Задорожный</t>
  </si>
  <si>
    <t>Поставка станции водоподготовки в п. Прибрежный</t>
  </si>
  <si>
    <t>Поставка станции водоподготовки в с. Покрово-Михайловка</t>
  </si>
  <si>
    <t>Поставка станции водоподготовки в с. Сагайдачное</t>
  </si>
  <si>
    <t>Проектирование строительства сетей и сооружений водоснабжения в с. Алейниково</t>
  </si>
  <si>
    <t>Проектирование строительства водозаборной скважины и водонапорной башни в с. Зимовенька</t>
  </si>
  <si>
    <t>Проектирование строительства сооружений водоснабжения на территории с. Криничное</t>
  </si>
  <si>
    <t>Проектирование строительства водозаборной скважины в с. Ниновка</t>
  </si>
  <si>
    <t>Проектирование строительства водозаборной скважины в с. Ольховатка</t>
  </si>
  <si>
    <t>ВСЕГО 
2022 год</t>
  </si>
  <si>
    <t>ВСЕГО 
2023 год</t>
  </si>
  <si>
    <t>Строительство сетей и сооружений водоснабжения в с. Алейниково</t>
  </si>
  <si>
    <t>ЧВ 2022 года за областные</t>
  </si>
  <si>
    <t>Капитальный ремонт сетей водоснабжения и водонаполрной башни в с. Пирогово</t>
  </si>
  <si>
    <t>Строительство водозаборной скважины в п. Октябрьский</t>
  </si>
  <si>
    <t>Строительство водозаборной скважины в с. Головино</t>
  </si>
  <si>
    <t>Строительство водозаборной скважины в с. Пуляевка</t>
  </si>
  <si>
    <t>Строительство водозаборной скважины с реконструкцией станции водоподготовки в с. Никольское</t>
  </si>
  <si>
    <t>Реконструкция сетей водопровода с. Казначеевка</t>
  </si>
  <si>
    <t>Реконструкция сетей водопровода с. Старый Хутор</t>
  </si>
  <si>
    <t>Строительство сетей водопровода х. Дубровка</t>
  </si>
  <si>
    <t>Строительство водозаборной скважины в с. Ольховатка</t>
  </si>
  <si>
    <t>Строительство водозаборной скважины в с. Ниновка</t>
  </si>
  <si>
    <t>Строительство сетей и сооружений водоснабжения в с. Прелестное</t>
  </si>
  <si>
    <t>Строительство водозаборной скважины и сетей водоснабжения в с. Лозовое</t>
  </si>
  <si>
    <t>проектирование предусмотрено. Контракт на ПСД не заключен, но объект нужен - президенту писали не один раз, сети будет выводить из эксплуатации?</t>
  </si>
  <si>
    <t>Проектирование строительства сетей и сооружений водоснабжения в п. Комсомольский</t>
  </si>
  <si>
    <t>ЧВ 2023 года</t>
  </si>
  <si>
    <t>Проектирование строительства сетей и сооружений водоснабжения в п. Разумное</t>
  </si>
  <si>
    <t>Проектирование строительства сетей и сооружений водоснабжения в п. Северный</t>
  </si>
  <si>
    <t>5.7</t>
  </si>
  <si>
    <t>Проектирование строительства сетей и сооружений водоснабжения в п. Уразово</t>
  </si>
  <si>
    <t>Проектирование строительства сетей и сооружений водоснабжения в с. Рождествено</t>
  </si>
  <si>
    <t>Проектирование строительства сетей водоснабжения в х. Нехаевка</t>
  </si>
  <si>
    <t>7.7</t>
  </si>
  <si>
    <t>Проектирование строительства сетей и сооружений водоснабжения в с. Фощеватово</t>
  </si>
  <si>
    <t>Проектирование строительства сетей и сооружений водоснабжения в с. Смородино</t>
  </si>
  <si>
    <t>12.5</t>
  </si>
  <si>
    <t>Проектирование строительства сетей и сооружений водоснабжения в с. Ливенка</t>
  </si>
  <si>
    <t>12.6</t>
  </si>
  <si>
    <t>Проектирование строительства сетей и сооружений водоснабжения на территории Засосенского сельского поселения</t>
  </si>
  <si>
    <t>12.7</t>
  </si>
  <si>
    <t>Проектирование строительства сетей и сооружений водоснабжения на территории Никитовского сельского поселения</t>
  </si>
  <si>
    <t>Проектирование строительства сетей и сооружений водоснабжения в с. Артельное</t>
  </si>
  <si>
    <t>Проектирование строительства сетей и сооружений водоснабжения в с. Поповка</t>
  </si>
  <si>
    <t>Проектирование строительства сетей и сооружений водоснабжения в с. Сурково</t>
  </si>
  <si>
    <t>Проектирование строительства сетей и сооружений водоснабжения в с. Стрелецкое, с. Пушкарное</t>
  </si>
  <si>
    <t>Проектирование строительства сетей и сооружений водоснабжения в с. Маломихайловка</t>
  </si>
  <si>
    <t>Поставка станции водоподготовки в с. Вознесеновка</t>
  </si>
  <si>
    <t>1.10</t>
  </si>
  <si>
    <t>Капитальный ремонт водоводов диаметром 400 мм от территории насосной станции 2, 3 Южной Зоны до камеры переключения 
напротив дома № 15 по ул. Щорса</t>
  </si>
  <si>
    <t>перенос на 2023 год</t>
  </si>
  <si>
    <t>1.11</t>
  </si>
  <si>
    <t xml:space="preserve">Строительство напорного коллектора диаметром 225 мм по ул. Волчанская от школы № 35 до камеры гашения ул. Михайловское шоссе </t>
  </si>
  <si>
    <t>перенос с 21 на 2023 год</t>
  </si>
  <si>
    <t>1.12</t>
  </si>
  <si>
    <t>Строительство закольцовки водопровода диаметром 160 мм от существующего водопровода диаметром 225 мм, проходящего по ул. Волчанской, до водопровода диаметром 160 мм, расположенного по ул. Коммунальной</t>
  </si>
  <si>
    <t>новый объект по письму района № 14-01/20-1372 (проект делает район). После разработки проекта возможен перенос на более ранние сроки</t>
  </si>
  <si>
    <t>1.13</t>
  </si>
  <si>
    <t>Строительство канализации от жилых домов № 26, 29, 30, 31, 32, 34, 36 по ул. Красных Партизан и № 76, 78, 80 по ул. Первомайской</t>
  </si>
  <si>
    <t>Капитальный ремонт водопроводной башни по ул. Мальцева в с. Крюково</t>
  </si>
  <si>
    <t>Капитальный ремонт водопровода по ул. Советская в п. Борисовка</t>
  </si>
  <si>
    <t>Капитальный ремонт водопровода по ул. Пролетарская в п. Борисовка</t>
  </si>
  <si>
    <t>4.5</t>
  </si>
  <si>
    <t>Капитальный ремонт водопровода по пер. Крупской в п. Борисовка</t>
  </si>
  <si>
    <t>4.6</t>
  </si>
  <si>
    <t>Капитальный ремонт водопровода по ул. Куйбышева в п. Борисовка</t>
  </si>
  <si>
    <t>4.7</t>
  </si>
  <si>
    <t>Капитальный ремонт насоса на КНС-2 в п. Борисовка, ул. Советская, 100а</t>
  </si>
  <si>
    <t>4.8</t>
  </si>
  <si>
    <t>Капитальный ремонт насоса на КНС-1 в п. Борисовка, пер. Комсомольский</t>
  </si>
  <si>
    <t>4.9</t>
  </si>
  <si>
    <t>Поставка КНС по ул. Первомайская в п. Борисовка</t>
  </si>
  <si>
    <t>Капитальный ремонт канализационного коллектора от КНС-1 до очистных сооружений</t>
  </si>
  <si>
    <t>Капитальный ремонт водопроводных сетей в с. Белый Колодезь</t>
  </si>
  <si>
    <t>Строительство канализации по ул. 18 Января</t>
  </si>
  <si>
    <t>ПСД? Перенос на 23 год</t>
  </si>
  <si>
    <t>Капитальный ремонт водоснабжения диаметром 110 мм в с. Новая Слободка</t>
  </si>
  <si>
    <t>Капитальный ремонт водоснабжения диаметром 110 мм в с. Большая Халань</t>
  </si>
  <si>
    <t>Капитальный ремонт водопровода диаметром 110 мм в с. Ураково</t>
  </si>
  <si>
    <t>Капитальный ремонт водопровода диаметром 110 мм в с. Готовье</t>
  </si>
  <si>
    <t>Капитальный ремонт водопровода диаметром 110 мм в с. Ураково-2 (вторая очередь)</t>
  </si>
  <si>
    <t>Капитальный ремонт сетей водоснабжения по ул. Куйбышева в с. Ливенка</t>
  </si>
  <si>
    <t>Капитальный ремонт сетей водоснабжения по ул. Пролетарской в с. Ливенка</t>
  </si>
  <si>
    <t>Капитальный ремонт сетей водоснабжения по ул. Набережная в с. Палатово</t>
  </si>
  <si>
    <t>Строительство скважины в г. Новый Оскол, ул. Обыденко</t>
  </si>
  <si>
    <t>проектирование предусмотрено, СМР на 23 год</t>
  </si>
  <si>
    <t>Капитальный ремонт сетей водоснабжения по ул. Московская в х. Бугровка</t>
  </si>
  <si>
    <t>поручение (перенос на 2023)</t>
  </si>
  <si>
    <t>Капитальный ремонт сетей водоснабжения по ул. Первомайская в х. Средняя Ольшанка</t>
  </si>
  <si>
    <t>Строительство водозаборной скважины, водонапорной башни и сетей водоснабжения по ул. Родниковая, Зеленая, Шоссейная в с. Большое</t>
  </si>
  <si>
    <t>проектирование предусмотрено. Контракт на ПСД не заключен, но объект нужен - поручение Губернатора было, перенос на 23 год</t>
  </si>
  <si>
    <t>Строительство водозаборной скважины и водонапорной башни в с. Венгеровка</t>
  </si>
  <si>
    <t>проектирование предусмотрено. Контракт на ПСД не заключен, но объект нужен - поручение (перенос на 23 год)</t>
  </si>
  <si>
    <t>Капитальный ремонт водонапорной башни в п. Ровеньки, ул. Привольная</t>
  </si>
  <si>
    <t>Капитальный ремонт сетей водоснабжения в п. Ровеньки, ул. Айдарская от дома № 1/1 до дома № 17/1</t>
  </si>
  <si>
    <t>Капитальный ремонт сетей водоснабжения в п. Ровеньки, ул. Партизанская от дома № 1 до дома № 49</t>
  </si>
  <si>
    <t>Капитальный ремонт сетей водоснабжения в с. Новоалександровка, ул. Айдарская</t>
  </si>
  <si>
    <t>Строительство сетей водоснабжения в х. Красный Восток</t>
  </si>
  <si>
    <t>ПСД нет? Проектирование в ПП 4 не предусмотрено. ПРОЕКТ ДОЛЖЕН ДЕЛАТЬ РАЙОН, НО НИКТО НИЧЕГО НЕ СДЕЛАЛ, есть план мероприятий по развитию села</t>
  </si>
  <si>
    <t xml:space="preserve">Капитальный ремонт разводящей сети диаметром 110 мм в с. Гостищево, ул. Кирова </t>
  </si>
  <si>
    <t>Капитальный ремонт резервуаров питьевой воды в п. Яковлево (территория насосной станции 2-го подъема)</t>
  </si>
  <si>
    <t xml:space="preserve">Капитальный ремонт резервуаров питьевой воды в г. Строитель (территория насосной станции 3-го подъема) </t>
  </si>
  <si>
    <t xml:space="preserve">Капитальный ремонт сетей водоснабжения (закольцовка) диаметром 110 мм в п. Яковлево </t>
  </si>
  <si>
    <t>Проектирование строительства сетей и сооружений водоснабжения на территории Бессоновского сельского поселения</t>
  </si>
  <si>
    <t>ЧВ 2024 года</t>
  </si>
  <si>
    <t>Проектирование строительства сетей и сооружений водоснабжения на территории Стригуновского сельского поселения</t>
  </si>
  <si>
    <t>Проектирование строительства сетей и сооружений водоснабжения в с. Шелаево</t>
  </si>
  <si>
    <t>7.8</t>
  </si>
  <si>
    <t>Проектирование строительства сетей водоснабжения в п. Пятницкое</t>
  </si>
  <si>
    <t>7.9</t>
  </si>
  <si>
    <t>Проектирование строительства сетей и сооружений водоснабжения в п. Волоконовка</t>
  </si>
  <si>
    <t>Проектирование строительства сетей водоснабжения в с. Гостищево, п. Сажное</t>
  </si>
  <si>
    <t>всего</t>
  </si>
  <si>
    <t>4.1.</t>
  </si>
  <si>
    <t>субсидия</t>
  </si>
  <si>
    <t>псд</t>
  </si>
  <si>
    <r>
      <t xml:space="preserve">Капитальный ремонт водопровода и водозаборной скважины по ул. Первомайская в с. Рождественка </t>
    </r>
    <r>
      <rPr>
        <sz val="12"/>
        <color rgb="FFFF0000"/>
        <rFont val="Times New Roman"/>
        <family val="1"/>
        <charset val="204"/>
      </rPr>
      <t>(АН сказал ставить капремонтом при последующей корректировке будем увеличивать финансирование)</t>
    </r>
  </si>
  <si>
    <r>
      <t>Капитальный ремонт водопровода и водозаборной скважины по ул. Луговая в с. Покровка</t>
    </r>
    <r>
      <rPr>
        <sz val="12"/>
        <color rgb="FFFF0000"/>
        <rFont val="Times New Roman"/>
        <family val="1"/>
        <charset val="204"/>
      </rPr>
      <t xml:space="preserve"> (АН сказал ставить капремонтом при последующей корректировке будем увеличивать финансирование)</t>
    </r>
  </si>
  <si>
    <t>Реконструкция станции обезжелезивания до производительности 4800 куб. м в сутки мкр. ИЖС «Западный 14/2» с.Никольское Белгородского района Белгородской области</t>
  </si>
  <si>
    <t>Реконструкция станции обезжелезивания производительностью 1200 куб. м в сутки мкр. ИЖС «Ближняя Игуменка 52» Белгородского района Белгородской области</t>
  </si>
  <si>
    <t>«Строительство станции обезжелезивания производительностью 75 куб. м в час мкр. ИЖС «Дальняя Игуменка 79» Корочанского Белгородской области</t>
  </si>
  <si>
    <t>2.8</t>
  </si>
  <si>
    <t>2.9</t>
  </si>
  <si>
    <t>3.24</t>
  </si>
  <si>
    <t>3.25</t>
  </si>
  <si>
    <t>3.26</t>
  </si>
  <si>
    <t>3.27</t>
  </si>
  <si>
    <t>4.10</t>
  </si>
  <si>
    <t>4.11</t>
  </si>
  <si>
    <t>10.9</t>
  </si>
  <si>
    <t>10.10</t>
  </si>
  <si>
    <t>15.7</t>
  </si>
  <si>
    <t>15.8</t>
  </si>
  <si>
    <t>16.21</t>
  </si>
  <si>
    <t>19.5</t>
  </si>
  <si>
    <t>20.12</t>
  </si>
  <si>
    <t>20.13</t>
  </si>
  <si>
    <t>20.14</t>
  </si>
  <si>
    <t>20.15</t>
  </si>
  <si>
    <t>20.16</t>
  </si>
  <si>
    <t>8.3</t>
  </si>
  <si>
    <t>19.6</t>
  </si>
  <si>
    <t>19.7</t>
  </si>
  <si>
    <t>19.8</t>
  </si>
  <si>
    <t>1.2.</t>
  </si>
  <si>
    <t>Проведение ФБУ «РосСтройКонтроль» строительного контроля на объекте «Строительство сетей и сооружений водоснабжения в с. Журавлевка Белгородского района»</t>
  </si>
  <si>
    <t>Проведение ФБУ «РосСтройКонтроль» строительного контроля на объекте «Строительство сетей и сооружений водоснабжения в с. Щетиновка Белгородского района»</t>
  </si>
  <si>
    <t>Проведение ФБУ «РосСтройКонтроль» строительного контроля на объекте «Сети и сооружения водоснабжения в с. Устинка и с. Лозовое Белгородского района Белгородской области»</t>
  </si>
  <si>
    <t>Проведение ФБУ «РосСтройКонтроль» строительного контроля на объекте «Строительство сетей 
и сооружений водоснабжения в с. Малиновка»</t>
  </si>
  <si>
    <t>17.7</t>
  </si>
  <si>
    <t>Капитальный ремонт водонапорной башни в п. Ровеньки, ул. Белокриничная</t>
  </si>
  <si>
    <t>новый объект по просьбе района</t>
  </si>
  <si>
    <t>Проведение ФБУ «РосСтройКонтроль» строительного контроля на объекте «Внутриплощадочные сети и сооружения водоснабжения МКР ИЖС «Замостье» Грайворонского района, Белгородской области»</t>
  </si>
  <si>
    <t>Проведение ФБУ «РосСтройКонтроль» строительного контроля на объекте «Внеплощадочные и внутриплощадочные сети и сооружения водоснабжения МКР ИЖС «Крапивное» Шебекинского района, Белгородской области. 1-я очередь»</t>
  </si>
  <si>
    <t>Проектирование сетей и сооружений водоотведения в с. Крутой Лог</t>
  </si>
  <si>
    <t>новый объект по ЛИЧНОМУ ПРИЕМУ</t>
  </si>
  <si>
    <t>Проектирование водозабора в г. Строитель</t>
  </si>
  <si>
    <t>Поставка станции водоподготовки в с. Бутово</t>
  </si>
  <si>
    <t>Строительство водозаборной скважины в с. Бутово</t>
  </si>
  <si>
    <t>объект из ЧВ, проектирование не начато (был заключен контракт, но потом расторгли), придется двигать на 2022 год РАЗДЕЛИЛ НА 2 ОБЪЕКТА</t>
  </si>
  <si>
    <t>Проектирование строительства водозаборной скважины в с. Бутово</t>
  </si>
  <si>
    <t>НЕОТТОРГОВАН (КОНТРАКТ был расторгнут), ЧВ ввод в 21 году, убрал станцию</t>
  </si>
  <si>
    <r>
      <t xml:space="preserve">Проектирование строительства сетей и сооружений водоснабжения на территории Дубовского сельского поселении </t>
    </r>
    <r>
      <rPr>
        <sz val="12"/>
        <color theme="0"/>
        <rFont val="Times New Roman"/>
        <family val="1"/>
        <charset val="204"/>
      </rPr>
      <t>(переносим на 22 год, объект ЧВ, замена на Шагаровку 87)</t>
    </r>
  </si>
  <si>
    <t>Строительство сетей водоснабжения в п. Октябрьский</t>
  </si>
  <si>
    <t>Строительство водозаборной скважины в с. Нагольное</t>
  </si>
  <si>
    <t>Строительство водозаборной скважины в с. Нагорье</t>
  </si>
  <si>
    <t>17.8</t>
  </si>
  <si>
    <t>17.9</t>
  </si>
  <si>
    <t>Ппроектирование строительства водопровода и водозаборной скважины по ул. Первомайская в с. Рождественка</t>
  </si>
  <si>
    <t>проектирование строительства водопровода и водозаборной скважины по ул. Луговая в с. Покровка</t>
  </si>
  <si>
    <t>Строительство водопровода и водозаборной скважины по ул. Первомайская в с. Рождественка</t>
  </si>
  <si>
    <t>Строительство водопровода и водозаборной скважины по ул. Луговая в с. Покровка</t>
  </si>
  <si>
    <t>Проектирование строительства очистных сооружений хозяйственно-бытовых сточных вод производительностью 1500 куб. м/сут. в г. Новый Оскол</t>
  </si>
  <si>
    <t>ИЖС</t>
  </si>
  <si>
    <t>ПП4</t>
  </si>
  <si>
    <t>ЧВ 21</t>
  </si>
  <si>
    <t>ЧВ доп.</t>
  </si>
  <si>
    <t>итого</t>
  </si>
  <si>
    <t>Строительство водозаборной скважины и водонапорной башни в с. Зимовенька</t>
  </si>
  <si>
    <t>общая стоимость (тыс. рублей)</t>
  </si>
  <si>
    <t>Проектирование строительства очистных сооружений хозяйственно-бытовых сточных вод производительностью 105 куб. м/сут. в с. Большетроицкое</t>
  </si>
  <si>
    <t>Приложение № 8
к государственной программе Белгородской области «Обеспечение доступным и комфортным жильем 
и коммунальными услугами жителей Белгородской области»</t>
  </si>
  <si>
    <t>Реконструкция очистных сооружений бытовой канализации производительностью 1200 куб.м в сутки
микрорайонов ИЖС Стрелецкого сельского поселения Белгородского района Белгородской области</t>
  </si>
  <si>
    <t>Строительство станции обезжелезивания производительностью 75 куб. м в час мкр. ИЖС «Дальняя Игуменка 79» Корочанского Белгородской области</t>
  </si>
  <si>
    <t>14.14</t>
  </si>
  <si>
    <t>НОВЫЙ ОБЪЕКТ по жалобам и просьбе района</t>
  </si>
  <si>
    <t>Капитальный ремонт канализационного коллектора в г. Новый Оскол</t>
  </si>
  <si>
    <t>Субсидия на строительство и модернизацию (реконструкцию) государственной собственности(капитальный ремонт и поставка)</t>
  </si>
  <si>
    <t>2,1</t>
  </si>
  <si>
    <t>7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</si>
  <si>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</si>
  <si>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</si>
  <si>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</si>
  <si>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</si>
  <si>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</si>
  <si>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</si>
  <si>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</si>
  <si>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</si>
  <si>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</si>
  <si>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12</t>
  </si>
  <si>
    <t>16</t>
  </si>
  <si>
    <t>9</t>
  </si>
  <si>
    <t>10</t>
  </si>
  <si>
    <t>12.8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</si>
  <si>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</si>
  <si>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</si>
  <si>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</si>
  <si>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</si>
  <si>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</si>
  <si>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</si>
  <si>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</si>
  <si>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</si>
  <si>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</si>
  <si>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</si>
  <si>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</si>
  <si>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</si>
  <si>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Проведение ФБУ «РосСтройКонтроль» строительного контроля на объекте «Строительство сетей и сооружений водоснабжения в с. Малиновка»</t>
  </si>
  <si>
    <t>по итогам личного приема</t>
  </si>
  <si>
    <t>Капитальный ремонт сетей водоснабжения в с. Масловка</t>
  </si>
  <si>
    <t>Капитальный ремонт сетей водоснабжения в с. Ерик, 7-й Советский переулок</t>
  </si>
  <si>
    <t>личный прием (по сути новое строительство для водоснабжения дома № 4 по 7-му Советскому переулку)</t>
  </si>
  <si>
    <t>Проектирование строительства сетей водоснабжения в х. Севальный</t>
  </si>
  <si>
    <t>мероприятие 4.1.4 «Субсидия «ГУП Белоблводоканал» на финансовое обеспечение затрат, связанных с реализацией мероприятий по проведению капитального ремонта объектов водоснабжения и водоотведения, поставке оборудования»</t>
  </si>
  <si>
    <t>1.1.4.</t>
  </si>
  <si>
    <t>мероприятие 4.1.3 «Разработка проектно-сметной документации на строительство и модернизацию объектов государственной собственности»</t>
  </si>
  <si>
    <t>мероприятие 4.1.1 «Субсидия на строительство и модернизацию (реконструкцию) государственной собственности»</t>
  </si>
  <si>
    <t>Строительство сетей водоснабжения на территории Ездоченского сельского поселения</t>
  </si>
  <si>
    <t>Строительство станции обезжелезивания производительностью 50 куб. м в час мкр. ИЖС «Хохлово 68» Белгородского района Белгородской области</t>
  </si>
  <si>
    <t>Капитальный ремонт сетей водоснабжения в с. Масловка, ул. Молодежная</t>
  </si>
  <si>
    <t>Строительство самотечного канализационного трубопровода в п. Вейделевка</t>
  </si>
  <si>
    <t xml:space="preserve">Строительство напорного канализационного трубопровода в г. Новый Оскол </t>
  </si>
  <si>
    <t>Строительство напорного канализационного трубопровода в г. Строитель</t>
  </si>
  <si>
    <t>Капитальный ремонт водопроводных сетей в с. Белый Колодезь, ул. Вознесенская</t>
  </si>
  <si>
    <t>Капитальный ремонт водопровода в с. Пороз, ул. Сергеевка, ул. Слободка, ул. Тутовка</t>
  </si>
  <si>
    <t>Капитальный ремонт водопроводных сетей в с. Андреевка, ул. Молодежная</t>
  </si>
  <si>
    <t>Капитальный ремонт водопровода в с. Самарино, ул. Леоновка</t>
  </si>
  <si>
    <t>Капитальный ремонт водонапорной башни в с. Новоселовка Вторая, ул. Горинка</t>
  </si>
  <si>
    <t>Капитальный ремонт водонапорной башни объемом 50 куб. м в с. Станичное, ул. Медовая</t>
  </si>
  <si>
    <t>Капитальный ремонт водонапорной башни объемом 160 куб. м в с. Советское, ул. Молодежная</t>
  </si>
  <si>
    <t>Капитальный ремонт водонапорной башни в п. Задорожный, ул. Лесная</t>
  </si>
  <si>
    <t>Капитальный ремонт сетей водоснабжения в п. Ивня, ул. Интернациональная, ул. Партизанская, ул. 60 лет Октября</t>
  </si>
  <si>
    <t>Капитальный ремонт водопровода диаметром 110 мм в с. Ураково, ул. Попова, ул. Комсомольская, ул. Гагарина</t>
  </si>
  <si>
    <t>Капитальный ремонт водопровода диаметром 110 мм в с. Готовье, ул. Молодежная</t>
  </si>
  <si>
    <t>Проектирование водозаборной скважины 16 куб. м/час в с. Киселево, ул. Набережная</t>
  </si>
  <si>
    <t>3.28</t>
  </si>
  <si>
    <t>3.29</t>
  </si>
  <si>
    <t>3.30</t>
  </si>
  <si>
    <t>Капитальный ремонт сетей водоснабжения по ул. Центральная и водонапорной башни по пер. Центральный в с. Пирогово</t>
  </si>
  <si>
    <t>Проектирование строительства очистных сооружений хозяйственно-бытовых сточных вод производительностью 300 куб. м/сут. п. Яковлево</t>
  </si>
  <si>
    <t>Проектирование строительства очистных сооружений хозяйственно-бытовых сточных вод производительностью 350 куб. м/сут. п. Томаровка</t>
  </si>
  <si>
    <t>Поставка станции водоподготовки для модернизации существующей системы централизованного водоснабжения с. Пирогово</t>
  </si>
  <si>
    <t>Поставка станции водоподготовки для модернизации существующей системы централизованного водоснабжения с. Алейниково</t>
  </si>
  <si>
    <t>Поставка станции водоподготовки для модернизации существующей системы централизованного водоснабжения х. Куприянов</t>
  </si>
  <si>
    <t>Поставка станции водоподготовки для модернизации существующей системы централизованного водоснабжения с. Никольское</t>
  </si>
  <si>
    <t>Поставка станции водоподготовки для модернизации существующей системы централизованного водоснабжения с. Беломестное</t>
  </si>
  <si>
    <t>Поставка станции водоподготовки для модернизации существующей системы централизованного водоснабжения с. Байцуры</t>
  </si>
  <si>
    <t>Поставка двух станций водоподготовки для модернизации существующей системы централизованного водоснабжения с. Крюково</t>
  </si>
  <si>
    <t>Поставка станции водоподготовки для модернизации существующей системы централизованного водоснабжения с. Двулучное</t>
  </si>
  <si>
    <t>Поставка станции водоподготовки для модернизации существующей системы централизованного водоснабжения с. Насоново</t>
  </si>
  <si>
    <t>Поставка станции водоподготовки для модернизации существующей системы централизованного водоснабжения с. Почаево</t>
  </si>
  <si>
    <t>Поставка станции водоподготовки для модернизации существующей системы централизованного водоснабжения с. Козинка</t>
  </si>
  <si>
    <t>Поставка станции водоподготовки для модернизации существующей системы централизованного водоснабжения с. Головчино</t>
  </si>
  <si>
    <t>Поставка станции водоподготовки для модернизации существующей системы централизованного водоснабжения с. Курасовка</t>
  </si>
  <si>
    <t>Поставка станции водоподготовки для модернизации существующей системы централизованного водоснабжения с. Хомутцы</t>
  </si>
  <si>
    <t>Поставка станции водоподготовки для модернизации существующей системы централизованного водоснабжения п. Ивня</t>
  </si>
  <si>
    <t>Поставка станции водоподготовки для модернизации существующей системы централизованного водоснабжения с. Песчаное</t>
  </si>
  <si>
    <t>Поставка станции водоподготовки для модернизации существующей системы централизованного водоснабжения с. Алексеевка</t>
  </si>
  <si>
    <t>Поставка станции водоподготовки для модернизации существующей системы централизованного водоснабжения с. Гостищево</t>
  </si>
  <si>
    <t>Поставка станции водоподготовки для модернизации существующей системы централизованного водоснабжения п. Терновка</t>
  </si>
  <si>
    <t>Поставка станции водоподготовки для модернизации существующей системы централизованного водоснабжения с. Кустовое</t>
  </si>
  <si>
    <t>Поставка станции водоподготовки для модернизации существующей системы централизованного водоснабжения с. Завидовка</t>
  </si>
  <si>
    <t>Поставка станции водоподготовки для модернизации существующей системы централизованного водоснабжения с. Луханино</t>
  </si>
  <si>
    <t>Поставка станции водоподготовки для модернизации существующей системы централизованного водоснабжения с. Подымовка</t>
  </si>
  <si>
    <t>Поставка станции водоподготовки для модернизации существующей системы централизованного водоснабжения с. Новая Глинка</t>
  </si>
  <si>
    <t>Поставка станции водоподготовки для модернизации существующей системы централизованного водоснабжения с. Бутово</t>
  </si>
  <si>
    <t>Поставка станции водоподготовки для модернизации существующей системы централизованного водоснабжения с. Вознесеновка</t>
  </si>
  <si>
    <t>Поставка станции водоподготовки для модернизации существующей системы централизованного водоснабжения с. Дмитриевка</t>
  </si>
  <si>
    <t>Поставка станции водоподготовки для модернизации существующей системы централизованного водоснабжения с. Червона Дибровка</t>
  </si>
  <si>
    <t>Поставка станции водоподготовки для модернизации существующей системы централизованного водоснабжения с. Новая Таволжанка</t>
  </si>
  <si>
    <t>Поставка станции водоподготовки для модернизации существующей системы централизованного водоснабжения с. Безлюдовка</t>
  </si>
  <si>
    <t>Поставка станции водоподготовки для модернизации существующей системы централизованного водоснабжения п. Чернянка</t>
  </si>
  <si>
    <t>Поставка станции водоподготовки для модернизации существующей системы централизованного водоснабжения с. Лубяное-Первое</t>
  </si>
  <si>
    <t>Поставка станции водоподготовки для модернизации существующей системы централизованного водоснабжения с. Становое</t>
  </si>
  <si>
    <t>Поставка станции водоподготовки для модернизации существующей системы централизованного водоснабжения с. Новая Масловка</t>
  </si>
  <si>
    <t>Поставка станции водоподготовки для модернизации существующей системы централизованного водоснабжения с. Баклановка</t>
  </si>
  <si>
    <t>Поставка станции водоподготовки для модернизации существующей системы централизованного водоснабжения с. Ржевка</t>
  </si>
  <si>
    <t>Поставка станции водоподготовки для модернизации существующей системы централизованного водоснабжения с. Чистополье</t>
  </si>
  <si>
    <t>Поставка станции водоподготовки для модернизации существующей системы централизованного водоснабжения с. Ворсклица</t>
  </si>
  <si>
    <t>Поставка станции водоподготовки для модернизации существующей системы централизованного водоснабжения с. Новозинаидино</t>
  </si>
  <si>
    <t>Поставка станции водоподготовки для модернизации существующей системы централизованного водоснабжения х. Кривая Роща</t>
  </si>
  <si>
    <t>Поставка станции водоподготовки для модернизации существующей системы централизованного водоснабжения с. Дмитриевка, ул. Городок</t>
  </si>
  <si>
    <t>Поставка станции водоподготовки для модернизации существующей системы централизованного водоснабжения с. Васильевка, ул. Ленина</t>
  </si>
  <si>
    <t>Поставка станции водоподготовки для модернизации существующей системы централизованного водоснабжения с. Васильевка, ул. Советская</t>
  </si>
  <si>
    <t>Поставка станции водоподготовки для модернизации существующей системы централизованного водоснабжения п. Ракитное</t>
  </si>
  <si>
    <t>Поставка станции водоподготовки для модернизации существующей системы централизованного водоснабжения х. Добрино</t>
  </si>
  <si>
    <t>Поставка станции водоподготовки для модернизации существующей системы централизованного водоснабжения с. Дмитриевка, ул. Выгон</t>
  </si>
  <si>
    <t>Поставка станции водоподготовки для модернизации существующей системы централизованного водоснабжения с. Меловое, ул. Центральная</t>
  </si>
  <si>
    <t>Поставка станции водоподготовки для модернизации существующей системы централизованного водоснабжения с. Псковское</t>
  </si>
  <si>
    <t>Поставка станции водоподготовки для модернизации существующей системы централизованного водоснабжения с. Русская Березовка</t>
  </si>
  <si>
    <t>Поставка станции водоподготовки для модернизации существующей системы централизованного водоснабжения с. Введенская Готня</t>
  </si>
  <si>
    <t>Поставка станции водоподготовки для модернизации существующей системы централизованного водоснабжения с. Борисполье, ул. Поповка</t>
  </si>
  <si>
    <t>Поставка станции водоподготовки для модернизации существующей системы централизованного водоснабжения с. Шахово</t>
  </si>
  <si>
    <t>Поставка станции водоподготовки для модернизации существующей системы централизованного водоснабжения с. Холодное</t>
  </si>
  <si>
    <t>Поставка станции водоподготовки для модернизации существующей системы централизованного водоснабжения с. Богдановка</t>
  </si>
  <si>
    <t>Поставка станции водоподготовки для модернизации существующей системы централизованного водоснабжения с. Ярское</t>
  </si>
  <si>
    <t>Поставка станции водоподготовки для модернизации существующей системы централизованного водоснабжения с. Солонец-Поляна</t>
  </si>
  <si>
    <t>Поставка станции водоподготовки для модернизации существующей системы централизованного водоснабжения с. Голубино</t>
  </si>
  <si>
    <t>Поставка станции водоподготовки для модернизации существующей системы централизованного водоснабжения х. Большая Яруга</t>
  </si>
  <si>
    <t>Поставка станции водоподготовки для модернизации существующей системы централизованного водоснабжения с. Ольховатка</t>
  </si>
  <si>
    <t>Поставка станции водоподготовки для модернизации существующей системы централизованного водоснабжения с. Ниновка</t>
  </si>
  <si>
    <t>Поставка станции водоподготовки для модернизации существующей системы централизованного водоснабжения с. Графовка</t>
  </si>
  <si>
    <t>Поставка станции водоподготовки для модернизации существующей системы централизованного водоснабжения с. Илек-Пеньковка</t>
  </si>
  <si>
    <t>Поставка станции водоподготовки для модернизации существующей системы централизованного водоснабжения с. Сетище</t>
  </si>
  <si>
    <t>Поставка станции водоподготовки для модернизации существующей системы централизованного водоснабжения с. Расховец</t>
  </si>
  <si>
    <t>Капитальный ремонт водонапорной башни на ул. Климовка с. Песчаное</t>
  </si>
  <si>
    <t>Проектирование строительства сетей водоснабжения в п. Чернянка</t>
  </si>
  <si>
    <t>Проектирование 2 водозаборных скважин на водозаборе с. Графовка</t>
  </si>
  <si>
    <t>Проектирование 2 водозаборных скважин в с. Вознесеновка</t>
  </si>
  <si>
    <t>Проектирование 2 водозаборных скважин в п. Маслова Пристань</t>
  </si>
  <si>
    <t>Проектирование водозаборной скважины и водонапорной башни 25 куб. м в с. Зиборовка</t>
  </si>
  <si>
    <t>Проектирование водозаборной скважины в с. Ольховка</t>
  </si>
  <si>
    <t>Проектирование строительства участка сетей водоотведения и очистных сооружений хозяйственно-бытовых сточных вод производительностью 2500 куб. м/сут. в г. Короча</t>
  </si>
  <si>
    <t>Проектирование строительства сетей водоснабжения на территории Ездоченского сельского поселения</t>
  </si>
  <si>
    <t>Строительство напорного канализационного трубопровода и поставка КНС в п. Ивня</t>
  </si>
  <si>
    <t>Строительство напорного канализационного трубопровода и поставка КНС в г. Грайвороне</t>
  </si>
  <si>
    <t xml:space="preserve">Проектирование строительства сетей и сооружений водоснабжения в с. Ватутино </t>
  </si>
  <si>
    <t>Проектирование строительства канализации от жилых домов по ул. Красных Партизан и ул. Первомайской в г. Белгороде</t>
  </si>
  <si>
    <t>3.31</t>
  </si>
  <si>
    <t>3.32</t>
  </si>
  <si>
    <t>3.33</t>
  </si>
  <si>
    <t>Строительство сетей и сооружений водоснабжения в мкр. ИЖС «Таврово-2»</t>
  </si>
  <si>
    <t>Строительство сетей и сооружений водоснабжения в мкр. ИЖС «Комсомольский-50»</t>
  </si>
  <si>
    <t>Строительство сетей и сооружений водоснабжения в мкр. ИЖС «Таврово-15/2»</t>
  </si>
  <si>
    <t>протяжённость (км)</t>
  </si>
  <si>
    <t>общая стоимость
 (тыс. рублей)</t>
  </si>
  <si>
    <t>В том числе по источникам 
(тыс. рублей)</t>
  </si>
  <si>
    <t>внебюд-жетные источники</t>
  </si>
  <si>
    <t>Капитальный ремонт двух ниток напорного коллектора диаметром 500 мм по ул. Транспортная от КНС-5 до камеры гашения 
ул. Железнодорожная (по существующей трассе)</t>
  </si>
  <si>
    <t>Капитальный ремонт водопровода из труб полиэтиленовых диаметром 110 мм в с. Станичное, ул. Медовая, ул. Садовая, 
 ул. Центральная, ул. Молодежная</t>
  </si>
  <si>
    <t>Реконструкция станции обезжелезивания до производительности 4800 куб. м в сутки мкр. ИЖС «Западный 14/2» с. Никольское Белгородского района Белгородской области</t>
  </si>
  <si>
    <t>Строительство станции обезжелезивания производительностью 10 куб. м / час в мкр. ИЖС «Нижний Ольшанец» Белгородского района Белгородской области</t>
  </si>
  <si>
    <t>Реконструкция очистных сооружений бытовой канализации производительностью 1200 куб. м в сутки
микрорайонов ИЖС Стрелецкого сельского поселения Белгородского района Белгородской области</t>
  </si>
  <si>
    <t>20.17</t>
  </si>
  <si>
    <t>Капитальный ремонт водопровода диаметром 110 мм в с. Ураково-2 (вторая очередь), ул. Мичурина</t>
  </si>
  <si>
    <t>Капитальный ремонт сетей водоснабжения в с. Илек-Пеньковка, ул. Вокзал, ул. Стрекаловка, ул. Молодежная, ул. Романовка, 
ул. Шпиль, ул. Котовка</t>
  </si>
  <si>
    <t>Капитальный ремонт канализационного коллектора в г. Новый Оскол, ГНС  ул. Набережная - ул. Песчаная</t>
  </si>
  <si>
    <t>Поставка станции водоподготовки для модернизации существующей системы централизованного водоснабжения с. Бобрава, 
ул. Масляный кут</t>
  </si>
  <si>
    <t>Поставка станции водоподготовки для модернизации существующей системы централизованного водоснабжения с. Святославка, 
ул. Шоссейная</t>
  </si>
  <si>
    <t>Поставка станции водоподготовки для модернизации существующей системы централизованного водоснабжения с. Святославка, 
ул. Центральная</t>
  </si>
  <si>
    <t xml:space="preserve">Капитальный ремонт водонапорной башни в с. Андреевка 160 куб. м </t>
  </si>
  <si>
    <t>Капитальный ремонт сетей водоснабжения в п. Томаровка, ул. Строителей, ул. Островского, ул. Октябрьская, ул. Фурманова, ул. Островского-Малиновского, ул. Малиновского, ул. Мира</t>
  </si>
  <si>
    <t>Капитальный ремонт сетей водоснабжения (закольцовка) диаметром 110 мм в п. Яковлево, ул. Народная, ул. Северная, центральный водопровод от станции 2-го подъема до ул.Набережная</t>
  </si>
  <si>
    <t>Проектирование строительства водовода от ВНС 3-го подъема 7-го водозабора до резервуаров чистой воды ВНС 3-го подъема  2-3 Южной зоны г. Белгорода</t>
  </si>
  <si>
    <t>Проектирование строительства водовода диаметром 700 мм от четвертого водозабора до насосной станции второго подъема 
по ул. Первомайская в г. Белгород</t>
  </si>
  <si>
    <t xml:space="preserve">Проектирование строительства напорного коллектора диаметром 225 мм по ул. Волчанская от школы № 35 до камеры гашения 
ул. Михайловское шоссе </t>
  </si>
  <si>
    <t>Проведение ФБУ «РосСтройКонтроль» строительного контроля на объекте «Строительство сетей и сооружений водоснабжения 
в с. Журавлевка Белгородского района»</t>
  </si>
  <si>
    <t>Проведение ФБУ «РосСтройКонтроль» строительного контроля на объекте «Строительство сетей и сооружений водоснабжения 
в с. Щетиновка Белгородского района»</t>
  </si>
  <si>
    <t>Проведение ФБУ «РосСтройКонтроль» строительного контроля на объекте «Строительство сетей и сооружений водоснабжения 
в с. Малиновка»</t>
  </si>
  <si>
    <t>Проектирование строительства самотечного канализационного трубопровода в п. Вейделевка  Вейделевского района Белгородской области</t>
  </si>
  <si>
    <t>Проектирование строительства участка сетей водоснабжения с установкой станции водоподготовки в п. Пятницкое</t>
  </si>
  <si>
    <t>Проведение ФБУ «РосСтройКонтроль» строительного контроля на объекте «Внутриплощадочные сети и сооружения водоснабжения МКР ИЖС «Замостье» Грайворонского района Белгородской области»</t>
  </si>
  <si>
    <t>Проектирование строительства напорного канализационного трубопровода в п. Ивня Ивнянского района Белгородской области</t>
  </si>
  <si>
    <t>Проектирование строительства сетей и сооружений водоснабжения и водоотведения в п. Ивня</t>
  </si>
  <si>
    <t>Проектирование строительства водопровода и водозаборной скважины по ул. Первомайская в с. Рождественка</t>
  </si>
  <si>
    <t>Проектирование строительства водопровода и водозаборной скважины по ул. Луговая в с. Покровка</t>
  </si>
  <si>
    <t>Проектирование строительства напорного канализационного трубопровода в г. Новый Оскол Новооскольского района Белгородской области</t>
  </si>
  <si>
    <t>Проектирование строительства очистных сооружений хозяйственно-бытовых сточных вод производительностью 105 куб. м/сут.
 в с. Большетроицкое</t>
  </si>
  <si>
    <t>Проведение ФБУ «РосСтройКонтроль» строительного контроля на объекте «Внеплощадочные и внутриплощадочные сети и сооружения водоснабжения МКР ИЖС «Крапивное» Шебекинского района Белгородской области. 1-я очередь»</t>
  </si>
  <si>
    <t>Реконструкция очистных сооружений канализации Старооскольского городского округа. I этап</t>
  </si>
  <si>
    <t>Поставка станции водоподготовки для модернизации существующей системы централизованного водоснабжения п. Красная Яруга, 
мкр. «Бехтеевка», ул. Колхозная</t>
  </si>
  <si>
    <t>Мероприятие 4.1.3 «Разработка проектно-сметной документации на строительство и модернизацию объектов государственной собственности»</t>
  </si>
  <si>
    <t>1.3.</t>
  </si>
  <si>
    <t xml:space="preserve">Заместитель  Губернатора Белгородской области — </t>
  </si>
  <si>
    <t>7.10</t>
  </si>
  <si>
    <t>Проектирование строительства сетей и сооружений водоотведения в п. Волоконовка</t>
  </si>
  <si>
    <t>Строительство сетей водоснабжения и водоотведения многоквартирных жилых домов в МКР «Четыре Сезона» Белгородской обл., 
Белгорордский р-н, пгт. Разумное, ул. им. И.Д. Елисеева</t>
  </si>
  <si>
    <t>Поставка оборудования для скважины в с. Песчаное по ул. Климовка</t>
  </si>
  <si>
    <t>Поставка оборудования на КНС в п. Пролетарский по ул. Железнодорожная</t>
  </si>
  <si>
    <t>начальник департамента жилищно-коммунального</t>
  </si>
  <si>
    <t>хозяйства Белгородской области</t>
  </si>
  <si>
    <t>К.А. Полежаев</t>
  </si>
  <si>
    <t>Поставка станции водоподготовки для модернизации существующей системы централизованного водоснабженияв микрорайонах «Таврово-6» и «Таврово-7»</t>
  </si>
  <si>
    <t>3.34</t>
  </si>
  <si>
    <t>1.14</t>
  </si>
  <si>
    <t>Строительство станции обезжелезивания производительностью 50 куб. м в час мкр. ИЖС «Дальняя Игуменка 79» Корочанского района Белгородской области</t>
  </si>
  <si>
    <t>Проектирование строительства сетей водоснабжения в г. Белгород по ул. Зеленая Поляна</t>
  </si>
  <si>
    <t>Проектирование строительства станции обезжелезивания в с. Новостроевка-Первая</t>
  </si>
  <si>
    <t>Проектирование строительства станции обезжелезивания в с. Новостроевка-Вторая</t>
  </si>
  <si>
    <t>Проектирование строительства и реконструкции сетей и сооружений водоснабжения в с. Новостроевка-Первая, ул. Первомайская, ул. Холода</t>
  </si>
  <si>
    <t>Проектирование строительства и реконструкции сетей и сооружений водоснабжения в с. Новостроевка-Вторая, ул. Народная, ул. Советская</t>
  </si>
  <si>
    <t>18.8</t>
  </si>
  <si>
    <t>Поставка станции водоподготовки для модернизации существующей системы централизованного водоснабжения с. Алексеенково</t>
  </si>
  <si>
    <t>Поставка станции водоподготовки для модернизации существующей системы централизованного водоснабжения с. Луценково</t>
  </si>
  <si>
    <t>Поставка станции водоподготовки для модернизации существующей системы централизованного водоснабжения х Кириченков</t>
  </si>
  <si>
    <t>Поставка станции водоподготовки для модернизации существующей системы централизованного водоснабжения г. Алексеевка</t>
  </si>
  <si>
    <t>Поставка станции водоподготовки для модернизации существующей системы централизованного водоснабжения с. Афанасьевка</t>
  </si>
  <si>
    <t>Поставка станции водоподготовки для модернизации существующей системы централизованного водоснабжения с. Славгородское</t>
  </si>
  <si>
    <t>Поставка станции водоподготовки для модернизации существующей системы централизованного водоснабжения х. Березки</t>
  </si>
  <si>
    <t>Поставка станции водоподготовки для модернизации существующей системы централизованного водоснабжения с. Иловка</t>
  </si>
  <si>
    <t xml:space="preserve">Поставка станции водоподготовки для модернизации существующей системы централизованного водоснабжения с. Ильинка </t>
  </si>
  <si>
    <t>Поставка станции водоподготовки для модернизации существующей системы централизованного водоснабжения с. Советское</t>
  </si>
  <si>
    <t xml:space="preserve">Поставка станции водоподготовки для модернизации существующей системы централизованного водоснабжения с. Красное </t>
  </si>
  <si>
    <t xml:space="preserve">Поставка станции водоподготовки для модернизации существующей системы централизованного водоснабжения х. Шкуропатов </t>
  </si>
  <si>
    <t>Поставка станции водоподготовки для модернизации существующей системы централизованного водоснабжения с. Ближнее Чесночное</t>
  </si>
  <si>
    <t>Поставка станции водоподготовки для модернизации существующей системы централизованного водоснабжения с. Станичное</t>
  </si>
  <si>
    <t xml:space="preserve">Поставка станции водоподготовки для модернизации существующей системы централизованного водоснабжения с. Воробьево </t>
  </si>
  <si>
    <t>Поставка станции водоподготовки для модернизации существующей системы централизованного водоснабжения с. Божково</t>
  </si>
  <si>
    <t>Поставка оборудования для станции водоподготовки в с. Нелидовка</t>
  </si>
  <si>
    <t>Поставка оборудования для станции водоподготовки в с. Головино</t>
  </si>
  <si>
    <t>Поставка оборудования для станции водоподготовки в с. Веселая Лопань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</si>
  <si>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</si>
  <si>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</si>
  <si>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</si>
  <si>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</si>
  <si>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</si>
  <si>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</si>
  <si>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</si>
  <si>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</si>
  <si>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</si>
  <si>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</si>
  <si>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</si>
  <si>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</si>
  <si>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</si>
  <si>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</si>
  <si>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</si>
  <si>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</si>
  <si>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</si>
  <si>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1.34</t>
  </si>
  <si>
    <t>1.35</t>
  </si>
  <si>
    <t>1.36</t>
  </si>
  <si>
    <t>1.37</t>
  </si>
  <si>
    <t>1.38</t>
  </si>
  <si>
    <t>1.39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</si>
  <si>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</si>
  <si>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</si>
  <si>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</si>
  <si>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</si>
  <si>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</si>
  <si>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</si>
  <si>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</si>
  <si>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</si>
  <si>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</si>
  <si>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</si>
  <si>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</si>
  <si>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</si>
  <si>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</si>
  <si>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</si>
  <si>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</si>
  <si>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</si>
  <si>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</si>
  <si>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</si>
  <si>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</si>
  <si>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</si>
  <si>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</si>
  <si>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</si>
  <si>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</si>
  <si>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</si>
  <si>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</si>
  <si>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</si>
  <si>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</si>
  <si>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</si>
  <si>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</si>
  <si>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</si>
  <si>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</si>
  <si>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</si>
  <si>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</si>
  <si>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</si>
  <si>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</si>
  <si>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</si>
  <si>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Поставка станции водоподготовки для модернизации существующей системы централизованного водоснабжения п. Дубовое</t>
  </si>
  <si>
    <t>Поставка станции водоподготовки для модернизации существующей системы централизованного водоснабжения х. Валховский</t>
  </si>
  <si>
    <t>Поставка станции водоподготовки для модернизации существующей системы централизованного водоснабжения п. Октябрьский</t>
  </si>
  <si>
    <t xml:space="preserve">Поставка станции водоподготовки для модернизации существующей системы централизованного водоснабжения п. Майский </t>
  </si>
  <si>
    <t>Поставка станции водоподготовки для модернизации существующей системы централизованного водоснабжения с. Петропавловка</t>
  </si>
  <si>
    <t>Поставка станции водоподготовки для модернизации существующей системы централизованного водоснабжения с. Бродок</t>
  </si>
  <si>
    <t>Поставка станции водоподготовки для модернизации существующей системы централизованного водоснабжения с. Пуляевка</t>
  </si>
  <si>
    <t>Поставка станции водоподготовки для модернизации существующей системы централизованного водоснабжения с. Долбино</t>
  </si>
  <si>
    <t>Поставка станции водоподготовки для модернизации существующей системы централизованного водоснабжения с. Красный Октябрь</t>
  </si>
  <si>
    <t>Поставка станции водоподготовки для модернизации существующей системы централизованного водоснабжения МКР Таврово-4</t>
  </si>
  <si>
    <t>Поставка станции водоподготовки для модернизации существующей системы централизованного водоснабжения с. Крутой Лог</t>
  </si>
  <si>
    <t>Поставка станции водоподготовки для модернизации существующей системы централизованного водоснабжения с. Беловское</t>
  </si>
  <si>
    <t>Поставка станции водоподготовки для модернизации существующей системы централизованного водоснабжения с. Ближняя Игуменка</t>
  </si>
  <si>
    <t>Поставка станции водоподготовки для модернизации существующей системы централизованного водоснабжения с. Пушкарное</t>
  </si>
  <si>
    <t>Поставка станции водоподготовки для модернизации существующей системы централизованного водоснабжения с. Стрелецкое</t>
  </si>
  <si>
    <t>Поставка станции водоподготовки для модернизации существующей системы централизованного водоснабжения МКР Ближняя Игуменка-1, 62.25,62.19, Севрюково-62.25</t>
  </si>
  <si>
    <t>Поставка станции водоподготовки для модернизации существующей системы централизованного водоснабжения МКР Разумное-71</t>
  </si>
  <si>
    <t>4.12</t>
  </si>
  <si>
    <t>4.13</t>
  </si>
  <si>
    <t>4.14</t>
  </si>
  <si>
    <t>Поставка станции водоподготовки для модернизации существующей системы централизованного водоснабжения п. Борисовка</t>
  </si>
  <si>
    <t>Поставка станции водоподготовки для модернизации существующей системы централизованного водоснабжения с. Беленькое</t>
  </si>
  <si>
    <t>Поставка станции водоподготовки для модернизации существующей системы централизованного водоснабжения с. Березовка</t>
  </si>
  <si>
    <t>4.15</t>
  </si>
  <si>
    <t>4.16</t>
  </si>
  <si>
    <t>4.17</t>
  </si>
  <si>
    <t>4.18</t>
  </si>
  <si>
    <t>4.19</t>
  </si>
  <si>
    <t>4.20</t>
  </si>
  <si>
    <t>Поставка станции водоподготовки для модернизации существующей системы централизованного водоснабжения х. Красиво</t>
  </si>
  <si>
    <t>Поставка станции водоподготовки для модернизации существующей системы централизованного водоснабжения с. Стригуны</t>
  </si>
  <si>
    <t>Поставка станции водоподготовки для модернизации существующей системы централизованного водоснабжения с. Чуланово</t>
  </si>
  <si>
    <t>Поставка станции водоподготовки для модернизации существующей системы централизованного водоснабжения с. Покровка</t>
  </si>
  <si>
    <t>5.8</t>
  </si>
  <si>
    <t>5.9</t>
  </si>
  <si>
    <t>5.10</t>
  </si>
  <si>
    <t>5.11</t>
  </si>
  <si>
    <t>5.12</t>
  </si>
  <si>
    <t>5.13</t>
  </si>
  <si>
    <t>Поставка станции водоподготовки для модернизации существующей системы централизованного водоснабжения с. Колосково</t>
  </si>
  <si>
    <t>Поставка станции водоподготовки для модернизации существующей системы централизованного водоснабжения с. Лавы</t>
  </si>
  <si>
    <t>Поставка станции водоподготовки для модернизации существующей системы централизованного водоснабжения с. Казинка</t>
  </si>
  <si>
    <t>Поставка станции водоподготовки для модернизации существующей системы централизованного водоснабжения с. Бирюч</t>
  </si>
  <si>
    <t>Поставка станции водоподготовки для модернизации существующей системы централизованного водоснабжения с. Аркатово</t>
  </si>
  <si>
    <t>Поставка станции водоподготовки для модернизации существующей системы централизованного водоснабжения п. Дальний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</si>
  <si>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</si>
  <si>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</si>
  <si>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</si>
  <si>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</si>
  <si>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</si>
  <si>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</si>
  <si>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</si>
  <si>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</si>
  <si>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</si>
  <si>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</si>
  <si>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</si>
  <si>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</si>
  <si>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</si>
  <si>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</si>
  <si>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</si>
  <si>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</si>
  <si>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</si>
  <si>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</si>
  <si>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</si>
  <si>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Поставка станции водоподготовки для модернизации существующей системы централизованного водоснабжения п. Викторополь</t>
  </si>
  <si>
    <t>Поставка станции водоподготовки для модернизации существующей системы централизованного водоснабжения с. Николаевка</t>
  </si>
  <si>
    <t>Поставка станции водоподготовки для модернизации существующей системы централизованного водоснабжения с. Большие Липяги</t>
  </si>
  <si>
    <t>Поставка станции водоподготовки для модернизации существующей системы централизованного водоснабжения п. Вейделевка</t>
  </si>
  <si>
    <t>Поставка станции водоподготовки для модернизации существующей системы централизованного водоснабжения х. Придорожный</t>
  </si>
  <si>
    <t>Поставка станции водоподготовки для модернизации существующей системы централизованного водоснабжения х. Колесников</t>
  </si>
  <si>
    <t>Поставка станции водоподготовки для модернизации существующей системы централизованного водоснабжения с. Яропольцы</t>
  </si>
  <si>
    <t>Поставка станции водоподготовки для модернизации существующей системы централизованного водоснабжения с. Солонцы</t>
  </si>
  <si>
    <t>Поставка станции водоподготовки для модернизации существующей системы централизованного водоснабжения х. Попов</t>
  </si>
  <si>
    <t>Поставка станции водоподготовки для модернизации существующей системы централизованного водоснабжения х. Нехаевка</t>
  </si>
  <si>
    <t>Поставка станции водоподготовки для модернизации существующей системы централизованного водоснабжения х. Новорослов</t>
  </si>
  <si>
    <t>Поставка станции водоподготовки для модернизации существующей системы централизованного водоснабжения с. Белый Колодезь</t>
  </si>
  <si>
    <t>Поставка станции водоподготовки для модернизации существующей системы централизованного водоснабжения с. Галушки</t>
  </si>
  <si>
    <t>Поставка станции водоподготовки для модернизации существующей системы централизованного водоснабжения х. Банкино</t>
  </si>
  <si>
    <t>Поставка станции водоподготовки для модернизации существующей системы централизованного водоснабжения с. Клименки</t>
  </si>
  <si>
    <t>Поставка станции водоподготовки для модернизации существующей системы централизованного водоснабжения с. Кубраки</t>
  </si>
  <si>
    <t>Поставка станции водоподготовки для модернизации существующей системы централизованного водоснабжения п. Луговое 
(х. Погребицкий)</t>
  </si>
  <si>
    <t>Поставка станции водоподготовки для модернизации существующей системы централизованного водоснабжения с. Ровны</t>
  </si>
  <si>
    <t>Поставка станции водоподготовки для модернизации существующей системы централизованного водоснабжения с. Долгое</t>
  </si>
  <si>
    <t>Поставка станции водоподготовки для модернизации существующей системы централизованного водоснабжения с. Афоньевка</t>
  </si>
  <si>
    <t>Поставка станции водоподготовки для модернизации существующей системы централизованного водоснабжения с. Фощеватово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</si>
  <si>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</si>
  <si>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</si>
  <si>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</si>
  <si>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</si>
  <si>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</si>
  <si>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</si>
  <si>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</si>
  <si>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</si>
  <si>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</si>
  <si>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Поставка оборудования для станции водоподготовки в г. Грайворон</t>
  </si>
  <si>
    <t>Поставка станции водоподготовки для модернизации существующей системы централизованного водоснабжения с. Ломное</t>
  </si>
  <si>
    <t>Поставка станции водоподготовки для модернизации существующей системы централизованного водоснабжения с. Мокрая Орловка</t>
  </si>
  <si>
    <t xml:space="preserve">Поставка станции водоподготовки для модернизации существующей системы централизованного водоснабжения п. Горьковский </t>
  </si>
  <si>
    <t xml:space="preserve">Поставка станции водоподготовки для модернизации существующей системы централизованного водоснабжения п. Доброполье </t>
  </si>
  <si>
    <t>Поставка станции водоподготовки для модернизации существующей системы централизованного водоснабжения с. Казачья-Лисица</t>
  </si>
  <si>
    <t xml:space="preserve">Поставка станции водоподготовки для модернизации существующей системы централизованного водоснабжения с. Новостроевка </t>
  </si>
  <si>
    <t>Поставка станции водоподготовки для модернизации существующей системы централизованного водоснабжения с. Смородино</t>
  </si>
  <si>
    <t>Поставка станции водоподготовки для модернизации существующей системы централизованного водоснабжения с. Дроновка</t>
  </si>
  <si>
    <t>Поставка станции водоподготовки для модернизации существующей системы централизованного водоснабжения с. Замостье</t>
  </si>
  <si>
    <t>Поставка станции водоподготовки для модернизации существующей системы централизованного водоснабжения с. Косилово</t>
  </si>
  <si>
    <t>Поставка станции водоподготовки для модернизации существующей системы централизованного водоснабжения с. Гора-Подол</t>
  </si>
  <si>
    <t>Поставка станции водоподготовки для модернизации существующей системы централизованного водоснабжения с. Пороз</t>
  </si>
  <si>
    <t>Поставка станции водоподготовки для модернизации существующей системы централизованного водоснабжения п. Горьковский</t>
  </si>
  <si>
    <t>9.17</t>
  </si>
  <si>
    <t>9.18</t>
  </si>
  <si>
    <t>9.19</t>
  </si>
  <si>
    <t>9.20</t>
  </si>
  <si>
    <t>9.21</t>
  </si>
  <si>
    <t>9.22</t>
  </si>
  <si>
    <t>Поставка станции водоподготовки для модернизации существующей системы централизованного водоснабжения с. Сырцево</t>
  </si>
  <si>
    <t>Поставка станции водоподготовки для модернизации существующей системы централизованного водоснабжения с. Верхопенье</t>
  </si>
  <si>
    <t>Поставка станции водоподготовки для модернизации существующей системы централизованного водоснабжения с. Новенькое</t>
  </si>
  <si>
    <t>Поставка станции водоподготовки для модернизации существующей системы централизованного водоснабжения с. Алисовка</t>
  </si>
  <si>
    <t>Поставка двух станций водоподготовки для модернизации существующей системы централизованного водоснабжения с. Головчино</t>
  </si>
  <si>
    <t>Поставка двух станций водоподготовки для модернизации существующей системы централизованного водоснабжения с. Березовка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</si>
  <si>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</si>
  <si>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</si>
  <si>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</si>
  <si>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</si>
  <si>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</si>
  <si>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</si>
  <si>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</si>
  <si>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</si>
  <si>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Поставка станции водоподготовки для модернизации существующей системы централизованного водоснабжения с. Анновка</t>
  </si>
  <si>
    <t>Поставка станции водоподготовки для модернизации существующей системы централизованного водоснабжения с. Яблоново</t>
  </si>
  <si>
    <t>Поставка станции водоподготовки для модернизации существующей системы централизованного водоснабжения с. Шляхово</t>
  </si>
  <si>
    <t>Поставка станции водоподготовки для модернизации существующей системы централизованного водоснабжения с. Татьяновка</t>
  </si>
  <si>
    <t>Поставка станции водоподготовки для модернизации существующей системы централизованного водоснабжения с. Плотавец</t>
  </si>
  <si>
    <t>Строительство двух станций водоподготовки в г. Короча</t>
  </si>
  <si>
    <t>11.7</t>
  </si>
  <si>
    <t>11.8</t>
  </si>
  <si>
    <t>11.9</t>
  </si>
  <si>
    <t>Поставка станции водоподготовки для модернизации существующей системы централизованного водоснабжения с. Большое</t>
  </si>
  <si>
    <t>Поставка станции водоподготовки для модернизации существующей системы централизованного водоснабжения с. Готовье</t>
  </si>
  <si>
    <t>Поставка станции водоподготовки для модернизации существующей системы централизованного водоснабжения с. Круглое</t>
  </si>
  <si>
    <t>12.9</t>
  </si>
  <si>
    <t>12.10</t>
  </si>
  <si>
    <t>12.11</t>
  </si>
  <si>
    <t>12.12</t>
  </si>
  <si>
    <t>Поставка станции водоподготовки для модернизации существующей системы централизованного водоснабжения г. Бирюч</t>
  </si>
  <si>
    <t>Поставка станции водоподготовки для модернизации существующей системы централизованного водоснабжения с. Горовое</t>
  </si>
  <si>
    <t>Поставка станции водоподготовки для модернизации существующей системы централизованного водоснабжения с. Малобыково</t>
  </si>
  <si>
    <t>Поставка станции водоподготовки для модернизации существующей системы централизованного водоснабжения с. Верхососна</t>
  </si>
  <si>
    <t>Строительство станции водоподготовки в г. Бирюч</t>
  </si>
  <si>
    <t>Поставка станции водоподготовки для модернизации существующей системы централизованного водоснабжения с. Садки</t>
  </si>
  <si>
    <t>Поставка станции водоподготовки для модернизации существующей системы централизованного водоснабжения с. Никитовка</t>
  </si>
  <si>
    <t>Поставка станции водоподготовки для модернизации существующей системы централизованного водоснабжения с. Валуйчик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</si>
  <si>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</si>
  <si>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</si>
  <si>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</si>
  <si>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</si>
  <si>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</si>
  <si>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</si>
  <si>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</si>
  <si>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</si>
  <si>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</si>
  <si>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</si>
  <si>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</si>
  <si>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</si>
  <si>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</si>
  <si>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</si>
  <si>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</si>
  <si>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</si>
  <si>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</si>
  <si>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</si>
  <si>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</si>
  <si>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Поставка станции водоподготовки для модернизации существующей системы централизованного водоснабжения п. Отрадовский</t>
  </si>
  <si>
    <t>Поставка станции водоподготовки для модернизации существующей системы централизованного водоснабжения с. Поповка</t>
  </si>
  <si>
    <t>Поставка станции водоподготовки для модернизации существующей системы централизованного водоснабжения с. Демидовка</t>
  </si>
  <si>
    <t>Поставка станции водоподготовки для модернизации существующей системы централизованного водоснабжения с. Романовка</t>
  </si>
  <si>
    <t>Поставка станции водоподготовки для модернизации существующей системы централизованного водоснабжения с. Отрадовка</t>
  </si>
  <si>
    <t>Поставка станции водоподготовки для модернизации существующей системы централизованного водоснабжения п. Быценков</t>
  </si>
  <si>
    <t>Поставка станции водоподготовки для модернизации существующей системы централизованного водоснабжения х. Фищево</t>
  </si>
  <si>
    <t>Поставка станции водоподготовки для модернизации существующей системы централизованного водоснабжения с. Сергиевка</t>
  </si>
  <si>
    <t>Поставка станции водоподготовки для модернизации существующей системы централизованного водоснабжения х. Савченко</t>
  </si>
  <si>
    <t>Поставка станции водоподготовки для модернизации существующей системы централизованного водоснабжения с. Староселье</t>
  </si>
  <si>
    <t>Поставка станции водоподготовки для модернизации существующей системы централизованного водоснабжения с. Прилесье</t>
  </si>
  <si>
    <t>Поставка станции водоподготовки для модернизации существующей системы централизованного водоснабжения п. Степное</t>
  </si>
  <si>
    <t>Поставка станции водоподготовки для модернизации существующей системы централизованного водоснабжения х. Красноорловский</t>
  </si>
  <si>
    <t>Поставка станции водоподготовки для модернизации существующей системы централизованного водоснабжения с. Теребрено</t>
  </si>
  <si>
    <t>Поставка двух станций водоподготовки для модернизации существующей системы централизованного водоснабжения п. Красная Яруга</t>
  </si>
  <si>
    <t>Поставка двух станций водоподготовки для модернизации существующей системы централизованного водоснабжения с. Репяховка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</si>
  <si>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</si>
  <si>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</si>
  <si>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</si>
  <si>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</si>
  <si>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</si>
  <si>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</si>
  <si>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</si>
  <si>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</si>
  <si>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</si>
  <si>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</si>
  <si>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</si>
  <si>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</si>
  <si>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</si>
  <si>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</si>
  <si>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</si>
  <si>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</si>
  <si>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Поставка станции водоподготовки для модернизации существующей системы централизованного водоснабжения г. Новый Оскол</t>
  </si>
  <si>
    <t>Поставка станции водоподготовки для модернизации существующей системы централизованного водоснабжения с. Старая Безгинка</t>
  </si>
  <si>
    <t>Поставка станции водоподготовки для модернизации существующей системы централизованного водоснабжения с. Новая Безгинка</t>
  </si>
  <si>
    <t>Поставка станции водоподготовки для модернизации существующей системы централизованного водоснабжения с. Барсук</t>
  </si>
  <si>
    <t>Поставка станции водоподготовки для модернизации существующей системы централизованного водоснабжения х. Севальный</t>
  </si>
  <si>
    <t>Поставка станции водоподготовки для модернизации существующей системы централизованного водоснабжения c. Никольское</t>
  </si>
  <si>
    <t xml:space="preserve">Поставка станции водоподготовки для модернизации существующей системы централизованного водоснабжения х. Сабельный </t>
  </si>
  <si>
    <t>Поставка станции водоподготовки для модернизации существующей системы централизованного водоснабжения с. Серебрянка</t>
  </si>
  <si>
    <t>Поставка станции водоподготовки для модернизации существующей системы централизованного водоснабжения с. Глинное</t>
  </si>
  <si>
    <t>Поставка станции водоподготовки для модернизации существующей системы централизованного водоснабжения с. Ивановка</t>
  </si>
  <si>
    <t>Поставка станции водоподготовки для модернизации существующей системы централизованного водоснабжения c. Васильдол</t>
  </si>
  <si>
    <t>Поставка станции водоподготовки для модернизации существующей системы централизованного водоснабжения c. Тростенец</t>
  </si>
  <si>
    <t>Поставка станции водоподготовки для модернизации существующей системы централизованного водоснабжения c. Николаевка</t>
  </si>
  <si>
    <t>Поставка станции водоподготовки для модернизации существующей системы централизованного водоснабжения c. Макешкино</t>
  </si>
  <si>
    <t>Поставка станции водоподготовки для модернизации существующей системы централизованного водоснабжения х. Богатый</t>
  </si>
  <si>
    <t>Строительство трех станций водоподготовки в г. Новый Оскол</t>
  </si>
  <si>
    <t>Поставка станции водоподготовки для модернизации существующей системы централизованного водоснабжения с. Вязовое</t>
  </si>
  <si>
    <t>Поставка станции водоподготовки для модернизации существующей системы централизованного водоснабжения с. Журавка-Первая</t>
  </si>
  <si>
    <t>Поставка станции водоподготовки для модернизации существующей системы централизованного водоснабжения с. Береговое</t>
  </si>
  <si>
    <t>Поставка станции водоподготовки для модернизации существующей системы централизованного водоснабжения c. Новоселовка</t>
  </si>
  <si>
    <t>Поставка станции водоподготовки для модернизации существующей системы централизованного водоснабжения х. Веселый</t>
  </si>
  <si>
    <t>Поставка станции водоподготовки для модернизации существующей системы централизованного водоснабжения c. Большое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</si>
  <si>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</si>
  <si>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</si>
  <si>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</si>
  <si>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</si>
  <si>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</si>
  <si>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</si>
  <si>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</si>
  <si>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</si>
  <si>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</si>
  <si>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</si>
  <si>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Поставка станции водоподготовки для модернизации существующей системы централизованного водоснабжения с. Илек-Кошары</t>
  </si>
  <si>
    <t>Поставка станции водоподготовки для модернизации существующей системы централизованного водоснабжения х. Герцевка</t>
  </si>
  <si>
    <t>Поставка станции водоподготовки для модернизации существующей системы централизованного водоснабжения п. Юсупово</t>
  </si>
  <si>
    <t>Поставка станции водоподготовки для модернизации существующей системы централизованного водоснабжения п. Сумовский</t>
  </si>
  <si>
    <t>Поставка станции водоподготовки для модернизации существующей системы централизованного водоснабжения с. Криничное</t>
  </si>
  <si>
    <t>Поставка станции водоподготовки для модернизации существующей системы централизованного водоснабжения с. Новая Березовка</t>
  </si>
  <si>
    <t>Поставка станции водоподготовки для модернизации существующей системы централизованного водоснабжения х. Семейный</t>
  </si>
  <si>
    <t>Поставка станции водоподготовки для модернизации существующей системы централизованного водоснабжения с. Лаптевка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</si>
  <si>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</si>
  <si>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</si>
  <si>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</si>
  <si>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</si>
  <si>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</si>
  <si>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</si>
  <si>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</si>
  <si>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</si>
  <si>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</si>
  <si>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</si>
  <si>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</si>
  <si>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</si>
  <si>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</si>
  <si>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</si>
  <si>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</si>
  <si>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</si>
  <si>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</si>
  <si>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Поставка станции водоподготовки для модернизации существующей системы централизованного водоснабжения с. Ладомировка</t>
  </si>
  <si>
    <t>Поставка двух станций водоподготовки для модернизации существующей системы централизованного водоснабжения п. Ровеньки</t>
  </si>
  <si>
    <t>Поставка станции водоподготовки для модернизации существующей системы централизованного водоснабжения с. Клименково</t>
  </si>
  <si>
    <t>Поставка станции водоподготовки для модернизации существующей системы централизованного водоснабжения с. Калиниченково</t>
  </si>
  <si>
    <t>Поставка станции водоподготовки для модернизации существующей системы централизованного водоснабжения с. Харьковское</t>
  </si>
  <si>
    <t>Поставка станции водоподготовки для модернизации существующей системы централизованного водоснабжения х. Клиновый</t>
  </si>
  <si>
    <t>Поставка станции водоподготовки для модернизации существующей системы централизованного водоснабжения с. Лозная</t>
  </si>
  <si>
    <t>Поставка станции водоподготовки для модернизации существующей системы централизованного водоснабжения с. Свистовка</t>
  </si>
  <si>
    <t>Поставка станции водоподготовки для модернизации существующей системы централизованного водоснабжения с. Еремовка</t>
  </si>
  <si>
    <t>Поставка станции водоподготовки для модернизации существующей системы централизованного водоснабжения с. Нижняя Серебрянка</t>
  </si>
  <si>
    <t>Поставка станции водоподготовки для модернизации существующей системы централизованного водоснабжения с. Жабское</t>
  </si>
  <si>
    <t>Поставка станции водоподготовки для модернизации существующей системы централизованного водоснабжения с. Нагорье</t>
  </si>
  <si>
    <t>Поставка станции водоподготовки для модернизации существующей системы централизованного водоснабжения с. Нагольное</t>
  </si>
  <si>
    <t xml:space="preserve">Поставка станции водоподготовки для модернизации существующей системы централизованного водоснабжения с. Масловка </t>
  </si>
  <si>
    <t xml:space="preserve">Поставка станции водоподготовки для модернизации существующей системы централизованного водоснабжения с. Всесвятка </t>
  </si>
  <si>
    <t xml:space="preserve">Поставка двух станций водоподготовки для модернизации существующей системы централизованного водоснабжения с. Новоалександровка 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</si>
  <si>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</si>
  <si>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</si>
  <si>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</si>
  <si>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</si>
  <si>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</si>
  <si>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</si>
  <si>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</si>
  <si>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</si>
  <si>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Поставка станции водоподготовки для модернизации существующей системы централизованного водоснабжения с. Малотроицкое</t>
  </si>
  <si>
    <t>Поставка станции водоподготовки для модернизации существующей системы централизованного водоснабжения с. Долгая Яруга</t>
  </si>
  <si>
    <t>Поставка станции водоподготовки для модернизации существующей системы централизованного водоснабжения с. Волоконовка</t>
  </si>
  <si>
    <t>Поставка станции водоподготовки для модернизации существующей системы централизованного водоснабжения с. Огибное</t>
  </si>
  <si>
    <t>Поставка станции водоподготовки для модернизации существующей системы централизованного водоснабжения с. Кочегуры</t>
  </si>
  <si>
    <t>Поставка станции водоподготовки для модернизации существующей системы централизованного водоснабжения с. Ездочное</t>
  </si>
  <si>
    <t>19.16</t>
  </si>
  <si>
    <t>19.17</t>
  </si>
  <si>
    <t>Поставка станции водоподготовки для модернизации существующей системы централизованного водоснабжения с. Маломихайловка</t>
  </si>
  <si>
    <t>Поставка станции водоподготовки для модернизации существующей системы централизованного водоснабжения с. Чураево</t>
  </si>
  <si>
    <t>Поставка станции водоподготовки для модернизации существующей системы централизованного водоснабжения с. Муром</t>
  </si>
  <si>
    <t>Поставка станции водоподготовки для модернизации существующей системы централизованного водоснабжения с. Кошлаково</t>
  </si>
  <si>
    <t>Поставка станции водоподготовки для модернизации существующей системы централизованного водоснабжения с. Нижняя Березовка</t>
  </si>
  <si>
    <t>Поставка станции водоподготовки для модернизации существующей системы централизованного водоснабжения с. Большое Городище</t>
  </si>
  <si>
    <t>Поставка станции водоподготовки для модернизации существующей системы централизованного водоснабжения с. Первое Цепляево</t>
  </si>
  <si>
    <t>Поставка станции водоподготовки для модернизации существующей системы централизованного водоснабжения с. Зимовенька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</si>
  <si>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</si>
  <si>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</si>
  <si>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</si>
  <si>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</si>
  <si>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</si>
  <si>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</si>
  <si>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</si>
  <si>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</si>
  <si>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</si>
  <si>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</si>
  <si>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</si>
  <si>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</si>
  <si>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</si>
  <si>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</si>
  <si>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Поставка станции водоподготовки для модернизации существующей системы централизованного водоснабжения г. Строитель</t>
  </si>
  <si>
    <t>Поставка станции водоподготовки для модернизации существующей системы централизованного водоснабжения с. Локня</t>
  </si>
  <si>
    <t>Поставка станции водоподготовки для модернизации существующей системы централизованного водоснабжения п. Яковлево</t>
  </si>
  <si>
    <t>Строительство станции водоподготовки в п. Яковлево</t>
  </si>
  <si>
    <t>Поставка станции водоподготовки для модернизации существующей системы централизованного водоснабжения с. Быковка</t>
  </si>
  <si>
    <t>Поставка станции водоподготовки для модернизации существующей системы централизованного водоснабжения с. Серетино</t>
  </si>
  <si>
    <t>Поставка станции водоподготовки для модернизации существующей системы централизованного водоснабжения х. Красный Восток</t>
  </si>
  <si>
    <t>Поставка станции водоподготовки для модернизации существующей системы централизованного водоснабжения с. Кривцово</t>
  </si>
  <si>
    <t>Поставка станции водоподготовки для модернизации существующей системы централизованного водоснабжения с. Верхний Ольшанец</t>
  </si>
  <si>
    <t>Поставка станции водоподготовки для модернизации существующей системы централизованного водоснабжения п. Сажное</t>
  </si>
  <si>
    <t>Поставка станции водоподготовки для модернизации существующей системы централизованного водоснабжения МКР Нелидовка-5, Никольское-25, Нелидовка 62.17</t>
  </si>
  <si>
    <t>Капитальный ремонт станции обезжелезивания 4 водозабора (замена 10 затворов, 5 фильтров) Д-1200мм</t>
  </si>
  <si>
    <t>Капитальный ремонт водовода Д-400 мм от ул. Н.Островского до ул. Н.Чумичова (500 м)</t>
  </si>
  <si>
    <t>Капитальный ремонт водопровода Д-300 мм переход ул. Б. Хмельницкого, ул. Мичурина</t>
  </si>
  <si>
    <t>Капитальный ремонт водопровода Д-300 мм переход ул. Б. Хмельницкого, ул. А. Невского</t>
  </si>
  <si>
    <t>Капитальный ремонт водопровода Д-400 мм переход ул. Б. Хмельницкого, ул. Н. Островского</t>
  </si>
  <si>
    <t>Капитальный ремонт водопровода Д-700 мм переход р. Северский Донец (до ЮМР)</t>
  </si>
  <si>
    <t>Капитальный ремонт водопровода Д-500 мм от МКР "Заря" до Витаминного комбината</t>
  </si>
  <si>
    <t>Капитальный ремонт водопровода Д-300 мм от ул. Попова до ул. Садовая</t>
  </si>
  <si>
    <t>Капитальный ремонт водопровода Д-400 мм от ул. Преображенская до пр. Славы по ул. Попова</t>
  </si>
  <si>
    <t>Капитальный ремонт водопровода Д-160 мм по ул. К. Маркса</t>
  </si>
  <si>
    <t>было в предложениях на 2021 год, нехватило лимитов - ставим на 2022</t>
  </si>
  <si>
    <t>Капитальный ремонт водонапорной башни в г. Алексеевка, пер. Южный</t>
  </si>
  <si>
    <t>Строительство сетей и сооружений водоотведения в мкр. ИЖС «Разумное-81»</t>
  </si>
  <si>
    <t>Капитальный ремонт запорной арматуры и фасонных частей в распределеительных колодцах МКР Таврово-6,7</t>
  </si>
  <si>
    <t>Капитальный ремонт насосного оборудования на ВНС 2 подъема МКР Таврово-6,7</t>
  </si>
  <si>
    <t xml:space="preserve">Капитальный ремонт наружных сетей водоснабжения и водонапорной башни в с. Прелестное </t>
  </si>
  <si>
    <t>Капитальный ремонт водопровода с 5-го водозабора до ул. Чапаева, ул. Самохвалова</t>
  </si>
  <si>
    <t>Капитальный ремонт запорной арматуры на площадке промпарка Восточный (Д-400 мм - 6 шт., Д-250 мм - 6 шт., Д-200 мм - 6 шт., Д-150 мм - 6 шт.)</t>
  </si>
  <si>
    <t>предложения на 2022 год</t>
  </si>
  <si>
    <t>Капитальный ремонт главного канализационного коллектора Д-1000 мм - 1200 мм от пр. Б. Хмельницкого до ГКНС</t>
  </si>
  <si>
    <t>Капитальный ремонт самотечного канализационного коллектора Д-600 мм - 800 мм по ул. Автомобилистов</t>
  </si>
  <si>
    <t xml:space="preserve">Капитальный ремонт канализационного коллектора  Д-500 мм от Железнодорожной до пер. 5-й Супруновский </t>
  </si>
  <si>
    <t xml:space="preserve">Капитальный ремонт водопровода Д-200 мм переход ул. Б. Хмельницкого, ул. Безымянная </t>
  </si>
  <si>
    <t>Капитальный ремонт канализации Д-315 мм от ул. Шаландина до ул. Губкина, 15Б, Д-500 (санация)</t>
  </si>
  <si>
    <t xml:space="preserve">Капитальный ремонт канализации Д-300 мм по ул. Железнякова, 24 </t>
  </si>
  <si>
    <t>Капитальный ремонт напорного коллектора 2Д-500 мм КНС БКСМ</t>
  </si>
  <si>
    <t>Капитальный ремонт напорного коллектора Д-700 мм от КНС-9 до КНС-3</t>
  </si>
  <si>
    <t>Капитальный ремонт напорного коллектора 2Д-225 мм КНС Машковцева до ул. Дзгоева</t>
  </si>
  <si>
    <t>Капитальный ремонт напорного коллектора Д-300 мм КНС Разумное-54 до ГОС</t>
  </si>
  <si>
    <t>Капитальный ремонт напорного коллектора Д-150 мм КНС Детского дома</t>
  </si>
  <si>
    <t>Строительство канализации от жилых домов по ул. Красных Партизан и ул. Первомайской в г. Белгороде</t>
  </si>
  <si>
    <t>Строительства сетей водоснабжения в г. Белгород по ул. Зеленая Поляна</t>
  </si>
  <si>
    <t>перенос с 2023 года</t>
  </si>
  <si>
    <t>добавляем так как сами проектируем в 2021 году и есть поручение ВРИО</t>
  </si>
  <si>
    <t>перенос с 2023 года, есть поручение ВРИО</t>
  </si>
  <si>
    <t>предложения скважины на 2022 год</t>
  </si>
  <si>
    <t>Поставка оборудования для ОСК Южная пром. Зона, г. Алексеевка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</si>
  <si>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</si>
  <si>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</si>
  <si>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</si>
  <si>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</si>
  <si>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</si>
  <si>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</si>
  <si>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</si>
  <si>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</si>
  <si>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</si>
  <si>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Строительство водозаборной скважины в х. Валковский</t>
  </si>
  <si>
    <t>Строительство башни в с. Стрелецкое</t>
  </si>
  <si>
    <t>Строительство башни в с. Драгунское</t>
  </si>
  <si>
    <t>Строительство водозаборной скважины в МКР ИЖС "Стрелецкое - 59"</t>
  </si>
  <si>
    <t>Строительство водозаборной скважины в МКР ИЖС "Стрелецкое - 72",  "Юго-Западный - 2.2"</t>
  </si>
  <si>
    <t>Строительство водозаборной скважины в МКР ИЖС "Ближняя Игуменка - 1",  "Ближняя Игуменка - 62.25" (Севрюково),  "Ближняя Игуменка - 62.25.1", "Ближняя Игуменка - 62.19"</t>
  </si>
  <si>
    <t>Строительство водозаборной скважины в с. Нелидовка</t>
  </si>
  <si>
    <t>Капитальный ремонт насосного оборудования на КНС-1 п.Дубовое</t>
  </si>
  <si>
    <t>Строительство сетей и сооружений водоснабжения в мкр. ИЖС Дубовского сельского поселения (мкр. "Тополек", мкр. " Успешный", мкр. "Лесной", мкр. "Княжеский", мкр. "Престижный", мкр. "Новодубовской")</t>
  </si>
  <si>
    <t>3.54</t>
  </si>
  <si>
    <t>3.55</t>
  </si>
  <si>
    <t>3.56</t>
  </si>
  <si>
    <t>3.57</t>
  </si>
  <si>
    <t>3.58</t>
  </si>
  <si>
    <t>3.65</t>
  </si>
  <si>
    <t>3.66</t>
  </si>
  <si>
    <t>3.67</t>
  </si>
  <si>
    <t>3.68</t>
  </si>
  <si>
    <t>3.69</t>
  </si>
  <si>
    <t>3.70</t>
  </si>
  <si>
    <t>3.71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</si>
  <si>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</si>
  <si>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</si>
  <si>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</si>
  <si>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</si>
  <si>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</si>
  <si>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</si>
  <si>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</si>
  <si>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</si>
  <si>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</si>
  <si>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3.83</t>
  </si>
  <si>
    <t>3.84</t>
  </si>
  <si>
    <t>3.85</t>
  </si>
  <si>
    <t>3.86</t>
  </si>
  <si>
    <t>3.87</t>
  </si>
  <si>
    <t>3.92</t>
  </si>
  <si>
    <t>3.93</t>
  </si>
  <si>
    <t>3.94</t>
  </si>
  <si>
    <t>3.95</t>
  </si>
  <si>
    <t>3.96</t>
  </si>
  <si>
    <t>3.97</t>
  </si>
  <si>
    <t>Капитальный ремонт водопровода Д-160 по ул.Магистральная в п.Северный</t>
  </si>
  <si>
    <t>Капитальный ремонт водонапорной башни по ул. Мальцева в с. Крюково</t>
  </si>
  <si>
    <t xml:space="preserve">Строительство водозаборной скважины в п. Борисовка  </t>
  </si>
  <si>
    <t xml:space="preserve">Строительство водозаборной скважины в с. Стригуны </t>
  </si>
  <si>
    <t>Строительство водозаборной скважины в с. Порубежное</t>
  </si>
  <si>
    <t>Строительство водозаборной скважины в с. Березовка ул. Кооперативная</t>
  </si>
  <si>
    <t>Строительство 3 водозаборных скважин в с. Хотмыжск</t>
  </si>
  <si>
    <t>станции 1,5 млрд</t>
  </si>
  <si>
    <t>Строительство 2 водозаборных скважин в п. Борисовка, МКР "Красивский"</t>
  </si>
  <si>
    <t>4.21</t>
  </si>
  <si>
    <t>4.22</t>
  </si>
  <si>
    <t>4.23</t>
  </si>
  <si>
    <t>4.24</t>
  </si>
  <si>
    <t>4.25</t>
  </si>
  <si>
    <t>4.26</t>
  </si>
  <si>
    <t>4.27</t>
  </si>
  <si>
    <t>Поставка насосного оборудования на КНС-2 в п. Борисовка, ул. Советская, 100а</t>
  </si>
  <si>
    <t>Поставка насосного оборудования на КНС-1 в п. Борисовка, пер. Комсомольский</t>
  </si>
  <si>
    <t>Строительство сетей и сооружений водоснабжения п. Вейделевка</t>
  </si>
  <si>
    <t>5.14</t>
  </si>
  <si>
    <t>5.15</t>
  </si>
  <si>
    <t>5.16</t>
  </si>
  <si>
    <t>5.17</t>
  </si>
  <si>
    <t>6.23</t>
  </si>
  <si>
    <t>6.24</t>
  </si>
  <si>
    <t>6.25</t>
  </si>
  <si>
    <t>6.26</t>
  </si>
  <si>
    <t>6.27</t>
  </si>
  <si>
    <t>6.28</t>
  </si>
  <si>
    <t>Строительство очистных сооружений хозяйственно-бытовых сточных вод производительностью 300 куб. м/сут. в п. Пятницкое</t>
  </si>
  <si>
    <t>Строительство канализационных сетей и канализационных насосных станций в п. Пятницкое</t>
  </si>
  <si>
    <t>Строительство сетей и сооружений водоотведения в п. Волоконовка</t>
  </si>
  <si>
    <t>Строительство сетей и сооружений водоотведения в п. Волоконовка, мкр. Лесной</t>
  </si>
  <si>
    <t>Строительство сетей и сооружений водоснабжения с. Головчино</t>
  </si>
  <si>
    <t>Капитальный ремонт сетей и сооружений водоснабжения с. Пороз</t>
  </si>
  <si>
    <t>Капитальный ремонт сетей водоснабжения с. Ивановская Лисица</t>
  </si>
  <si>
    <t>Капитальный ремонт сетей и сооружений водоснабжения п. Совхозный</t>
  </si>
  <si>
    <t>Капитальный ремонт сетей и сооружений водоснабжения п. Горьковский</t>
  </si>
  <si>
    <t>Капитальный ремонт сетей и сооружений водоснабжения с. Дроновка</t>
  </si>
  <si>
    <t>Капитальный ремонт сетей и сооружений водоснабжения с. Козинка</t>
  </si>
  <si>
    <t>Капитальный ремонт сетей и сооружений водоснабжения с. Косилово</t>
  </si>
  <si>
    <t>Капитальный ремонт сетей и сооружений водоснабжения п. Чапаевский</t>
  </si>
  <si>
    <t>Капитальный ремонт водонапорной башни п. Доброполье</t>
  </si>
  <si>
    <t>Капитальный ремонт сетей и сооружений водоснабжения с. Новостроевка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</si>
  <si>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</si>
  <si>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</si>
  <si>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</si>
  <si>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</si>
  <si>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</si>
  <si>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</si>
  <si>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</si>
  <si>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</si>
  <si>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</si>
  <si>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</si>
  <si>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</si>
  <si>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</si>
  <si>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</si>
  <si>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</si>
  <si>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</si>
  <si>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</si>
  <si>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</si>
  <si>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</si>
  <si>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19.19</t>
  </si>
  <si>
    <t>Капитальный ремонт сетей водоснабжения с. Вознесеновка (ул. Садовая, ул. Центральная)</t>
  </si>
  <si>
    <t>Капитальный ремонт сетей водоснабжения с. Новенькое ул. Тихонова</t>
  </si>
  <si>
    <t>Капитальный ремонт сетей водоснабжения с. Курасовка (ул. Поповка, ул. Жукова, ул. Загать)</t>
  </si>
  <si>
    <t>Капитальный ремонт водонапорной башни с. Кочетовка ул. Козловка</t>
  </si>
  <si>
    <t>Капитальный ремонт сетей водоснабжения с. Хомутцы</t>
  </si>
  <si>
    <t>Капитальный ремонт сетей водоснабжения с. Сырцево</t>
  </si>
  <si>
    <t>Капитальный ремонт сетей водоснабжения с. Богатое ул. Луговая</t>
  </si>
  <si>
    <t>9.23</t>
  </si>
  <si>
    <t>9.24</t>
  </si>
  <si>
    <t>9.25</t>
  </si>
  <si>
    <t>9.26</t>
  </si>
  <si>
    <t>9.27</t>
  </si>
  <si>
    <t>9.29</t>
  </si>
  <si>
    <t>9.30</t>
  </si>
  <si>
    <t>9.31</t>
  </si>
  <si>
    <t>9.32</t>
  </si>
  <si>
    <t>9.33</t>
  </si>
  <si>
    <t>9.34</t>
  </si>
  <si>
    <t>9.35</t>
  </si>
  <si>
    <t>9.37</t>
  </si>
  <si>
    <r>
      <t>Строительство сетей водоснабжения и водонапорной башни</t>
    </r>
    <r>
      <rPr>
        <sz val="12"/>
        <color theme="1"/>
        <rFont val="Times New Roman"/>
        <family val="1"/>
        <charset val="204"/>
      </rPr>
      <t xml:space="preserve"> в х. Косухин и х. Поливанов </t>
    </r>
  </si>
  <si>
    <t>10.19</t>
  </si>
  <si>
    <t>10.20</t>
  </si>
  <si>
    <t>10.21</t>
  </si>
  <si>
    <t>10.22</t>
  </si>
  <si>
    <t>10.23</t>
  </si>
  <si>
    <t>10.24</t>
  </si>
  <si>
    <t>10.28</t>
  </si>
  <si>
    <t>Строительство канализационных сетей в с. Красное Красненского района в микрорайоне «Восточный»</t>
  </si>
  <si>
    <t>11.10</t>
  </si>
  <si>
    <t>11.11</t>
  </si>
  <si>
    <t>11.12</t>
  </si>
  <si>
    <t>Строительство сетей и сооружений водоснабжения в г. Бирюч</t>
  </si>
  <si>
    <t>12.13</t>
  </si>
  <si>
    <t>12.14</t>
  </si>
  <si>
    <t>12.15</t>
  </si>
  <si>
    <t>12.16</t>
  </si>
  <si>
    <t>12.17</t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</si>
  <si>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Самарино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</si>
  <si>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Короткое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</si>
  <si>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Нечаево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</si>
  <si>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Белый Колодец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</si>
  <si>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Хмелевое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</si>
  <si>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Поповка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</si>
  <si>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Большая Ивановка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</si>
  <si>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Велико-Михайловка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</si>
  <si>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с. Призначное</t>
    </r>
  </si>
  <si>
    <r>
      <t xml:space="preserve">Поставка станции водоподготовки для модернизации существующей системы централизованного водоснабжения </t>
    </r>
    <r>
      <rPr>
        <sz val="12"/>
        <color rgb="FFFF0000"/>
        <rFont val="Times New Roman"/>
        <family val="1"/>
        <charset val="204"/>
      </rPr>
      <t>х. Андреевка</t>
    </r>
  </si>
  <si>
    <t>Капитальный ремонт сетей п. Красная Яруга</t>
  </si>
  <si>
    <t>13.30</t>
  </si>
  <si>
    <t>13.31</t>
  </si>
  <si>
    <t>13.32</t>
  </si>
  <si>
    <t>13.33</t>
  </si>
  <si>
    <t>13.34</t>
  </si>
  <si>
    <t>13.36</t>
  </si>
  <si>
    <t>13.37</t>
  </si>
  <si>
    <t xml:space="preserve">Капитальный ремонт водовода по ул. Молодежная от скважины с. Барсук до башни с. Ярское </t>
  </si>
  <si>
    <t>Капитальный ремонт сетей водоснабжения по ул. Почтовая с. Богдановка</t>
  </si>
  <si>
    <t>Капитальный ремонт сетей водоснабжения по ул. Молодежная и ул. Озерная, капитальный ремонт скважины в с. Ольховатка</t>
  </si>
  <si>
    <t xml:space="preserve">Капитальный ремонт сетей водоснабжения по ул. Стойленская в с. Леоновка  </t>
  </si>
  <si>
    <t>Капитальный ремонт участка водопровода по ул. Нагорная с. Тростенец</t>
  </si>
  <si>
    <t xml:space="preserve">Капитальный ремонт участка водопровода по ул. Школьная с. Киселевка </t>
  </si>
  <si>
    <t xml:space="preserve">Капитальный ремонт сетей водоснабжения по ул. Слободская  в с. Солонец-Поляна  </t>
  </si>
  <si>
    <t>Капитальный ремонт сетей водоснабжения по ул. Молодежная (0,6 км) и ул. Центральная  (1,2 км) в с. Глинное</t>
  </si>
  <si>
    <t>14.31</t>
  </si>
  <si>
    <t>14.32</t>
  </si>
  <si>
    <t>14.33</t>
  </si>
  <si>
    <t>14.34</t>
  </si>
  <si>
    <t>14.36</t>
  </si>
  <si>
    <t>14.37</t>
  </si>
  <si>
    <t>14.38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</si>
  <si>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</si>
  <si>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</si>
  <si>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</si>
  <si>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</si>
  <si>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</si>
  <si>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</si>
  <si>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</si>
  <si>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</si>
  <si>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</si>
  <si>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</si>
  <si>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</si>
  <si>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Капитальный ремонт сетей водоснабжения с. Сторожевое</t>
  </si>
  <si>
    <t>Капитальный ремонт сетей водоснабжения с. Правороть</t>
  </si>
  <si>
    <t>Капитальный ремонт сетей водоснабжения с. Подольхи</t>
  </si>
  <si>
    <t>Капитальный ремонт сетей водоснабжения с. Радьковка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</si>
  <si>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</si>
  <si>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</si>
  <si>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</si>
  <si>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</si>
  <si>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</si>
  <si>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</si>
  <si>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</si>
  <si>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</si>
  <si>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</si>
  <si>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Строительство участка сетей водоснабжения в с. Введенская Готня</t>
  </si>
  <si>
    <t xml:space="preserve">Капитальный ремонт сетей водоснабжения в с. Борисполье Ракитянского района </t>
  </si>
  <si>
    <t>Поставка оборудования КНС п. Пролетарский, Борисовское Шоссе</t>
  </si>
  <si>
    <t>Поставка оборудования  КНС п. Пролетарский, ул. Ватутина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</si>
  <si>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</si>
  <si>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</si>
  <si>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</si>
  <si>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</si>
  <si>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</si>
  <si>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</si>
  <si>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</si>
  <si>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</si>
  <si>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</si>
  <si>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16.42</t>
  </si>
  <si>
    <t>16.43</t>
  </si>
  <si>
    <t>16.44</t>
  </si>
  <si>
    <t>16.45</t>
  </si>
  <si>
    <t>16.46</t>
  </si>
  <si>
    <t>16.48</t>
  </si>
  <si>
    <t>Капитальный ремонт скважины в с. Харьковское</t>
  </si>
  <si>
    <t>Строительство сетей водоснабжения в мкр "Прозрачный" ( ул. Айдарская), мкр. "Сосновый" (ул. Кушнарева, ул. Кандыбина), мкр. "Славы" (ул. Димитрова), мкр. "Спортивный" (ул. им. В.И. Бутова) в п. Ровеньки</t>
  </si>
  <si>
    <t>Капитальный ремонт сетей и сооружений водоснабжения х. Лихолобов</t>
  </si>
  <si>
    <t>17.27</t>
  </si>
  <si>
    <t>17.28</t>
  </si>
  <si>
    <t>17.29</t>
  </si>
  <si>
    <t>17.31</t>
  </si>
  <si>
    <t>17.32</t>
  </si>
  <si>
    <t>17.33</t>
  </si>
  <si>
    <t>Капитальный ремонт водопроводных сетей с. Ольшанка</t>
  </si>
  <si>
    <t>Капитальный ремонт водопроводных сетей х. Славянка</t>
  </si>
  <si>
    <t>Капитальный ремонт водопроводных сетей с. Захарово</t>
  </si>
  <si>
    <t>18.17</t>
  </si>
  <si>
    <t>18.18</t>
  </si>
  <si>
    <t>18.20</t>
  </si>
  <si>
    <t>18.21</t>
  </si>
  <si>
    <t>18.22</t>
  </si>
  <si>
    <t>18.23</t>
  </si>
  <si>
    <t>18.24</t>
  </si>
  <si>
    <t>Строительство очистных сооружений хозяйственно-бытовых сточных вод производительностью 105 куб. м/сут. в с. Большетроицкое</t>
  </si>
  <si>
    <t>19.20</t>
  </si>
  <si>
    <t>Строительство сетей и сооружений водоснабжения с. Червона Дибровка</t>
  </si>
  <si>
    <t>19.21</t>
  </si>
  <si>
    <t xml:space="preserve">Строительство сетей и сооружений водоснабжения в с. Архангельское </t>
  </si>
  <si>
    <t>19.22</t>
  </si>
  <si>
    <t>19.23</t>
  </si>
  <si>
    <t>Капитальный ремонт сетей водоснабжения в г. Шебекино (ул. Чехова, ул. Гоголя, пер. Гоголя, ул. Волчанская)</t>
  </si>
  <si>
    <t>19.24</t>
  </si>
  <si>
    <t>Капитальный ремонт сетей водоснабжения в с. Максимовка (ул. Комсомольская)</t>
  </si>
  <si>
    <t>19.25</t>
  </si>
  <si>
    <t>Капитальный ремонт сетей водоснабжения в с. Ржевка</t>
  </si>
  <si>
    <t>Строительство двух напорных трубопроводов от КНС микрорайона "Логовое" до городских очистных сооружений (1 очередь) г. Шебекино Белгородской области</t>
  </si>
  <si>
    <t>новый объект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</si>
  <si>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</si>
  <si>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</si>
  <si>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</si>
  <si>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</si>
  <si>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</si>
  <si>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</si>
  <si>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</si>
  <si>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</si>
  <si>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</si>
  <si>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</si>
  <si>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</si>
  <si>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</si>
  <si>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19.41</t>
  </si>
  <si>
    <t>19.42</t>
  </si>
  <si>
    <t>19.43</t>
  </si>
  <si>
    <t>19.44</t>
  </si>
  <si>
    <t>Строительство очистных сооружений хозяйственно-бытовых сточных вод производительностью 300 куб. м/сут. п. Яковлево</t>
  </si>
  <si>
    <t>Строительство очистных сооружений хозяйственно-бытовых сточных вод производительностью 350 куб. м/сут. п. Томаровка</t>
  </si>
  <si>
    <t>Капитальный ремонт сетей водоснабжения с. Локня</t>
  </si>
  <si>
    <t>Капитальный ремонт самотечного коллектора г. Строитель ул. Промышленная</t>
  </si>
  <si>
    <t>Капитальный ремонт самотечного канализационного коллектора п. Яковлево ул. Угловского</t>
  </si>
  <si>
    <t>Капитальный ремонт сетей водоснабжения с. Быковка, ул. Жилгородок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</si>
  <si>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</si>
  <si>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</si>
  <si>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</si>
  <si>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</si>
  <si>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</si>
  <si>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</si>
  <si>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</si>
  <si>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</si>
  <si>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</si>
  <si>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</si>
  <si>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</si>
  <si>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</si>
  <si>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</si>
  <si>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</si>
  <si>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</si>
  <si>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20.48</t>
  </si>
  <si>
    <t>20.49</t>
  </si>
  <si>
    <t>20.50</t>
  </si>
  <si>
    <t>20.51</t>
  </si>
  <si>
    <t>20.52</t>
  </si>
  <si>
    <t>20.54</t>
  </si>
  <si>
    <t xml:space="preserve">Проектирование реконструкции НС 2-го подъема Юго-Западный </t>
  </si>
  <si>
    <t>Проектирование реконструкции НС 2-го подъема ул. Первомайская</t>
  </si>
  <si>
    <t>Проектирование реконструкции НС 2-го подъема МКР "Репное" (автоматизация)</t>
  </si>
  <si>
    <t>Проектирование реконструкции НС 3-го подъема ЮМР (распределительная гребенка)</t>
  </si>
  <si>
    <t xml:space="preserve">Проектирование строительства водопровода для водоснабжения  ул Советская, Белинского, ул. Катукова, Водстрой, ул.Железнодорожная </t>
  </si>
  <si>
    <t>Проектирование строительства водопровода Д-500 мм МКР "Жемчужина" Юго-Западный 2.1 (II очередь)</t>
  </si>
  <si>
    <t xml:space="preserve">Проектирование реконструкции очистных сооружений канализации г. Белгорода </t>
  </si>
  <si>
    <t>Проектирование строительства скважины в г. Алексеевка, мкр Невский-1</t>
  </si>
  <si>
    <t>Проектирование строительства скважины и башни в с. Афанасьевка</t>
  </si>
  <si>
    <t>Проектирование строительства скважины и башни в с. Луценково</t>
  </si>
  <si>
    <t>Проектирование строительства скважины в х. Березки</t>
  </si>
  <si>
    <t>Проектирование строительства 2 водозаборных скважин в п.Борисовка, МКР "Красивский"</t>
  </si>
  <si>
    <t>Проектирование строительства водозаборной скважины в с. Березовка ул. Кооперативная</t>
  </si>
  <si>
    <t>Проектирование системы вентиляции ГКНС п. Борисовка</t>
  </si>
  <si>
    <t>Проектирование водонапорных башен с. Стрелецкое, с. Крюково, ул. Горянка</t>
  </si>
  <si>
    <t>Проектирование реконструкции ВНС и скважины п. Борисовка ул. 8 Марта, мкр ижс Красивенский</t>
  </si>
  <si>
    <t>Проектирование сетей водоснабжения с. Акулиновка</t>
  </si>
  <si>
    <t>Проектирование сетей водоснабжения с. Никитинское</t>
  </si>
  <si>
    <t>Проектирование модернизации станции 2-го подъема в п. Вейделевка, ул. Первомайская, 75</t>
  </si>
  <si>
    <t>Проектирование строительства скважины в х. Плотовка</t>
  </si>
  <si>
    <t>Проектирование сетей и сооружений с. Ломное</t>
  </si>
  <si>
    <t>Проектирование сетей водоснабжения с. Почаево</t>
  </si>
  <si>
    <t>Проектирование сетей водоснабжения с. Верхопенье ул. Центральная</t>
  </si>
  <si>
    <t>Проектирование сетей водоснабжения п.Ивня, ул.Интернациональная, ул.Десницкого, ул.Горовца</t>
  </si>
  <si>
    <t>Проектирование сетей водоотведения п. Ивня, ул. Калинина</t>
  </si>
  <si>
    <t>Проектирование сетей и сооружений водоснабжения с. Мазикино, ул. Лисовенька</t>
  </si>
  <si>
    <t>Проектирвоание сетей водоснабжения х. Сцепное ул. Спецнянская, ул. Прокофьева</t>
  </si>
  <si>
    <t xml:space="preserve">Проектирование  сетей водоснабжения в х. Тоненькое </t>
  </si>
  <si>
    <t xml:space="preserve">Проектирование  сетей водоснабжения в  х. Долгое </t>
  </si>
  <si>
    <t>Проектирование сетей водоснабжения   х. Должик</t>
  </si>
  <si>
    <t xml:space="preserve">Проектирование сетей водоснабжения   х. Холодное </t>
  </si>
  <si>
    <t>Проектирование внутриплощадочных сетей водоснабжения мкр. "Солнечный" с. Погореловка</t>
  </si>
  <si>
    <t>Проектирование сетей водоснабжения с. Яблоново</t>
  </si>
  <si>
    <t>Проектирование сетей водоснабжения  х. Зеленая Дубрава</t>
  </si>
  <si>
    <t>Проектирвоание сетей и сооружений с. Нечаево</t>
  </si>
  <si>
    <t>Проектирование сетей водоснабжения с. Большое Песчанное</t>
  </si>
  <si>
    <t>Проектирование сетей водоснабжения с. Камызино</t>
  </si>
  <si>
    <t>Проектирование строительства станции водоподготовки в г. Новый Оскол (водазабор «Северный» )</t>
  </si>
  <si>
    <t>Проектирование реконструкции водозабора "Центральный" г. Новый Оскол</t>
  </si>
  <si>
    <t>Проектирование сетей и сооружений с. Таволжанка</t>
  </si>
  <si>
    <t>Проектирвоание сетей водоснабжения с. Беломестное</t>
  </si>
  <si>
    <t>Проектирование сетей водоснабжения с. Ярское</t>
  </si>
  <si>
    <t>Проектирование сетей и сорружений с. Богдановка</t>
  </si>
  <si>
    <t>Проектирование сетей водоснабжения и башни в с. Старая Безгинка</t>
  </si>
  <si>
    <t>Проектирование сетей и сооружений х. Севальный  ул. Солнечная, Новая</t>
  </si>
  <si>
    <t>Проектирование сетей и сооружений с. Ниновка ул. Луговая, Победы</t>
  </si>
  <si>
    <t>Проектирование водовода  от водозабора "Чернолесье" до ул. Красноармейская г. Новый Оскол</t>
  </si>
  <si>
    <t>Проектирование строительства станции водоподготовки в п. Прохоровка</t>
  </si>
  <si>
    <t>Проектирование сетей и сооружений водоснабжения х. Глушки</t>
  </si>
  <si>
    <t>Проектирование сетей и сооружений водоснабжения с. Масловка</t>
  </si>
  <si>
    <t>Проектирование сетей и сооружений водоснабжения с. Малые Маячки</t>
  </si>
  <si>
    <t xml:space="preserve">Проектирование сетей водоснабжения в с. Криничное-2 и Криничное-3 </t>
  </si>
  <si>
    <t xml:space="preserve">Проектирование сетей водоснабжения по ул. Сумская и Новомосковская п. Ракитное </t>
  </si>
  <si>
    <t>Проектирование сетей водоснабежния и реконструкции ВНС 2-го подъема с. Графовка</t>
  </si>
  <si>
    <t>Проектирование сетей водоснабежния и реконструкции ВНС 2-го подъема п. Маслова Пристань</t>
  </si>
  <si>
    <t>Проектирование сетей и сооружений водоснабжения с. Мешковое</t>
  </si>
  <si>
    <t>Проектирование сетей водоснабжения п. Маслова Пристань пер. 1 Мая</t>
  </si>
  <si>
    <t>Проектирование сетей и сооружений водоснабжения с. Первоцепляево</t>
  </si>
  <si>
    <t>Проектирование сетей водоснабжения п. Шебекинский</t>
  </si>
  <si>
    <t>Проектирование сетей и сооружений п. Красное</t>
  </si>
  <si>
    <t>Проектирование сетей и сооружений с. Ивановка</t>
  </si>
  <si>
    <t>Проектирование сетей и сооружений с. Батрацкая Дача</t>
  </si>
  <si>
    <t>Проектирование строительства станции водоподготовки в п. Яковлево (Центральный водозабор)</t>
  </si>
  <si>
    <t>Проектирование сетей водоснабжения ул. Соловки с. Ворскла</t>
  </si>
  <si>
    <t xml:space="preserve">Проектирование строительства КНС и самотечного канализационного коллектора в МКР "Центральный" </t>
  </si>
  <si>
    <t>ВСЕГО 
2024 год</t>
  </si>
  <si>
    <t>предложения скважины на 2022 год +ПСД</t>
  </si>
  <si>
    <t>предложения скважины на 2022 год + ПСД</t>
  </si>
  <si>
    <t>предложения скважины на 2022 год + ПСД, перенос СМР на 2023 год</t>
  </si>
  <si>
    <t>предложения на 2022 год, разбиваем на 3 года</t>
  </si>
  <si>
    <t>предложения на 2022 год, перенос на 2023 год</t>
  </si>
  <si>
    <t>предложения на 2022 год, разбиваем на 2 года (проектирует район)</t>
  </si>
  <si>
    <t xml:space="preserve">Капитальный ремонт напорного коллектора от с. Стрелецкое до городских сетей </t>
  </si>
  <si>
    <t>Капитальный ремонт водопровода Д-100 по ул.Северная</t>
  </si>
  <si>
    <t>Строительство 2 водозаборных скважин в с. Крутой Лог</t>
  </si>
  <si>
    <t>Строительство водозаборной скважины в мкр. ИЖС "Стрелецкое - 23"</t>
  </si>
  <si>
    <t>Строительство водозаборной скважины на водозаборе Таврово-10</t>
  </si>
  <si>
    <t>Строительство водозаборной скважины в п. Комсомольский</t>
  </si>
  <si>
    <t>Строительство водозаборной скважины в п. Разумное</t>
  </si>
  <si>
    <t>Строительство водозаборной скважины в с. Нижний Ольшанец</t>
  </si>
  <si>
    <t>Строительство водозаборной скважины в с. Карнауховка</t>
  </si>
  <si>
    <t>Строительство водозаборной скважины в х. Гонки</t>
  </si>
  <si>
    <t>Строительство водозаборной скважины в мкр. ИЖС "Северный - 37"</t>
  </si>
  <si>
    <t>Строительство водозаборной скважины и водовода от мкр. ИЖС "Шишино - 39" до с. Шишино</t>
  </si>
  <si>
    <t>Проектирование строительства водозаборной скважины в МКР ИЖС "Стрелецкое - 59"</t>
  </si>
  <si>
    <t>Проектирование строительства водозаборной скважины в МКР ИЖС "Стрелецкое - 72",  "Юго-Западный - 2.2"</t>
  </si>
  <si>
    <t>Проектирование строительства водозаборной скважины в МКР ИЖС "Ближняя Игуменка - 1",  "Ближняя Игуменка - 62.25" (Севрюково),  "Ближняя Игуменка - 62.25.1", "Ближняя Игуменка - 62.19"</t>
  </si>
  <si>
    <t>Строительство 2 водозаборных скважин в п. Дубовое</t>
  </si>
  <si>
    <t>Строительство 3 водозаборных скважин в МКР ИЖС "Таврово-8, 9, 15/2"</t>
  </si>
  <si>
    <t>Строительство 2 водозаборных скважин и 2 водонапорных башен в МКР ИЖС "Таврово-2"</t>
  </si>
  <si>
    <t xml:space="preserve">Строительство 2 водозаборных скважин в мкр. ИЖС Комсомольский </t>
  </si>
  <si>
    <t>Строительство 2 водозаборных скважин и водонапорной башни в с. Пушкарное (мкр. "Ближний")</t>
  </si>
  <si>
    <t>Строительство 3 водозаборных водозаборных скважиных в МКР ИЖС "Драгунское - 75", "Пушкарное - 78"</t>
  </si>
  <si>
    <t>Строительство 2 водозаборных скважин в п. Северный</t>
  </si>
  <si>
    <t>Проектирование строительства водонапорной башни в с. Стрелецкое</t>
  </si>
  <si>
    <t>Проектирование строительства водонапорной башни в с. Драгунское</t>
  </si>
  <si>
    <t>Проектирование строительства 2 водозаборных скважин в с. Крутой Лог</t>
  </si>
  <si>
    <t>Проектирование строительства водозаборной скважины в мкр. ИЖС "Стрелецкое - 23"</t>
  </si>
  <si>
    <t>Проектирование строительства водозаборной скважины в х. Валковский</t>
  </si>
  <si>
    <t>Проектирование строительства 2 водозаборных скважин в п. Дубовое</t>
  </si>
  <si>
    <t>Проектирование строительства 3 водозаборных скважин в МКР ИЖС "Таврово-8, 9, 15/2"</t>
  </si>
  <si>
    <t>Проектирование строительства 2 водозаборных скважин и 2 водонапорных башен в МКР ИЖС "Таврово-2"</t>
  </si>
  <si>
    <t>Проектирование строительства водозаборной скважины на водозаборе Таврово-10</t>
  </si>
  <si>
    <t>Проектирование строительства водозаборной скважины в п. Комсомольский</t>
  </si>
  <si>
    <t xml:space="preserve">Проектирование строительства 2 водозаборных скважин в мкр. ИЖС Комсомольский </t>
  </si>
  <si>
    <t>Проектирование строительства водозаборной скважины в п. Разумное</t>
  </si>
  <si>
    <t>Проектирование строительства водозаборной скважины в с. Нелидовка</t>
  </si>
  <si>
    <t>Проектирование строительства водозаборной скважины в с. Нижний Ольшанец</t>
  </si>
  <si>
    <t>Проектирование строительства 2 водозаборных скважин и водонапорной башни в с. Пушкарное (мкр. "Ближний")</t>
  </si>
  <si>
    <t>Проектирование строительства 3 водозаборных водозаборных скважиных в МКР ИЖС "Драгунское - 75", "Пушкарное - 78"</t>
  </si>
  <si>
    <t>Проектирование строительства 2 водозаборных скважин в п. Северный</t>
  </si>
  <si>
    <t>Проектирование строительства водозаборной скважины в с. Карнауховка</t>
  </si>
  <si>
    <t>Проектирование строительства водозаборной скважины в х. Гонки</t>
  </si>
  <si>
    <t>Проектирование строительства водозаборной скважины в мкр. ИЖС "Северный - 37"</t>
  </si>
  <si>
    <t>Проектирование строительства водозаборной скважины и водовода от мкр. ИЖС "Шишино - 39" до с. Шишино</t>
  </si>
  <si>
    <t>Поставка насосного оборудования большей производительности на станцию 2-го подъема и капитальный ремонт сетей водоснабжения в п. Борисовка</t>
  </si>
  <si>
    <t>Проектирование водозаборной скважины в с. Стригуны</t>
  </si>
  <si>
    <t>Проектирование сетей и сооружений водоснабжения в с. Байцуры</t>
  </si>
  <si>
    <t>Проектирование сетей водоснабжения с. Богун Городок</t>
  </si>
  <si>
    <t>Проектирование сетей водоснабжения в с. Грузское</t>
  </si>
  <si>
    <t>Проектирование сетей водоснабжения в с. Октябрьская Готня</t>
  </si>
  <si>
    <t>Проектирование сетей и сооружений водоснабжения в с. Крюково</t>
  </si>
  <si>
    <t>Проектирвоание системы вентиляции КНС №1 п. Борисовка</t>
  </si>
  <si>
    <t>Проектирование строительства 3 водозаборных скважин с. Хотмыжск</t>
  </si>
  <si>
    <t xml:space="preserve">Проектирование строительства водозаборной скважины в п. Борисовка  </t>
  </si>
  <si>
    <t>предложения скважины на 2022 год (по инф. ГУПа есть ПСД)</t>
  </si>
  <si>
    <t xml:space="preserve">предложения скважины на 2022 год  + ПСД, часть на 2023 год </t>
  </si>
  <si>
    <t>Строительство 1 водозаборной скважины в п. Уразово</t>
  </si>
  <si>
    <t>Строительство 3 водозаборных скважин в г. Валуйки на водозаборе "Кузнецовка"</t>
  </si>
  <si>
    <t>Строительство сетей водоотведения г. Валуйки (ул. Луначарского, ул. Веселая, ул. Пионерская, ул. Совесткая, ул. Никольская, ул. Герцена, ул. Суржикова, ул. Горького, от КНС 50А до КНС 50Б)</t>
  </si>
  <si>
    <t>Капитальный ремонт сетей водоснабжения г. Валуйки, ул. Калинина, ул. Пушкина, ул. Победы до насосной станции 3-го подъема по ул. Тимирязева</t>
  </si>
  <si>
    <t>Проектирование строительства сетей водоснабжения в г. Валуйки (ул. К. Маркса, ул. Ватутина, ул. Байрацкий кордон, ул. Чапаева, ул. Грицова, ул. Соколова, ул. Попова, ул. Фрунзе, пер. 1 Новоселовский, ул. Д. Бедного)</t>
  </si>
  <si>
    <t>Проектирование строительства 3 водозаборных скважин в г. Валуйки на водозаборе "Кузнецовка"</t>
  </si>
  <si>
    <t>Строительство 1 нитки водопровода Д-400 мм от водозабора "Кузнецовка" до ул. Тимирязева</t>
  </si>
  <si>
    <t>Строительство сетей водоснабжения в г. Валуйки (ул. К. Маркса, ул. Ватутина, ул. Байрацкий кордон, ул. Чапаева, ул. Грицова, ул. Соколова, ул. Попова, ул. Фрунзе, пер. 1 Новоселовский, ул. Д. Бедного)</t>
  </si>
  <si>
    <t>предложения на 2022 год было в ПСД, а в СМР почему то не было</t>
  </si>
  <si>
    <t>Проектирование строительства 1 нитки водопровода Д-400 мм от водозабора "Кузнецовка" до ул. Тимирязева</t>
  </si>
  <si>
    <t>Проектирование строительства сетей водоотведения г. Валуйки (ул. Луначарского, ул. Веселая, ул. Пионерская, ул. Совесткая, ул. Никольская, ул. Герцена, ул. Суржикова, ул. Горького, от КНС 50А до КНС 50Б)</t>
  </si>
  <si>
    <t>новый объект, ПСД заложил</t>
  </si>
  <si>
    <t>предложения на 2022 год, перенос на 2023 год, заложил ПСД, у ГУПа ПСД не было</t>
  </si>
  <si>
    <t>Строительство 2 водозаборных скважин и 2 водонапорных башен в с. Куликовы Липяги, с. Большие Липяги</t>
  </si>
  <si>
    <t>Строительство водозаборной скважины и водонапорной башни в с. Малакеево</t>
  </si>
  <si>
    <t>Строительство водозаборной скважины в с. Б. Плес</t>
  </si>
  <si>
    <t>Строительство водозаборной скважины и водонапорной башни в п. Опытный</t>
  </si>
  <si>
    <t>Строительство водозаборной скважины и водонапорной башни в с. Дегтярное</t>
  </si>
  <si>
    <t xml:space="preserve">новый объект, мы проектируем в 2021 </t>
  </si>
  <si>
    <t>Строительство самотечного канализационного трубопровода в п. Вейделевка  Вейделевского района Белгородской области</t>
  </si>
  <si>
    <t>Проектирование строительства водопровода с. Кубраки, ул. Свободы</t>
  </si>
  <si>
    <t>Проектирование строительства сетей и сооружений х. Попов</t>
  </si>
  <si>
    <t>Проектирование строительства водозаборной скважины и водонапорной башни в с. Малакеево</t>
  </si>
  <si>
    <t>Проектирование строительства 2 водозаборных скважин и 2 водонапорных башен в с. Куликовы Липяги, с. Большие Липяги</t>
  </si>
  <si>
    <t>Проектирование строительства водозаборной скважины и водонапорной башни в п. Опытный</t>
  </si>
  <si>
    <t>Проектирование строительства водозаборной скважины и водонапорной башни в с. Дегтярное</t>
  </si>
  <si>
    <t>Проектирование строительства водозаборной скважины в с. Б. Плес</t>
  </si>
  <si>
    <t>предложения скважины на 2022 год +ПСД, перенос на 2023 год</t>
  </si>
  <si>
    <t>предложения скважины на 2022 год +ПСД, часть перенос на 2023 год</t>
  </si>
  <si>
    <t>Строительство водозаборной скважины в х. Плотовка</t>
  </si>
  <si>
    <t>Строительство 2 водозаборных скважин в п. Волоконовка</t>
  </si>
  <si>
    <t>предложения скважины на 2022 год (по инф. ГУПа есть ПСД), часть перенос на 2023 год</t>
  </si>
  <si>
    <t>предложения на 2022 год, ПСД только  в 2022 г, поэтому перенос СМР на 2023</t>
  </si>
  <si>
    <t>Проектирование строительства сетей и сооружений водоотведения в п. Волоконовка, мкр. Лесной</t>
  </si>
  <si>
    <t>предложения на 2022 год, ПСД 21 года</t>
  </si>
  <si>
    <t>предложения на 2022 год, ПСД 2021 года</t>
  </si>
  <si>
    <t>Строительство водоазборной скважины в г. Грайворон, ул. Тарана</t>
  </si>
  <si>
    <t>Строительство водозаборной скважины в с. Гора-Подол</t>
  </si>
  <si>
    <t>Строительство водозаборной скважины в с. Безымено</t>
  </si>
  <si>
    <t>Строительство водозаборной скважины в п. Совхозный</t>
  </si>
  <si>
    <t>Строительство водозаборной скважины в с. Смородино, ул. Горная</t>
  </si>
  <si>
    <t>Строительство водозаборной скважины в п. Чапаевский</t>
  </si>
  <si>
    <t>Проектирование строительства водоазборной скважины в г. Грайворон, ул. Тарана</t>
  </si>
  <si>
    <t>Проектирование строительства водозаборной скважины в с. Гора-Подол</t>
  </si>
  <si>
    <t>Проектирование строительства водозаборной скважины в с. Безымено</t>
  </si>
  <si>
    <t>Проектирование строительства водозаборной скважины в п. Совхозный</t>
  </si>
  <si>
    <t>Проектирование строительства водозаборной скважины в с. Смородино, ул. Горная</t>
  </si>
  <si>
    <t>Проектирование строительства водозаборной скважины в п. Чапаевский</t>
  </si>
  <si>
    <t>предложения скважины на 2022 год+ПСД</t>
  </si>
  <si>
    <t>Строительство 2 водорзаборных скважин в с. Покровка (ул. Школьная, ул. Советская)</t>
  </si>
  <si>
    <t>Строительство водозаборной скважины в с. Новенькое ул. Тихонова</t>
  </si>
  <si>
    <t>Строительство водозаборной скважины в х. Лучки</t>
  </si>
  <si>
    <t>Строительство водозаборной скважины в с. Череново ул. Верхняя</t>
  </si>
  <si>
    <t>Строительство водозаборной скважины в с. Богатое ул. Школьная</t>
  </si>
  <si>
    <t>Проектирование строительства 2 водорзаборных скважин в с. Покровка (ул. Школьная, ул. Советская)</t>
  </si>
  <si>
    <t>Проектирование строительства водозаборной скважины в с. Новенькое ул. Тихонова</t>
  </si>
  <si>
    <t>Проектирование строительства водозаборной скважины в х. Лучки</t>
  </si>
  <si>
    <t>Проектирование строительства водозаборной скважины в с. Череново ул. Верхняя</t>
  </si>
  <si>
    <t>Проектирование строительства водозаборной скважины в с. Богатое ул. Школьная</t>
  </si>
  <si>
    <t>Строительство 2 водозаборных скважин в с. Дальняя Игуменка</t>
  </si>
  <si>
    <t>Строительство водозаборной скважины в с. Шеино</t>
  </si>
  <si>
    <t>Строительство водозаборной скважины в с. Хмелевое</t>
  </si>
  <si>
    <t>Строительство 4 водозаборных скважин в г. Короча</t>
  </si>
  <si>
    <t>Строительство 2 водозаборных скважин в с. Бехтеевка</t>
  </si>
  <si>
    <t>Строительство водозаборной скважины в с. Мелихово</t>
  </si>
  <si>
    <t>предложения скважины на 2022 год+ПСД, часть перенос на 2023 год</t>
  </si>
  <si>
    <t>предложения на 2022 год, мы делаем ПСД в 2021 году</t>
  </si>
  <si>
    <t>Проектирование строительства двух станций водоподготовки в г. Короча</t>
  </si>
  <si>
    <t>Проектирование строительства водозаборной скважины в с. Мелихово</t>
  </si>
  <si>
    <t>Проектирование строительства 2 водозаборных скважин в с. Бехтеевка</t>
  </si>
  <si>
    <t>Проектирование строительства 4 водозаборных скважин в г. Короча</t>
  </si>
  <si>
    <t>Проектирование строительства водозаборной скважины в с. Хмелевое</t>
  </si>
  <si>
    <t>Проектирование строительства водозаборной скважины в с. Шеино</t>
  </si>
  <si>
    <t>Проектирование строительства 2 водозаборных скважин в с. Дальняя Игуменка</t>
  </si>
  <si>
    <t>предложения на 2022 год, ПСД есть</t>
  </si>
  <si>
    <t>Строительство водозаборной скважины в с. Малобыково</t>
  </si>
  <si>
    <t>Строительство водозаборной скважины в с. Валуй</t>
  </si>
  <si>
    <t>Строительство водозаборной скважины в г. Бирюч мкр. "Аэропорт"</t>
  </si>
  <si>
    <t>предложения скважины на 2022 год (по информации ГУПа есть ПСД)</t>
  </si>
  <si>
    <t>Строительство водозаборной скважины в с. Ливенка</t>
  </si>
  <si>
    <t>Проектирование строительства станции водоподготовки в г. Бирюч</t>
  </si>
  <si>
    <t>Проектирование строительства водозаборной скважины в с. Малобыково</t>
  </si>
  <si>
    <t>Проектирование строительства водозаборной скважины в с. Валуй</t>
  </si>
  <si>
    <t>Строительство водозаборной скважины в п. Красная Яруга  мкр. Южный</t>
  </si>
  <si>
    <t>Строительство водозаборной скважины в с. Репяховка</t>
  </si>
  <si>
    <t>Строительство водозаборной скважины в с. Вязовое</t>
  </si>
  <si>
    <t>Строительство водозаборной скважины в с. Графовка (возле школы)</t>
  </si>
  <si>
    <t>Строительство водозаборной скважины в с. Отрадовка</t>
  </si>
  <si>
    <t>Капитальный ремонт сетей водоснабжения п. Красная Яруга мкр. Сахарный завод</t>
  </si>
  <si>
    <t>Проектирование строительства водозаборной скважины в п. Красная Яруга  мкр. Южный</t>
  </si>
  <si>
    <t>Проектирование строительства водозаборной скважины в с. Репяховка</t>
  </si>
  <si>
    <t>Проектирование строительства водозаборной скважины в с. Вязовое</t>
  </si>
  <si>
    <t>Проектирование строительства водозаборной скважины в с. Графовка (возле школы)</t>
  </si>
  <si>
    <t>Проектирование строительства водозаборной скважины в с. Отрадовка</t>
  </si>
  <si>
    <t>Строительство водозаборной скважины в с. Тростенец</t>
  </si>
  <si>
    <t xml:space="preserve">Строительство водозаборной скважины в с. Киселевка </t>
  </si>
  <si>
    <t>Строительство водозаборной скважины в с. Солонец-Поляна</t>
  </si>
  <si>
    <t xml:space="preserve">Строительство водозаборной скважины в с. Немцево </t>
  </si>
  <si>
    <t>Строительство водозаборной скважины и водонапорной башни в с. Леоновка</t>
  </si>
  <si>
    <t>Строительство водозаборной скважины в с. Большая Ивановка</t>
  </si>
  <si>
    <t>Строительство водозаборной скважины и водонапорной башни в х. Большая Яруга, ул. Алешинская</t>
  </si>
  <si>
    <t>Строительство сетей водоснабжения в х. Севальный</t>
  </si>
  <si>
    <t xml:space="preserve">Проектирование строительства водозаборной скважины в с. Киселевка </t>
  </si>
  <si>
    <t>Проектирование строительства водозаборной скважины в с. Тростенец</t>
  </si>
  <si>
    <t xml:space="preserve">Проектирование строительства водозаборной скважины в с. Немцево </t>
  </si>
  <si>
    <t>Проектирование строительства водозаборной скважины в с. Большая Ивановка</t>
  </si>
  <si>
    <t>Проектирование строительства водозаборной скважины и водонапорной башни в с. Леоновка</t>
  </si>
  <si>
    <t>Проектирование строительства водозаборной скважины и водонапорной башни в х. Большая Яруга, ул. Алешинская</t>
  </si>
  <si>
    <t>Проектирование строительства водозаборной скважины в с. Солонец-Поляна</t>
  </si>
  <si>
    <t>Строительство сетей и сооружений водоснабжения на территории Призначенского сельского поселения</t>
  </si>
  <si>
    <t>Строительство сетей и сооружений водоснабжения на территории Холоднянского сельского поселения</t>
  </si>
  <si>
    <t>предложения на 2022 год, мы проектируем в 2021 году</t>
  </si>
  <si>
    <t>Капитальный ремонт сетей водоснабжения с. Береговое, ул. Садовая</t>
  </si>
  <si>
    <t xml:space="preserve">Строительство водозаборной скважины и водонапорной башни в с. Сагайдачное </t>
  </si>
  <si>
    <t xml:space="preserve">Строительство водозаборной скважины и водонапорной башни в с. Шахово </t>
  </si>
  <si>
    <t>Строительство водозаборной скважины и водонапорной башни в с. Журавка</t>
  </si>
  <si>
    <t>Строительство водозаборной скважины и водонапорной башни в х. Бехтеевка</t>
  </si>
  <si>
    <t xml:space="preserve">перенос с 2023 года, мы проектируем в 2021 </t>
  </si>
  <si>
    <t xml:space="preserve">Проектирование сетей водоснабжения по ул. Южная в с. Беленихино </t>
  </si>
  <si>
    <t xml:space="preserve">Проектирование строительства водозаборной скважины и водонапорной башни в с. Сагайдачное </t>
  </si>
  <si>
    <t xml:space="preserve">Проектирование строительства водозаборной скважины и водонапорной башни в с. Шахово </t>
  </si>
  <si>
    <t>Проектирование строительства водозаборной скважины и водонапорной башни в с. Журавка</t>
  </si>
  <si>
    <t>Проектирование строительства водозаборной скважины и водонапорной башни в х. Бехтеевка</t>
  </si>
  <si>
    <t>Строительство водозаборной скважины в п. Пролетарский</t>
  </si>
  <si>
    <t>Строительство водозаборной скважины в с. Борисполье</t>
  </si>
  <si>
    <t>Строительство водозаборной скважины в с. Дмитриевка, ул. Шатилова</t>
  </si>
  <si>
    <t>Строительство водозаборной скважины в с. Святославка</t>
  </si>
  <si>
    <t>Строительство водозаборной скважины в х. Юсупово</t>
  </si>
  <si>
    <t>Строительство водозаборной скважины и водонапорной башни в с. Ворсклица</t>
  </si>
  <si>
    <t>Строительство водозаборной скважины и водонапорной башни в с. Новая Березовка</t>
  </si>
  <si>
    <t>Строительство водозаборной скважины и водонапорной башни в п. Сумовский</t>
  </si>
  <si>
    <t>Строительство водозаборной скважины и водонапорной башни в х. Кривая Роща</t>
  </si>
  <si>
    <t>Проектирование строительства водозаборной скважины в с. Борисполье</t>
  </si>
  <si>
    <t>Проектирование строительства водозаборной скважины в п. Пролетарский</t>
  </si>
  <si>
    <t>Проектирование строительства водозаборной скважины и водонапорной башни в с. Новая Березовка</t>
  </si>
  <si>
    <t>Проектирование строительства водозаборной скважины в х. Юсупово</t>
  </si>
  <si>
    <t>Проектирование строительства водозаборной скважины и водонапорной башни в с. Ворсклица</t>
  </si>
  <si>
    <t>Проектирование строительства водозаборной скважины и водонапорной башни в п. Сумовский</t>
  </si>
  <si>
    <t>Проектирование строительства водозаборной скважины в с. Дмитриевка, ул. Шатилова</t>
  </si>
  <si>
    <t>Проектирование строительства водозаборной скважины в с. Святославка</t>
  </si>
  <si>
    <t>Проектирование строительства водозаборной скважины и водонапорной башни в х. Кривая Роща</t>
  </si>
  <si>
    <t>Проектирование водонапорной башни и сетей водоснабжения с. Вышние Пены</t>
  </si>
  <si>
    <t>Проектирование водонапорной башни с. Зинаидино ул. Новостроевка и сетей водоснабжения с. Зинаидино ул. Молодежная</t>
  </si>
  <si>
    <t>Проектирование водонапорной башни и сетей водоснабжения ул. Понизовка</t>
  </si>
  <si>
    <t>Проектирование водовода и башни п.Ракитное, ул. Почтовая-станция-ЦРБ</t>
  </si>
  <si>
    <t>Проектирование реконструкции станции обезжелезивания с увеличением мощности до 4000 м.куб/сут в п. Ракитное ул. Сосновая</t>
  </si>
  <si>
    <t>Строительство сооружений водоснабжения на территории с. Криничное</t>
  </si>
  <si>
    <t>Строительство сетей водоснабжения в п. Пролетарский</t>
  </si>
  <si>
    <t>новый объект, мы делаем ПСД в 2021</t>
  </si>
  <si>
    <t>Реконструкция станции обезжелезивания с увеличением мощности до 4000 м.куб/сут в п. Ракитное ул. Сосновая</t>
  </si>
  <si>
    <t>Строительство 2 водозаборных скважин и 2 водонапорных башен в с. Айдар</t>
  </si>
  <si>
    <t>Строительство водозаборной скважины в х. Лихолобов</t>
  </si>
  <si>
    <t>Строительство сетей водоснабжения в п. Ровеньки</t>
  </si>
  <si>
    <t>Строительство 2 водозаборных скважин в п. Ровеньки (ул. Айдарская, ул. Московская)</t>
  </si>
  <si>
    <t>Проектирование строительства 2 водозаборных скважин в п. Ровеньки (ул. Айдарская, ул. Московская)</t>
  </si>
  <si>
    <t>Проектирование строительства водозаборной скважины в х. Лихолобов</t>
  </si>
  <si>
    <t>Проектирование строительства 2 водозаборных скважин и 2 водонапорных башен в с. Айдар</t>
  </si>
  <si>
    <t>Проектирование строительства сетей водоснабжения: мкр. "Прозрачный" (ул. Айдарская), мкр. "Сосновый" (ул. Кушнарева, ул. Кандыбина), мкр. "Славы" (ул. Димитрова), мкр. "Спортивный" (ул. им. В.И. Бутова) в п. Ровеньки</t>
  </si>
  <si>
    <t xml:space="preserve">предложения на 2022 год, перенос на 2023 так как ПСД только в 2022 </t>
  </si>
  <si>
    <t>Строительство сетей водоснабжения в п. Чернянка</t>
  </si>
  <si>
    <t xml:space="preserve">Строительство водозаборной скважины, водонапорной башни и сетей водоснабжения в х. Гремячий </t>
  </si>
  <si>
    <t xml:space="preserve">Строительство водозаборной скважины в с. Зимовное </t>
  </si>
  <si>
    <t xml:space="preserve">Строительство водозаборной скважины и водонапорной башни в с. Поляна </t>
  </si>
  <si>
    <t>Строительство водозаборной скважины и водонапорной башни в с. Первое Цепляево, ул. Ленина</t>
  </si>
  <si>
    <t xml:space="preserve">Строительство водозаборной скважины и водонапорной башни в с. Первая Стрелица </t>
  </si>
  <si>
    <t xml:space="preserve">Строительство 3 водозаборных скважин и водонапорной башни в с. Кошлаково </t>
  </si>
  <si>
    <t xml:space="preserve">Строительство 2 водозаборных скважин и водонапорной башни в с. Чураево </t>
  </si>
  <si>
    <t xml:space="preserve">Строительство 3 водозаборных скважин в х. Стадников  </t>
  </si>
  <si>
    <t>Строительство 2 водозаборных скважин и 2 водонапорных башен в с. Купино</t>
  </si>
  <si>
    <t xml:space="preserve">Строительство водозаборной скважины и 4 водонапорных башен в с. Новая Таволжанка </t>
  </si>
  <si>
    <t>новый объект на 2022 год, мы делали ПСД в 2021</t>
  </si>
  <si>
    <t>УКС делал ПСД</t>
  </si>
  <si>
    <t>Строительство сетей канализации в п. Большетроицкое Шебекинского района Белгородской области</t>
  </si>
  <si>
    <t>предложения скважины на 2022 год, перенос на 2023 СМР, ПСД в 2022 году</t>
  </si>
  <si>
    <t>новый объект на 2022 год, мы делали ПСД</t>
  </si>
  <si>
    <t>Строительство сетей и сооружений водоснабжения в с. Маломихайловка</t>
  </si>
  <si>
    <t>Строительство сетей и сооружений водоснабжения в с. Муром и с. Зиборовка</t>
  </si>
  <si>
    <t>перенос с 2023 года, мы делали ПСД в 2021 году</t>
  </si>
  <si>
    <t>Строительство сетей и сооружений водоснабжения в с. Артельное</t>
  </si>
  <si>
    <t>Строительство сетей и сооружений водоснабжения в с. Поповка</t>
  </si>
  <si>
    <t>Строительство сетей и сооружений водоснабжения в с. Сурково</t>
  </si>
  <si>
    <t>Строительство водозаборной скважины в с. Хитрово</t>
  </si>
  <si>
    <t xml:space="preserve">Строительство 2 водозаборных скважин в п. Чернянка </t>
  </si>
  <si>
    <t>Капитальный ремонт водозаборной скважины в с. Андреевка</t>
  </si>
  <si>
    <t>Проектирование строительства водозаборной скважины в с. Хитрово</t>
  </si>
  <si>
    <t xml:space="preserve">Проектирование строительства 2 водозаборных скважин в п. Чернянка </t>
  </si>
  <si>
    <t>Строительство водозаборной скважины и водонапорной башни в с. Локня</t>
  </si>
  <si>
    <t>Строительство водозаборной скважины в с. Смородино</t>
  </si>
  <si>
    <t>Строительство водозаборной скважины в с. Крапивное</t>
  </si>
  <si>
    <t>Строительство водозаборной скважины в с. Стрелецкое</t>
  </si>
  <si>
    <t>Строительство водозаборной скважины в с. Черкасское</t>
  </si>
  <si>
    <t>Строительство водозаборной скважины в с. Вислое</t>
  </si>
  <si>
    <t>Строительство водозаборной скважины в с. Крюково</t>
  </si>
  <si>
    <t>Строительство водозаборной скважины и водонапорной башни в с. Кривцово</t>
  </si>
  <si>
    <t>Строительство водозаборной скважины и водонапорной башни в х. Крестов</t>
  </si>
  <si>
    <t>Строительство водозаборной скважины и водонапорной башни в с. Задельное ул. Колхозная</t>
  </si>
  <si>
    <t>Строительство водозаборной скважины и водонапорной башни в с. Серетино</t>
  </si>
  <si>
    <t xml:space="preserve">Проектирование строительства водозаборной скважины, водонапорной башни и сетей водоснабжения в х. Гремячий </t>
  </si>
  <si>
    <t xml:space="preserve">Проектирование строительства водозаборной скважины в с. Зимовное </t>
  </si>
  <si>
    <t xml:space="preserve">Проектирование строительства водозаборной скважины и водонапорной башни в с. Поляна </t>
  </si>
  <si>
    <t xml:space="preserve">Проектирование строительства водозаборной скважины и 4 водонапорных башен в с. Новая Таволжанка </t>
  </si>
  <si>
    <t xml:space="preserve">Проектирование строительства 3 водозаборных скважин и водонапорной башни в с. Кошлаково </t>
  </si>
  <si>
    <t xml:space="preserve">Проектирование строительства 2 водозаборных скважин и водонапорной башни в с. Чураево </t>
  </si>
  <si>
    <t>Проектирование строительства водозаборной скважины и водонапорной башни в с. Первое Цепляево, ул. Ленина</t>
  </si>
  <si>
    <t>Проектирование строительства 2 водозаборных скважин и 2 водонапорных башен в с. Купино</t>
  </si>
  <si>
    <t xml:space="preserve">Проектирование строительства водозаборной скважины и водонапорной башни в с. Первая Стрелица </t>
  </si>
  <si>
    <t xml:space="preserve">Проектирование строительства 3 водозаборных скважин в х. Стадников  </t>
  </si>
  <si>
    <t>Проектирование строительства водозаборной скважины и водонапорной башни в с. Локня</t>
  </si>
  <si>
    <t>Проектирование строительства водозаборной скважины в с. Смородино</t>
  </si>
  <si>
    <t>Проектирование строительства водозаборной скважины и водонапорной башни в с. Кривцово</t>
  </si>
  <si>
    <t>Проектирование строительства водозаборной скважины в с. Крапивное</t>
  </si>
  <si>
    <t>Проектирование строительства водозаборной скважины в с. Стрелецкое</t>
  </si>
  <si>
    <t>Проектирование строительства водозаборной скважины и водонапорной башни в х. Крестов</t>
  </si>
  <si>
    <t>Проектирование строительства водозаборной скважины и водонапорной башни в с. Задельное ул. Колхозная</t>
  </si>
  <si>
    <t>Проектирование строительства водозаборной скважины в с. Черкасское</t>
  </si>
  <si>
    <t>Проектирование строительства водозаборной скважины в с. Вислое</t>
  </si>
  <si>
    <t>Проектирование строительства водозаборной скважины в с. Крюково</t>
  </si>
  <si>
    <t>Проектирование строительства водозаборной скважины и водонапорной башни в с. Серетино</t>
  </si>
  <si>
    <t>Строительство водозабора в г. Строитель</t>
  </si>
  <si>
    <t>Строительство водозаборной скважины в г. Алексеевка, мкр Невский-1</t>
  </si>
  <si>
    <t>Строительство водозаборной скважины в х. Березки</t>
  </si>
  <si>
    <t>Строительство водозаборной скважины и водонапорной башни в с. Афанасьевка</t>
  </si>
  <si>
    <t>Строительство водозаборной скважины и водонапорной башни в с. Луценково</t>
  </si>
  <si>
    <t>Капитальный ремонт водозаборной скважины в с. Подсереднее</t>
  </si>
  <si>
    <t>Капитальный ремонт водозаборной скважины в х. Кириченков</t>
  </si>
  <si>
    <t>Капитальный ремонт водозаборной скважины в х. Шкуропатов</t>
  </si>
  <si>
    <t>Строительство участка сетей водоотведения и очистных сооружений хозяйственно-бытовых сточных вод производительностью 1200 куб. м/сут. в п. Октябрьский</t>
  </si>
  <si>
    <t xml:space="preserve">Строительство участка сетей водоотведения и очистных сооружений хозяйственно-бытовых сточных вод производительностью 600 куб. м/сут. в п. Политотдельский </t>
  </si>
  <si>
    <t>новый объект, мы проектируем в 2021году</t>
  </si>
  <si>
    <t>Строительство сооружений водоснабжения в с. Илек-Пеньковка</t>
  </si>
  <si>
    <t>Строительство сетей и сооружений водоснабжения на территории Дубовского сельского поселении</t>
  </si>
  <si>
    <t>Строительство сетей и сооружений водоснабжения в п. Комсомольский</t>
  </si>
  <si>
    <t>Строительство сетей и сооружений водоснабжения в п. Разумное</t>
  </si>
  <si>
    <t>Строительство сетей и сооружений водоснабжения в п. Северный</t>
  </si>
  <si>
    <t>новый объект, мы проектируем в 2022 году</t>
  </si>
  <si>
    <t>новый объект, мы проектируем в 2022 году, есть в ПП5</t>
  </si>
  <si>
    <t>Строительство сетей и сооружений водоснабжения в с. Фощеватово</t>
  </si>
  <si>
    <t>Строительство сетей и сооружений водоснабжения в п. Уразово</t>
  </si>
  <si>
    <t>Строительство сетей и сооружений водоснабжения в с. Рождествено</t>
  </si>
  <si>
    <t>Строительство сетей и сооружений водоснабжения в с. Смородино</t>
  </si>
  <si>
    <t>Строительство сетей и сооружений водоснабжения в с. Ливенка</t>
  </si>
  <si>
    <t>Строительство сетей и сооружений водоснабжения на территории Засосенского сельского поселения</t>
  </si>
  <si>
    <t>Строительство сетей и сооружений водоснабжения на территории Никитовского сельского поселения</t>
  </si>
  <si>
    <t>предложения скважины на 2022 год, мы проектируем в 2022, поэтому перенос комплексом на 23, есть в ПП5</t>
  </si>
  <si>
    <t>Строительство сетей и сооружений водоснабжения в с. Стрелецкое, с. Пушкарное</t>
  </si>
  <si>
    <t>по поручению 2019 года должен был проектировать район, но они не стали, поэтому перенос на 24 год</t>
  </si>
  <si>
    <t>новый объект, мы проектируем в 2023 году</t>
  </si>
  <si>
    <t>Строительство сетей и сооружений водоснабжения на территории Бессоновского сельского поселения</t>
  </si>
  <si>
    <t>Строительство сетей и сооружений водоснабжения на территории Стригуновского сельского поселения</t>
  </si>
  <si>
    <t>новый объект, мы проектируем в 2023 году, есть в ПП5</t>
  </si>
  <si>
    <t>Строительство сетей и сооружений водоснабжения в с. Шелаево</t>
  </si>
  <si>
    <t>Строительство сетей водоснабжения в п. Пятницкое</t>
  </si>
  <si>
    <t>Строительство сетей и сооружений водоснабжения в п. Волоконовка</t>
  </si>
  <si>
    <t>Строительство сетей водоснабжения в с. Гостищево, п. Сажное</t>
  </si>
  <si>
    <t>новый объект, добавляем проектирование в 2022 году</t>
  </si>
  <si>
    <t>Строительство участка сетей водоотведения и очистных сооружений хозяйственно-бытовых сточных вод производительностью 12000 куб. м/сут. в п. Майский</t>
  </si>
  <si>
    <t>Проектирование строительство участка сетей водоотведения и очистных сооружений хозяйственно-бытовых сточных вод производительностью 12000 куб. м/сут. в п. Майский</t>
  </si>
  <si>
    <t>Проектирование строительство участка сетей водоотведения и очистных сооружений хозяйственно-бытовых сточных вод производительностью 15000 куб. м/сут. в г. Шебекино</t>
  </si>
  <si>
    <t>Строительство участка сетей водоотведения и очистных сооружений хозяйственно-бытовых сточных вод производительностью 15000 куб. м/сут. в г. Шебекино</t>
  </si>
  <si>
    <t>новый объект, добавляем проектирование в 2023 году</t>
  </si>
  <si>
    <t>Проектирование реконструкции очистных сооружений канализации г. Алексеевка</t>
  </si>
  <si>
    <t>новый объект, проект есть</t>
  </si>
  <si>
    <t>Строительство очистных сооружений производительностью 2 500 куб. м/сут. в п. Прохоровка</t>
  </si>
  <si>
    <t>Строительство сетей и сооружений (3 водозаборные скважины, 2 водонапорные башни, станция водоподготовки) в мкр. "Тихая Сосна"</t>
  </si>
  <si>
    <t>Комплексная реконструкция очистных сооружений с. Засосна</t>
  </si>
  <si>
    <t>новый объект, поручение ВРИО, проектируем в 2022 году (согласно поручению) п. 3.2 от 30.04.21</t>
  </si>
  <si>
    <t>новый объект, поручение ВРИО, проектирует ДСТ и УКС (согласно поручению) п. 2.1 от 21.05.21</t>
  </si>
  <si>
    <t>Проектирование реконструкции очистных сооружений канализации с. Засосна</t>
  </si>
  <si>
    <t>Строительство водозаборной скважины в с. Горовое</t>
  </si>
  <si>
    <t>поручение ВРИО РП-17 п.3.3</t>
  </si>
  <si>
    <t>Строительство сетей водоснабжения в с. Верхняя Покровка</t>
  </si>
  <si>
    <t>Реконструкция сетй водоснабжения в с. Коломыцево</t>
  </si>
  <si>
    <t>Реконструкция сетй водоснабжения в с. Калиново</t>
  </si>
  <si>
    <t>Строительство водозаборной скважины в с. Сорокино</t>
  </si>
  <si>
    <t>Строительство сетей водоснабжения в с. Прилепы</t>
  </si>
  <si>
    <t>Строительство водозаборной скважины в с. Веселое</t>
  </si>
  <si>
    <t>Строительство сетей водоснабжения в с. Остроухово (в обход свинокомплекса)</t>
  </si>
  <si>
    <t>Строительство водозаборной скважины в с. Никитовка</t>
  </si>
  <si>
    <t>Строительство водозаборной скважины в с. Казацкое</t>
  </si>
  <si>
    <t>поручение ВРИО РП-17 п.3.3, добавляем ПСД в 2023 год</t>
  </si>
  <si>
    <t>Капитальный ремонт двух водонапорных башен в с. Ливенка</t>
  </si>
  <si>
    <t>Капитальный ремонт водонапорной башни в с. Малобыково</t>
  </si>
  <si>
    <t>Капитальный ремонт водонапорной башни в с. Горовое</t>
  </si>
  <si>
    <t>Капитальный ремонт водонапорной башни в с. Сорокино</t>
  </si>
  <si>
    <t>Капитальный ремонт водонапорной башни в г. Бирюч</t>
  </si>
  <si>
    <t>Капитальный ремонт двух водонапорных башен в с. Прилепы</t>
  </si>
  <si>
    <t>Капитальный ремонт водонапорной башни в с. Веселое</t>
  </si>
  <si>
    <t>Капитальный ремонт водонапорной башни в с. Гредякино</t>
  </si>
  <si>
    <t>Капитальный ремонт двух водонапорных башен в с. Никитовка</t>
  </si>
  <si>
    <t>Капитальный ремонт водонапорной башни в с. Стрелецкое</t>
  </si>
  <si>
    <t>Капитальный ремонт водонапорной башни в с. Казацкое</t>
  </si>
  <si>
    <t>Капитальный ремонт водонапорной башни в с. Арнаутово</t>
  </si>
  <si>
    <t>Капитальный ремонт сетей водонабжения в с. Малобыково</t>
  </si>
  <si>
    <t>Проектирование строительства водозаборной скважины в с. Горовое</t>
  </si>
  <si>
    <t>Проектирование строительства водозаборной скважины в с. Сорокино</t>
  </si>
  <si>
    <t>Проектирование строительства водозаборной скважины в с. Веселое</t>
  </si>
  <si>
    <t>Проектирование строительства водозаборной скважины в с. Никитовка</t>
  </si>
  <si>
    <t>Проектирование строительства водозаборной скважины в с. Казацкое</t>
  </si>
  <si>
    <t>Проектирование строительства сетей водоснабжения в с. Верхняя Покровка</t>
  </si>
  <si>
    <t>Проектирование строительства сетй водоснабжения в с. Коломыцево</t>
  </si>
  <si>
    <t>Проектирование строительства сетей водоснабжения в с. Прилепы</t>
  </si>
  <si>
    <t>Проектирование строительства сетей водоснабжения в с. Остроухово (в обход свинокомплекса)</t>
  </si>
  <si>
    <t>Проектирование реконструкции сетй водоснабжения в с. Калиново</t>
  </si>
  <si>
    <t>Проектирование строительства водозаборной скважины и сетей водоснабжения в с. Гредякино</t>
  </si>
  <si>
    <t>Проектирование строительства водозаборной скважины и подводящего водопровода в с. Стрелецкое</t>
  </si>
  <si>
    <t>Строительство водозаборной скважины и сетей водоснабжения в с. Гредякино</t>
  </si>
  <si>
    <t>Строительство водозаборной скважины и подводящего водопровода в с. Стрелецкое</t>
  </si>
  <si>
    <t>Капитальный ремонт сетей водонабжения в г. Бирюч</t>
  </si>
  <si>
    <t>Капитальный ремонт сетей водонабжения в с. Нижняя Покровка</t>
  </si>
  <si>
    <t>Капитальный ремонт сетей водонабжения в с. Валуйчик</t>
  </si>
  <si>
    <t>Капитальный ремонт сетей водонабжения в с. Коломыцево</t>
  </si>
  <si>
    <t>Капитальный ремонт сетей водонабжения в с. Сорокино</t>
  </si>
  <si>
    <t>Капитальный ремонт сетей водонабжения в с. Казацкое</t>
  </si>
  <si>
    <t>Капитальный ремонт сетей водоснабжения с. Новая Глинка, ул. Привокзальная</t>
  </si>
  <si>
    <t>Строительство сетей и сооружений водоснабжения в мкр "Вишневый" с. Ольховка</t>
  </si>
  <si>
    <t>новый объект, добавляем ПСД на 2022 год</t>
  </si>
  <si>
    <t>Проектирование строительства сетей и сооружений водоснабжения в мкр "Вишневый" с. Ольховка</t>
  </si>
  <si>
    <t>Строительство сетей водоснабжения п. Маслова Пристань, пер. 1 Мая</t>
  </si>
  <si>
    <t>Строительство сетей и сооружений водоотведения в с. Крутой Лог</t>
  </si>
  <si>
    <t>новый объект, по договоренности район проектирует, мы строим (ЛИЧНЫЙ ПРИЕМ)</t>
  </si>
  <si>
    <t>Строительство водозаборной скважины в с. Быковка</t>
  </si>
  <si>
    <t>Строительство водозаборной скважины в с. Завидовка</t>
  </si>
  <si>
    <t>Строительство водозаборной скважины в с. Луханино</t>
  </si>
  <si>
    <t>Строительство водозаборной скважины в с. Подымовка</t>
  </si>
  <si>
    <t>Строительство водозаборной скважины в с. Пушкарное</t>
  </si>
  <si>
    <t>Строительство водозаборной скважины в с. Триречное</t>
  </si>
  <si>
    <t>Строительство водозаборной скважины в с. Красный Восток</t>
  </si>
  <si>
    <t>Строительство водозаборной скважины в с. Новая Глинка</t>
  </si>
  <si>
    <t>Строительство водозаборной скважины в с. Мощеное</t>
  </si>
  <si>
    <t>Строительство водозаборной скважины в с. Старая Глинка</t>
  </si>
  <si>
    <t>Строительство водозаборной скважины и водонапорной башни в с. Верхний Ольшанец</t>
  </si>
  <si>
    <t>Проектирование строительства водозаборной скважины и водонапорной башни в с. Верхний Ольшанец</t>
  </si>
  <si>
    <t>Строительство водозаборной скважины в с. Гостищево</t>
  </si>
  <si>
    <t>Строительство водозаборной скважины в с. Сажное</t>
  </si>
  <si>
    <t>Строительство водозаборной скважины в п. Яковлево</t>
  </si>
  <si>
    <t>Строительство водозаборной скважины в с. Озерово</t>
  </si>
  <si>
    <t xml:space="preserve">Строительство двух водозаборных скважин в мкр. Крапивенский-2, 3 </t>
  </si>
  <si>
    <t>Строительство трех водозаборных скважин в мкр. Сретенский</t>
  </si>
  <si>
    <t>ходатайство района</t>
  </si>
  <si>
    <t xml:space="preserve">Проектирование строительства двух водозаборных скважин в мкр. Крапивенский-2, 3 </t>
  </si>
  <si>
    <t>Проектирование строительства трех водозаборных скважин в мкр. Сретенский</t>
  </si>
  <si>
    <t>Проектирование строительства водозаборной скважины в с. Гостищево</t>
  </si>
  <si>
    <t>Проектирование строительства водозаборной скважины в с. Быковка</t>
  </si>
  <si>
    <t>Проектирование строительства водозаборной скважины в с. Завидовка</t>
  </si>
  <si>
    <t>Проектирование строительства водозаборной скважины в с. Луханино</t>
  </si>
  <si>
    <t>Проектирование строительства водозаборной скважины в с. Подымовка</t>
  </si>
  <si>
    <t>Проектирование строительства водозаборной скважины в с. Пушкарное</t>
  </si>
  <si>
    <t>Проектирование строительства водозаборной скважины в с. Триречное</t>
  </si>
  <si>
    <t>Проектирование строительства водозаборной скважины в с. Красный Восток</t>
  </si>
  <si>
    <t>Проектирование строительства водозаборной скважины в с. Новая Глинка</t>
  </si>
  <si>
    <t>Проектирование строительства водозаборной скважины в с. Мощеное</t>
  </si>
  <si>
    <t>Проектирование строительства водозаборной скважины в с. Старая Глинка</t>
  </si>
  <si>
    <t>Проектирование строительства водозаборной скважины в с. Сажное</t>
  </si>
  <si>
    <t>Проектирование строительства водозаборной скважины в п. Яковлево</t>
  </si>
  <si>
    <t>Проектирование строительства водозаборной скважины в с. Озерово</t>
  </si>
  <si>
    <t>Строительство водоводов от водозабора № 2 до ул. Шолохова в г. Шебекино</t>
  </si>
  <si>
    <t>Поставка станции водоподготовки для модернизации существующей системы централизованного водоснабжения с. Владимировка</t>
  </si>
  <si>
    <t>ходатайство администрации и жителей</t>
  </si>
  <si>
    <t>Капитальный ремонт сетей водоснабжения с. Кривцово</t>
  </si>
  <si>
    <t>новый объект, ходатайство района</t>
  </si>
  <si>
    <t>Капитальный ремонт запорной арматуры на сетях водоснабжения в с. Алексеевка</t>
  </si>
  <si>
    <t>Строительство сетей и сооружений водоснабжения в с. Красный Отрожек</t>
  </si>
  <si>
    <t>новый объект, ходатайство района, ПСД в 2022 добавляем</t>
  </si>
  <si>
    <t>новый объект, ходатайство района, псд вколючаем на 22 год</t>
  </si>
  <si>
    <t>Водоснабжение мкр. "Новые Черемушки" и ул. Тельмана в г. Новый Оскол</t>
  </si>
  <si>
    <t>Проектирование водоснабжения мкр. "Новые Черемушки" и ул. Тельмана в г. Новый Оскол</t>
  </si>
  <si>
    <t>Поставка метериалов для капитального ремонта напорного коллектора от ГКНС г. Белгорода</t>
  </si>
  <si>
    <t>Капитальный ремонт сетей водоснабжения с. Покровка, ул. Победы, ул. Советская</t>
  </si>
  <si>
    <t>Проектирование строительства сетей и сооружений водоотведения в г. Белгород по ул. Орлова</t>
  </si>
  <si>
    <t>22</t>
  </si>
  <si>
    <t>Проектирование зон санитарной охраны источников водоснабжения</t>
  </si>
  <si>
    <t>Гидрологическое изучение недр</t>
  </si>
  <si>
    <t>Предпроектное обследование и проектирование системы "Цифровой водоканал"</t>
  </si>
  <si>
    <t>Реализация проекта "Цифровой водоканал"</t>
  </si>
  <si>
    <t>Автоматизация и диспетчеризация объектов ВКХ</t>
  </si>
  <si>
    <t>23</t>
  </si>
  <si>
    <t>24</t>
  </si>
  <si>
    <t>Проектирование реконструкции КНС ул. Дачная г. Строитель</t>
  </si>
  <si>
    <t>Проектирование реконструкции КНС ул. Дорожная г. Строитель</t>
  </si>
  <si>
    <t>Проектирование капитального ремонта КНС с увеличением производительности до 80 куб.м/час п. Томаровка ул. Магистральная</t>
  </si>
  <si>
    <t>Проектирование строительства сетей и сооружений водоснабжения в с. Красный Отрожек</t>
  </si>
  <si>
    <t>Поставка материалов для обустройства зон санитарной охраны станций водоподготовки</t>
  </si>
  <si>
    <t>новый объект, мероприятие под Хохланд-Русланд</t>
  </si>
  <si>
    <t>Капитальный ремонт водозаборных скважин № 1, 2, 6 на водозаборе с. Береговое</t>
  </si>
  <si>
    <t>Капитальный ремонт 1-ой и 2-ой линии водовода с. Береговое - с. Прохоровка</t>
  </si>
  <si>
    <t>Поставка насосного оборудования для станции 2-го подъема в п. Прохоровка</t>
  </si>
  <si>
    <t>Поставка хлораторной установки в п. Прохоровка</t>
  </si>
  <si>
    <t xml:space="preserve">Капитальный ремонт водовода от станции 2-го подъема в п. Прохоровка до ООО "Хохланд Руссланд" </t>
  </si>
  <si>
    <t>Проектирование сетей водоснабжения с. Покровка (ул. Красноармейская, ул. Победы)</t>
  </si>
  <si>
    <t>Проектирование реконструкции очистных сооружений канализации с. Ливенка</t>
  </si>
  <si>
    <t>Проектирование локальных очистных сооружений пер. Кирпичного завода п. Пролетарский</t>
  </si>
  <si>
    <t>Проектирование канализационного коллектора п. Пролетарский</t>
  </si>
  <si>
    <t>Поставка материалов для капитального ремонта водовода от резервуара до приемной гребенки насосной станции 3-го подъема «Витаминный комбинат»</t>
  </si>
  <si>
    <t>Строительство сетей водоснабжения и водоотведения в мкр "Сретенский"</t>
  </si>
  <si>
    <t>новый объект, поручение врио</t>
  </si>
  <si>
    <t>Капитальный ремонт сетей и сооружений водоснабжения с. Мокрая Орловка</t>
  </si>
  <si>
    <t>предложения на 2022 год, перенос на 23</t>
  </si>
  <si>
    <t>письмо ивни</t>
  </si>
  <si>
    <t>Капитальный ремонт сетей водоснабжения диаметром 110 мм в с. Новая Слободка</t>
  </si>
  <si>
    <t>Капитальный ремонт сетей водоснабжения диаметром 110 мм в с. Большая Халань, ул. Моложедная, ул. Прилепы</t>
  </si>
  <si>
    <t>Строительство водозаборной скважины в с. Круглое</t>
  </si>
  <si>
    <t>Строительство водозаборной скважины в с. Красное</t>
  </si>
  <si>
    <t>Проектирование строительства водозаборной скважины в с. Красное</t>
  </si>
  <si>
    <t>Проектирование строительства водозаборной скважины в с. Круглое</t>
  </si>
  <si>
    <t>Строительство водозаборной скважины в п. Красная Яруга  мкр. Сахарный завод</t>
  </si>
  <si>
    <t>Капитальный ремонт сетей водоснабжения с. Великомихайловка и с. Покрово-Михайловка</t>
  </si>
  <si>
    <t>Капитальный ремонт участка водопровода по ул. Алёшинская в с. Большая Яруга(1,8 км)</t>
  </si>
  <si>
    <t>Капитальный ремонт сетей водоснабжения с. Васильдол</t>
  </si>
  <si>
    <t>Строительство водозаборной скважины в п. Ракитное (ул. Белгородская)</t>
  </si>
  <si>
    <t>Проектирование строительства водозаборной скважины в п. Ракитное (ул. Белгородская)</t>
  </si>
  <si>
    <t>Строительство станции водоподготовки в п. Прохоровка (150 куб. м/час)</t>
  </si>
  <si>
    <t xml:space="preserve">Капитальный ремонт сетей водоснабжения в п. Чернянка по ул. Железнодорожная, ул. Приоскольская, ул. Молодежная, ул. Гоголя, ул. Лермонтова, ул. Орджоникидзе, ул. Школьная </t>
  </si>
  <si>
    <t xml:space="preserve">Строительство 2 водозаборных скважин и водонапорной башни в с. Вознесеновка </t>
  </si>
  <si>
    <t xml:space="preserve">Проектирование строительства 2 водозаборных скважин и водонапорной башни в с. Вознесеновка </t>
  </si>
  <si>
    <t>Капитальный ремонт самотечного канализационного трубопровода с. Дмитриевка ул. Молодежная</t>
  </si>
  <si>
    <t>с.Огиблянка, сторительство сетей водоснабжения 4.4 км, 2 башни, 2 скважины</t>
  </si>
  <si>
    <t>с.Новоселовка (Чуевская), строительство сетй водоснабжения 7 км, 2 башни, 2 скважины, станция обезжелезивания</t>
  </si>
  <si>
    <t>х.Кочки, строительство сетей водоснабжения 4.4 км, 2 башни, 2 скважины, станция обезжелезивания</t>
  </si>
  <si>
    <t>х.Новоселовка (Уколовский) строительство сетей водоснабжения 2.0 км, 2 башни, 2 скважины, 1 станция обезжелезивания</t>
  </si>
  <si>
    <t>х.Коренек, строительство сетей водоснабжения 2 км,  2 башни, 2 скважины, 1 станция обезжелезивания</t>
  </si>
  <si>
    <t>х.Кретов Первый, строительство сетей водоснабжения 2.1 км, 2 башни, 2 скважины, 1 станция обезжелезивания</t>
  </si>
  <si>
    <t>х.Октябрьский, строительство сетей водоснабжения 3.5 км, 2 башни, 2 скважины, 1 станция обезжелезивания</t>
  </si>
  <si>
    <t>х.Ильинка, строительство 2 башни, 2 скважины, 1 станция обезжелезивания</t>
  </si>
  <si>
    <t>с.Ольшанка Вторая, строительство сетей водоснабжения 1 км, 2 башни, 2 скважины, 1 станция обезжелезивания</t>
  </si>
  <si>
    <t>с.Ольшанка Первая, строительство сетей водоснабжения 1.5 км, 2 башни, 2 скважины, 1 станция обезжелезивания</t>
  </si>
  <si>
    <t>с.Новоселовка (ул.Волчья Шейка) сторительство сетей водоснабжения 3.7 км, 2 башни, 2 скважины</t>
  </si>
  <si>
    <t>х.Муравка строительство сетй водоснабжения 3.1 км, 2 башни, 2 скважины, 1 станция обезжелезивания</t>
  </si>
  <si>
    <t>х.Большое Становое строительство сетей водоснабжения 2 км, 2 башни, 2 скважины, 1 станция обезжелезивания</t>
  </si>
  <si>
    <t>х.Залесье строительство сетей водоснабжения 0.4 км, 2 башни, 2 скважины, 1 станция обезжелезивания</t>
  </si>
  <si>
    <t>х.Кашары строительство сетей водоснабжения 1.0 км, 2 башни, 2 скважины, 1 станция обезжелезивания</t>
  </si>
  <si>
    <t>х.Кретов Второй строительство сетей водоснабжения 1.2 км, 2 башни, 2 скважины, 1 станция обезжелезивания</t>
  </si>
  <si>
    <t>х.Падина строительство сетей водоснабжения 1.2 км, 2 башни, 2 скважины, 1 станция обезжелезивания</t>
  </si>
  <si>
    <t>х.Куфлиевка строительство сетей водоснабжения 1.0 км, 2 башни, 2 скважины, 1 станция обезжелезивания</t>
  </si>
  <si>
    <t>х.Степь строительство сетей водоснабжения 1.2 км, 2 башни, 2 скважины, 1 станция обезжелезивания</t>
  </si>
  <si>
    <t>с.Корочка строительство сетей водоснабжения 8 км, 2 башни, 2 скважины</t>
  </si>
  <si>
    <t>с.Успенка строительство сетей водоснабжения 1.5 км, 1 башня, 1 скважина</t>
  </si>
  <si>
    <t>с.Богословка строительство сетей водоснабжения 1.8 км</t>
  </si>
  <si>
    <t>с.Мелавое строительство сетей водоснабжения 0.7 км, 1 скважина</t>
  </si>
  <si>
    <t>с.Скородное (ул.Каштановая) строительство сетей водоснабжения 0.7 км</t>
  </si>
  <si>
    <t>с.Юшково строительство сетей водоснабжения 2.0 км, 1 скважина</t>
  </si>
  <si>
    <t>х.Дубравка строительство сетей водоснабжения 2.1 км, 1 башня, 1 скважинв, 1 станция обезжелезивания</t>
  </si>
  <si>
    <t>с.Казацкая Степь строительство сетей водоснабжения 1.2 км, 2 башни, 2 скважины</t>
  </si>
  <si>
    <t>с.Кладовое, строительство 1 резервной скважины</t>
  </si>
  <si>
    <t>с.Малахово, строительство 1 резервной скважины</t>
  </si>
  <si>
    <t>с.Истобное, строительство 1 резервной скважины</t>
  </si>
  <si>
    <t>х.Высокий строительство 1 резервной скважины</t>
  </si>
  <si>
    <t>х.Зайцево строительство 1 резервной скважины</t>
  </si>
  <si>
    <t>с.Скородное строительство 1 резервной скважины</t>
  </si>
  <si>
    <t>с.Чуево строительство станции умягчения воды 10 куб.м./час</t>
  </si>
  <si>
    <t>с.Никаноровка строительство станции умягчения воды 25 куб.м./час</t>
  </si>
  <si>
    <t>п.Степное строительство 1 резервной скважины, 1 станция умягчения воды, 10 куб.м./час</t>
  </si>
  <si>
    <t>х. Жилин Колодезь, строительство 1 резервной скважины, 1 станции умягчения воды 10 куб.м./час</t>
  </si>
  <si>
    <t>с.Уколово строительство станции умягчения воды 25 куб.м./час.</t>
  </si>
  <si>
    <t>х.Красноплотава строительство сетей водоснабжения 1 .0 км, 2 башни, 2 скважины, 1 станция обезжелезивания</t>
  </si>
  <si>
    <t>с.Архангельское (ул.Парковая), строительство 1 бащни, 1 скважина, 1 станция обезжелезивания</t>
  </si>
  <si>
    <t>с.Новоселовка (Чуевская), проектирование сетй водоснабжения 7 км, 2 башни, 2 скважины, станция обезжелезивания</t>
  </si>
  <si>
    <t>х.Кочки, проектирование сетей водоснабжения 4.4 км, 2 башни, 2 скважины, станция обезжелезивания</t>
  </si>
  <si>
    <t>х.Новоселовка (Уколовский) проектирование сетей водоснабжения 2.0 км, 2 башни, 2 скважины, 1 станция обезжелезивания</t>
  </si>
  <si>
    <t>х.Коренек, проектирование сетей водоснабжения 2 км,  2 башни, 2 скважины, 1 станция обезжелезивания</t>
  </si>
  <si>
    <t>х.Кретов Первый, проектирование сетей водоснабжения 2.1 км, 2 башни, 2 скважины, 1 станция обезжелезивания</t>
  </si>
  <si>
    <t>х.Октябрьский, проектирование сетей водоснабжения 3.5 км, 2 башни, 2 скважины, 1 станция обезжелезивания</t>
  </si>
  <si>
    <t>х.Ильинка, проектирование 2 башни, 2 скважины, 1 станция обезжелезивания</t>
  </si>
  <si>
    <t>с.Ольшанка Вторая, проектирование сетей водоснабжения 1 км, 2 башни, 2 скважины, 1 станция обезжелезивания</t>
  </si>
  <si>
    <t>с.Ольшанка Первая, проектирование сетей водоснабжения 1.5 км, 2 башни, 2 скважины, 1 станция обезжелезивания</t>
  </si>
  <si>
    <t>х.Муравка проектирование сетй водоснабжения 3.1 км, 2 башни, 2 скважины, 1 станция обезжелезивания</t>
  </si>
  <si>
    <t>х.Большое Становое проектирование сетей водоснабжения 2 км, 2 башни, 2 скважины, 1 станция обезжелезивания</t>
  </si>
  <si>
    <t>х.Красноплотава проектирование сетей водоснабжения 1 .0 км, 2 башни, 2 скважины, 1 станция обезжелезивания</t>
  </si>
  <si>
    <t>х.Залесье проектирование сетей водоснабжения 0.4 км, 2 башни, 2 скважины, 1 станция обезжелезивания</t>
  </si>
  <si>
    <t>х.Кашары проектирование сетей водоснабжения 1.0 км, 2 башни, 2 скважины, 1 станция обезжелезивания</t>
  </si>
  <si>
    <t>х.Кретов Второй проектирование сетей водоснабжения 1.2 км, 2 башни, 2 скважины, 1 станция обезжелезивания</t>
  </si>
  <si>
    <t>х.Падина проектирование сетей водоснабжения 1.2 км, 2 башни, 2 скважины, 1 станция обезжелезивания</t>
  </si>
  <si>
    <t>х.Куфлиевка проектирование сетей водоснабжения 1.0 км, 2 башни, 2 скважины, 1 станция обезжелезивания</t>
  </si>
  <si>
    <t>х.Степь проектирование сетей водоснабжения 1.2 км, 2 башни, 2 скважины, 1 станция обезжелезивания</t>
  </si>
  <si>
    <t>х.Первый Ложок, проектирование сетей водоснабжения 5.5 км, 2 башни, 2 скважины, 1 станция обезжелезивания</t>
  </si>
  <si>
    <t>с.Огиблянка, проектирование сетей водоснабжения 4.4 км, 2 башни, 2 скважины</t>
  </si>
  <si>
    <t>х.Писаревка, проектирование сетей водоснабжения 4.0 км, 2 башни, 2 скважины, 1 станция обезжелезивания</t>
  </si>
  <si>
    <t>с.Чибисовка, проектирование сетей водоснабжения 1.9 км, 2 башни, 2 скважины</t>
  </si>
  <si>
    <t>с.Ивановка (Юрьевская), проектирование сетй водоснабжения 4.5 км, 2 башни, 2 скважины, 1 станция обезжелезивания</t>
  </si>
  <si>
    <t>х.Попов Верх, проектирование сетей водоснабжения 3.1 км, 2 башни, 2 скважины, 1 станция обезжелезивания</t>
  </si>
  <si>
    <t>х.Новоматвеевка проектирование сетей водоснабжения 1.0 км, 2 башни, 2 скважины, 1 станция обезжелезивания</t>
  </si>
  <si>
    <t>х.Первый Ложок, строительство сетей водоснабжения 5.5 км, 2 башни, 2 скважины, 1 станция обезжелезивания</t>
  </si>
  <si>
    <t>х.Писаревка, строительство сетей водоснабжения 4.0 км, 2 башни, 2 скважины, 1 станция обезжелезивания</t>
  </si>
  <si>
    <t>с.Чибисовка, строительство сетей водоснабжения 1.9 км, 2 башни, 2 скважины</t>
  </si>
  <si>
    <t>с.Ивановка (Юрьевская), строительство сетй водоснабжения 4.5 км, 2 башни, 2 скважины, 1 станция обезжелезивания</t>
  </si>
  <si>
    <t>х.Попов Верх, строительство сетей водоснабжения 3.1 км, 2 башни, 2 скважины, 1 станция обезжелезивания</t>
  </si>
  <si>
    <t>х.Новоматвеевка строительство сетей водоснабжения 1.0 км, 2 башни, 2 скважины, 1 станция обезжелезивания</t>
  </si>
  <si>
    <t>г.Губкин, строительство водозабор "Городской парк" строительство станции умягчения воды 60 куб.м./час.</t>
  </si>
  <si>
    <t>с. Никаноровка (ул. Логовая) строительство сетей водоснабжения 0,5 км</t>
  </si>
  <si>
    <t>с. Коньшино (ул. Прохладная) строительство сетей водоснабжения 1 км</t>
  </si>
  <si>
    <t>х.Богомолье строительство 2 башни, 2 скважины</t>
  </si>
  <si>
    <t xml:space="preserve">Разработка проектно-сметной документации на строительство и модернизацию объектов </t>
  </si>
  <si>
    <t>Строительство сетей и сооружений водоснабжения</t>
  </si>
  <si>
    <t xml:space="preserve">Прохождение государственной экспертизы проектно-сметной документации на строительство и модернизацию объектов </t>
  </si>
  <si>
    <t>1.23</t>
  </si>
  <si>
    <t>1.33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</si>
  <si>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</si>
  <si>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</si>
  <si>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</si>
  <si>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</si>
  <si>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</si>
  <si>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</si>
  <si>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</si>
  <si>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</si>
  <si>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</si>
  <si>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</si>
  <si>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</si>
  <si>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Губкинский городской округ, всего</t>
  </si>
  <si>
    <t>в том числе:</t>
  </si>
  <si>
    <t xml:space="preserve">Потребность в строительстве сетей и сооружений водоснабжения на период 2022-2024 годов.                                                                                                                                                                                                        </t>
  </si>
  <si>
    <t>Из них на
2022 год    (тыс. рублей)</t>
  </si>
  <si>
    <t>Предложения по обеспечению централизованным водоснабжением населенных пунктов Губкинского городского округа на период 2022-2024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</si>
</sst>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#,##0.0000"/>
    <numFmt numFmtId="167" formatCode="#,##0.00_ ;\-#,##0.00\ "/>
    <numFmt numFmtId="168" formatCode="[$-F800]dddd\,\ mmmm\ dd\,\ yyyy"/>
    <numFmt numFmtId="169" formatCode="0.0"/>
    <numFmt numFmtId="170" formatCode="_-* #,##0.0_-;\-* #,##0.0_-;_-* &quot;-&quot;??_-;_-@_-"/>
    <numFmt numFmtId="171" formatCode="_-* #,##0.00_-;\-* #,##0.00_-;_-* \-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Arial Cyr"/>
      <charset val="204"/>
    </font>
    <font>
      <b/>
      <sz val="20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theme="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0"/>
      <name val="Arial Cyr"/>
      <charset val="204"/>
    </font>
    <font>
      <sz val="12"/>
      <color theme="1"/>
      <name val="Calibri"/>
      <family val="2"/>
      <scheme val="minor"/>
    </font>
    <font>
      <sz val="12"/>
      <color rgb="FF00B05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31D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rgb="FFF2F2F2"/>
      </patternFill>
    </fill>
    <fill>
      <patternFill patternType="solid">
        <fgColor rgb="FFFFC000"/>
        <b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5" fontId="10" fillId="0" borderId="0" applyFont="0" applyFill="0" applyBorder="0" applyAlignment="0" applyProtection="0"/>
    <xf numFmtId="0" fontId="5" fillId="0" borderId="0"/>
    <xf numFmtId="0" fontId="3" fillId="0" borderId="0"/>
    <xf numFmtId="0" fontId="3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</cellStyleXfs>
  <cellXfs count="700">
    <xf numFmtId="0" fontId="0" fillId="0" borderId="0" xfId="0"/>
    <xf numFmtId="0" fontId="6" fillId="0" borderId="0" xfId="2" applyFont="1" applyFill="1" applyAlignment="1">
      <alignment vertical="center" wrapText="1"/>
    </xf>
    <xf numFmtId="2" fontId="6" fillId="0" borderId="0" xfId="2" applyNumberFormat="1" applyFont="1" applyFill="1" applyAlignment="1">
      <alignment vertical="center" wrapText="1"/>
    </xf>
    <xf numFmtId="0" fontId="6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wrapText="1"/>
    </xf>
    <xf numFmtId="0" fontId="7" fillId="0" borderId="0" xfId="2" applyFont="1" applyAlignment="1">
      <alignment horizontal="left" vertical="center" wrapText="1"/>
    </xf>
    <xf numFmtId="0" fontId="5" fillId="0" borderId="0" xfId="2" applyAlignment="1">
      <alignment wrapText="1"/>
    </xf>
    <xf numFmtId="164" fontId="8" fillId="0" borderId="0" xfId="2" applyNumberFormat="1" applyFont="1" applyFill="1" applyAlignment="1">
      <alignment horizontal="right" wrapText="1"/>
    </xf>
    <xf numFmtId="0" fontId="9" fillId="0" borderId="0" xfId="2" applyFont="1" applyFill="1" applyAlignment="1">
      <alignment horizontal="center" wrapText="1"/>
    </xf>
    <xf numFmtId="2" fontId="9" fillId="0" borderId="0" xfId="2" applyNumberFormat="1" applyFont="1" applyFill="1" applyAlignment="1">
      <alignment horizontal="center" vertical="center" wrapText="1"/>
    </xf>
    <xf numFmtId="165" fontId="8" fillId="2" borderId="1" xfId="1" applyFont="1" applyFill="1" applyBorder="1" applyAlignment="1">
      <alignment horizontal="center" vertical="center" wrapText="1"/>
    </xf>
    <xf numFmtId="43" fontId="5" fillId="0" borderId="0" xfId="2" applyNumberFormat="1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164" fontId="11" fillId="3" borderId="0" xfId="2" applyNumberFormat="1" applyFont="1" applyFill="1" applyAlignment="1">
      <alignment horizontal="left" vertical="center" wrapText="1"/>
    </xf>
    <xf numFmtId="164" fontId="5" fillId="0" borderId="0" xfId="2" applyNumberFormat="1" applyAlignment="1">
      <alignment wrapText="1"/>
    </xf>
    <xf numFmtId="0" fontId="8" fillId="4" borderId="1" xfId="2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left" vertical="center"/>
    </xf>
    <xf numFmtId="2" fontId="8" fillId="4" borderId="1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left" vertical="center"/>
    </xf>
    <xf numFmtId="0" fontId="14" fillId="4" borderId="1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vertical="center"/>
    </xf>
    <xf numFmtId="165" fontId="5" fillId="0" borderId="0" xfId="2" applyNumberFormat="1" applyAlignment="1">
      <alignment wrapText="1"/>
    </xf>
    <xf numFmtId="2" fontId="5" fillId="0" borderId="0" xfId="2" applyNumberFormat="1" applyAlignment="1">
      <alignment wrapText="1"/>
    </xf>
    <xf numFmtId="1" fontId="16" fillId="0" borderId="1" xfId="2" applyNumberFormat="1" applyFont="1" applyFill="1" applyBorder="1" applyAlignment="1">
      <alignment horizontal="center" vertical="center" wrapText="1"/>
    </xf>
    <xf numFmtId="165" fontId="8" fillId="5" borderId="1" xfId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165" fontId="5" fillId="5" borderId="0" xfId="2" applyNumberFormat="1" applyFill="1" applyAlignment="1">
      <alignment wrapText="1"/>
    </xf>
    <xf numFmtId="0" fontId="5" fillId="5" borderId="0" xfId="2" applyFill="1" applyAlignment="1">
      <alignment wrapText="1"/>
    </xf>
    <xf numFmtId="2" fontId="5" fillId="5" borderId="0" xfId="2" applyNumberFormat="1" applyFill="1" applyAlignment="1">
      <alignment wrapText="1"/>
    </xf>
    <xf numFmtId="165" fontId="8" fillId="6" borderId="1" xfId="1" applyFont="1" applyFill="1" applyBorder="1" applyAlignment="1">
      <alignment horizontal="center" vertical="center" wrapText="1"/>
    </xf>
    <xf numFmtId="2" fontId="17" fillId="6" borderId="0" xfId="0" applyNumberFormat="1" applyFont="1" applyFill="1" applyAlignment="1">
      <alignment horizontal="left" vertical="center"/>
    </xf>
    <xf numFmtId="165" fontId="5" fillId="6" borderId="0" xfId="2" applyNumberFormat="1" applyFill="1" applyAlignment="1">
      <alignment wrapText="1"/>
    </xf>
    <xf numFmtId="0" fontId="5" fillId="6" borderId="0" xfId="2" applyFill="1" applyAlignment="1">
      <alignment wrapText="1"/>
    </xf>
    <xf numFmtId="2" fontId="5" fillId="6" borderId="0" xfId="2" applyNumberFormat="1" applyFill="1" applyAlignment="1">
      <alignment wrapText="1"/>
    </xf>
    <xf numFmtId="0" fontId="16" fillId="0" borderId="1" xfId="2" applyFont="1" applyFill="1" applyBorder="1" applyAlignment="1">
      <alignment horizontal="center" vertical="center" wrapText="1"/>
    </xf>
    <xf numFmtId="165" fontId="16" fillId="0" borderId="1" xfId="1" applyFont="1" applyFill="1" applyBorder="1" applyAlignment="1">
      <alignment horizontal="center" vertical="center" wrapText="1"/>
    </xf>
    <xf numFmtId="2" fontId="18" fillId="7" borderId="0" xfId="0" applyNumberFormat="1" applyFont="1" applyFill="1" applyAlignment="1">
      <alignment vertical="center"/>
    </xf>
    <xf numFmtId="165" fontId="5" fillId="7" borderId="0" xfId="2" applyNumberFormat="1" applyFill="1" applyAlignment="1">
      <alignment wrapText="1"/>
    </xf>
    <xf numFmtId="0" fontId="19" fillId="7" borderId="0" xfId="2" applyFont="1" applyFill="1" applyAlignment="1">
      <alignment wrapText="1"/>
    </xf>
    <xf numFmtId="2" fontId="5" fillId="7" borderId="0" xfId="2" applyNumberFormat="1" applyFill="1" applyAlignment="1">
      <alignment wrapText="1"/>
    </xf>
    <xf numFmtId="165" fontId="8" fillId="8" borderId="1" xfId="1" applyFont="1" applyFill="1" applyBorder="1" applyAlignment="1">
      <alignment horizontal="center" vertical="center" wrapText="1"/>
    </xf>
    <xf numFmtId="0" fontId="5" fillId="8" borderId="0" xfId="2" applyFill="1" applyAlignment="1">
      <alignment vertical="center" wrapText="1"/>
    </xf>
    <xf numFmtId="0" fontId="5" fillId="8" borderId="0" xfId="2" applyFill="1" applyAlignment="1">
      <alignment wrapText="1"/>
    </xf>
    <xf numFmtId="2" fontId="5" fillId="8" borderId="0" xfId="2" applyNumberFormat="1" applyFill="1" applyAlignment="1">
      <alignment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9" fillId="0" borderId="3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5" fillId="9" borderId="0" xfId="2" applyFill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left" vertical="center" wrapText="1"/>
    </xf>
    <xf numFmtId="0" fontId="5" fillId="4" borderId="0" xfId="2" applyFill="1" applyAlignment="1">
      <alignment wrapText="1"/>
    </xf>
    <xf numFmtId="2" fontId="20" fillId="0" borderId="0" xfId="2" applyNumberFormat="1" applyFont="1" applyAlignment="1">
      <alignment horizontal="left" vertical="center" wrapText="1"/>
    </xf>
    <xf numFmtId="0" fontId="20" fillId="0" borderId="0" xfId="2" applyFont="1" applyAlignment="1">
      <alignment horizontal="left" vertical="center" wrapText="1"/>
    </xf>
    <xf numFmtId="167" fontId="20" fillId="0" borderId="0" xfId="2" applyNumberFormat="1" applyFont="1" applyAlignment="1">
      <alignment horizontal="left" vertical="center" wrapText="1"/>
    </xf>
    <xf numFmtId="0" fontId="21" fillId="4" borderId="0" xfId="2" applyFont="1" applyFill="1" applyAlignment="1">
      <alignment horizontal="left" vertical="center" wrapText="1"/>
    </xf>
    <xf numFmtId="0" fontId="20" fillId="4" borderId="0" xfId="2" applyFont="1" applyFill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165" fontId="8" fillId="8" borderId="1" xfId="1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2" fillId="9" borderId="0" xfId="0" applyFont="1" applyFill="1" applyAlignment="1">
      <alignment vertical="center"/>
    </xf>
    <xf numFmtId="0" fontId="0" fillId="9" borderId="0" xfId="0" applyFill="1"/>
    <xf numFmtId="0" fontId="9" fillId="0" borderId="5" xfId="0" applyFont="1" applyFill="1" applyBorder="1" applyAlignment="1">
      <alignment horizontal="left" vertical="center" wrapText="1"/>
    </xf>
    <xf numFmtId="0" fontId="5" fillId="0" borderId="0" xfId="2" applyAlignment="1">
      <alignment vertical="center" wrapText="1"/>
    </xf>
    <xf numFmtId="49" fontId="5" fillId="0" borderId="0" xfId="2" applyNumberFormat="1" applyAlignment="1">
      <alignment horizontal="center" wrapText="1"/>
    </xf>
    <xf numFmtId="0" fontId="0" fillId="0" borderId="1" xfId="0" applyBorder="1"/>
    <xf numFmtId="168" fontId="9" fillId="4" borderId="1" xfId="1" applyNumberFormat="1" applyFont="1" applyFill="1" applyBorder="1" applyAlignment="1">
      <alignment horizontal="center" vertical="center" wrapText="1"/>
    </xf>
    <xf numFmtId="0" fontId="21" fillId="4" borderId="0" xfId="2" applyFont="1" applyFill="1" applyAlignment="1">
      <alignment horizontal="left" vertical="center"/>
    </xf>
    <xf numFmtId="0" fontId="21" fillId="9" borderId="0" xfId="2" applyFont="1" applyFill="1" applyAlignment="1">
      <alignment horizontal="left" vertical="center"/>
    </xf>
    <xf numFmtId="0" fontId="21" fillId="10" borderId="0" xfId="2" applyFont="1" applyFill="1" applyAlignment="1">
      <alignment horizontal="left" vertical="center" wrapText="1"/>
    </xf>
    <xf numFmtId="0" fontId="21" fillId="10" borderId="0" xfId="2" applyFont="1" applyFill="1" applyAlignment="1">
      <alignment horizontal="left" vertical="center"/>
    </xf>
    <xf numFmtId="0" fontId="5" fillId="10" borderId="0" xfId="2" applyFill="1" applyAlignment="1">
      <alignment wrapText="1"/>
    </xf>
    <xf numFmtId="0" fontId="9" fillId="10" borderId="1" xfId="0" applyFont="1" applyFill="1" applyBorder="1" applyAlignment="1">
      <alignment horizontal="left" vertical="center" wrapText="1"/>
    </xf>
    <xf numFmtId="0" fontId="20" fillId="11" borderId="0" xfId="2" applyFont="1" applyFill="1" applyAlignment="1">
      <alignment horizontal="left" vertical="center" wrapText="1"/>
    </xf>
    <xf numFmtId="0" fontId="21" fillId="11" borderId="0" xfId="2" applyFont="1" applyFill="1" applyAlignment="1">
      <alignment horizontal="left" vertical="center"/>
    </xf>
    <xf numFmtId="0" fontId="0" fillId="11" borderId="0" xfId="0" applyFill="1"/>
    <xf numFmtId="0" fontId="5" fillId="0" borderId="0" xfId="2" applyFill="1" applyBorder="1" applyAlignment="1">
      <alignment horizontal="left" vertical="center" wrapText="1"/>
    </xf>
    <xf numFmtId="0" fontId="5" fillId="0" borderId="0" xfId="2" applyFill="1" applyBorder="1" applyAlignment="1">
      <alignment wrapText="1"/>
    </xf>
    <xf numFmtId="0" fontId="5" fillId="0" borderId="0" xfId="2" applyBorder="1" applyAlignment="1">
      <alignment horizontal="left" vertical="center" wrapText="1"/>
    </xf>
    <xf numFmtId="0" fontId="5" fillId="0" borderId="0" xfId="2" applyBorder="1" applyAlignment="1">
      <alignment wrapText="1"/>
    </xf>
    <xf numFmtId="165" fontId="9" fillId="0" borderId="1" xfId="1" applyFont="1" applyFill="1" applyBorder="1" applyAlignment="1">
      <alignment horizontal="center" vertical="center"/>
    </xf>
    <xf numFmtId="0" fontId="8" fillId="9" borderId="0" xfId="0" applyFont="1" applyFill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169" fontId="23" fillId="8" borderId="0" xfId="0" applyNumberFormat="1" applyFont="1" applyFill="1" applyAlignment="1">
      <alignment vertical="center"/>
    </xf>
    <xf numFmtId="165" fontId="24" fillId="0" borderId="1" xfId="1" applyNumberFormat="1" applyFont="1" applyFill="1" applyBorder="1" applyAlignment="1">
      <alignment horizontal="center" vertical="center" wrapText="1"/>
    </xf>
    <xf numFmtId="0" fontId="20" fillId="12" borderId="0" xfId="2" applyFont="1" applyFill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165" fontId="9" fillId="13" borderId="1" xfId="1" applyFont="1" applyFill="1" applyBorder="1" applyAlignment="1">
      <alignment horizontal="center" vertical="center" wrapText="1"/>
    </xf>
    <xf numFmtId="165" fontId="25" fillId="0" borderId="1" xfId="1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horizontal="left" vertical="center" wrapText="1"/>
    </xf>
    <xf numFmtId="0" fontId="9" fillId="14" borderId="5" xfId="0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9" fontId="23" fillId="0" borderId="0" xfId="0" applyNumberFormat="1" applyFont="1" applyFill="1" applyAlignment="1">
      <alignment vertical="center"/>
    </xf>
    <xf numFmtId="0" fontId="5" fillId="0" borderId="0" xfId="2" applyFill="1" applyAlignment="1">
      <alignment wrapText="1"/>
    </xf>
    <xf numFmtId="0" fontId="5" fillId="0" borderId="0" xfId="2" applyFill="1" applyAlignment="1">
      <alignment vertical="center" wrapText="1"/>
    </xf>
    <xf numFmtId="0" fontId="9" fillId="14" borderId="1" xfId="0" applyFont="1" applyFill="1" applyBorder="1" applyAlignment="1">
      <alignment horizontal="left" vertical="center" wrapText="1"/>
    </xf>
    <xf numFmtId="165" fontId="9" fillId="10" borderId="1" xfId="1" applyFont="1" applyFill="1" applyBorder="1" applyAlignment="1">
      <alignment horizontal="center" vertical="center" wrapText="1"/>
    </xf>
    <xf numFmtId="0" fontId="27" fillId="10" borderId="0" xfId="2" applyFont="1" applyFill="1" applyAlignment="1">
      <alignment wrapText="1"/>
    </xf>
    <xf numFmtId="0" fontId="21" fillId="11" borderId="0" xfId="2" applyFont="1" applyFill="1" applyAlignment="1">
      <alignment horizontal="left" vertical="center" wrapText="1"/>
    </xf>
    <xf numFmtId="0" fontId="21" fillId="9" borderId="0" xfId="2" applyFont="1" applyFill="1" applyAlignment="1">
      <alignment horizontal="left" vertical="center" wrapText="1"/>
    </xf>
    <xf numFmtId="0" fontId="21" fillId="12" borderId="0" xfId="2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9" fillId="0" borderId="3" xfId="2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0" fillId="9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9" borderId="0" xfId="2" applyFont="1" applyFill="1" applyAlignment="1">
      <alignment horizontal="left" vertical="center" wrapText="1"/>
    </xf>
    <xf numFmtId="0" fontId="5" fillId="15" borderId="0" xfId="2" applyFill="1" applyAlignment="1">
      <alignment wrapText="1"/>
    </xf>
    <xf numFmtId="0" fontId="9" fillId="4" borderId="3" xfId="2" applyFont="1" applyFill="1" applyBorder="1" applyAlignment="1">
      <alignment horizontal="left" vertical="center" wrapText="1"/>
    </xf>
    <xf numFmtId="165" fontId="8" fillId="7" borderId="1" xfId="1" applyFont="1" applyFill="1" applyBorder="1" applyAlignment="1">
      <alignment horizontal="center" vertical="center" wrapText="1"/>
    </xf>
    <xf numFmtId="2" fontId="17" fillId="7" borderId="0" xfId="0" applyNumberFormat="1" applyFont="1" applyFill="1" applyAlignment="1">
      <alignment horizontal="center" vertical="center"/>
    </xf>
    <xf numFmtId="0" fontId="28" fillId="7" borderId="0" xfId="2" applyFont="1" applyFill="1" applyAlignment="1">
      <alignment wrapText="1"/>
    </xf>
    <xf numFmtId="2" fontId="28" fillId="7" borderId="0" xfId="2" applyNumberFormat="1" applyFont="1" applyFill="1" applyAlignment="1">
      <alignment wrapText="1"/>
    </xf>
    <xf numFmtId="2" fontId="17" fillId="8" borderId="0" xfId="0" applyNumberFormat="1" applyFont="1" applyFill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4" borderId="1" xfId="1" applyFont="1" applyFill="1" applyBorder="1" applyAlignment="1">
      <alignment horizontal="center" vertical="center" wrapText="1"/>
    </xf>
    <xf numFmtId="169" fontId="20" fillId="4" borderId="0" xfId="0" applyNumberFormat="1" applyFont="1" applyFill="1" applyAlignment="1">
      <alignment vertical="center"/>
    </xf>
    <xf numFmtId="0" fontId="20" fillId="16" borderId="0" xfId="2" applyFont="1" applyFill="1" applyAlignment="1">
      <alignment horizontal="left" vertical="center"/>
    </xf>
    <xf numFmtId="0" fontId="5" fillId="16" borderId="0" xfId="2" applyFill="1" applyAlignment="1">
      <alignment wrapText="1"/>
    </xf>
    <xf numFmtId="0" fontId="20" fillId="17" borderId="0" xfId="2" applyFont="1" applyFill="1" applyAlignment="1">
      <alignment horizontal="left" vertical="center"/>
    </xf>
    <xf numFmtId="0" fontId="0" fillId="17" borderId="0" xfId="0" applyFill="1"/>
    <xf numFmtId="49" fontId="9" fillId="0" borderId="1" xfId="2" applyNumberFormat="1" applyFont="1" applyFill="1" applyBorder="1" applyAlignment="1">
      <alignment horizontal="left" vertical="center" wrapText="1"/>
    </xf>
    <xf numFmtId="169" fontId="23" fillId="4" borderId="0" xfId="0" applyNumberFormat="1" applyFont="1" applyFill="1" applyAlignment="1">
      <alignment vertical="center"/>
    </xf>
    <xf numFmtId="0" fontId="20" fillId="18" borderId="0" xfId="2" applyFont="1" applyFill="1" applyAlignment="1">
      <alignment horizontal="left" vertical="center"/>
    </xf>
    <xf numFmtId="0" fontId="21" fillId="18" borderId="0" xfId="2" applyFont="1" applyFill="1" applyAlignment="1">
      <alignment horizontal="left" vertical="center"/>
    </xf>
    <xf numFmtId="0" fontId="0" fillId="18" borderId="0" xfId="0" applyFill="1"/>
    <xf numFmtId="0" fontId="21" fillId="17" borderId="0" xfId="2" applyFont="1" applyFill="1" applyAlignment="1">
      <alignment horizontal="left" vertical="center"/>
    </xf>
    <xf numFmtId="0" fontId="9" fillId="4" borderId="1" xfId="2" applyFont="1" applyFill="1" applyBorder="1" applyAlignment="1">
      <alignment horizontal="left" vertical="center" wrapText="1"/>
    </xf>
    <xf numFmtId="0" fontId="21" fillId="0" borderId="0" xfId="2" applyFont="1" applyAlignment="1">
      <alignment horizontal="left" vertical="center"/>
    </xf>
    <xf numFmtId="0" fontId="21" fillId="16" borderId="0" xfId="2" applyFont="1" applyFill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20" fillId="16" borderId="0" xfId="2" applyFont="1" applyFill="1" applyAlignment="1">
      <alignment horizontal="left" vertical="center" wrapText="1"/>
    </xf>
    <xf numFmtId="0" fontId="0" fillId="16" borderId="0" xfId="0" applyFill="1"/>
    <xf numFmtId="165" fontId="9" fillId="0" borderId="5" xfId="1" applyFont="1" applyFill="1" applyBorder="1" applyAlignment="1">
      <alignment horizontal="center" vertical="center" wrapText="1"/>
    </xf>
    <xf numFmtId="0" fontId="8" fillId="16" borderId="0" xfId="0" applyFont="1" applyFill="1" applyAlignment="1">
      <alignment horizontal="left" vertical="center"/>
    </xf>
    <xf numFmtId="0" fontId="0" fillId="4" borderId="0" xfId="0" applyFill="1"/>
    <xf numFmtId="49" fontId="9" fillId="0" borderId="1" xfId="0" applyNumberFormat="1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16" borderId="0" xfId="0" applyFont="1" applyFill="1" applyAlignment="1">
      <alignment horizontal="left" vertical="center" wrapText="1"/>
    </xf>
    <xf numFmtId="0" fontId="20" fillId="18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5" fontId="29" fillId="8" borderId="0" xfId="1" applyFont="1" applyFill="1" applyAlignment="1">
      <alignment vertical="center"/>
    </xf>
    <xf numFmtId="165" fontId="29" fillId="8" borderId="0" xfId="1" applyFont="1" applyFill="1"/>
    <xf numFmtId="0" fontId="20" fillId="16" borderId="0" xfId="0" applyFont="1" applyFill="1" applyAlignment="1">
      <alignment horizontal="left" vertical="center" wrapText="1"/>
    </xf>
    <xf numFmtId="0" fontId="0" fillId="8" borderId="0" xfId="0" applyFill="1"/>
    <xf numFmtId="0" fontId="9" fillId="17" borderId="0" xfId="0" applyFont="1" applyFill="1" applyAlignment="1">
      <alignment horizontal="left" vertical="center" wrapText="1"/>
    </xf>
    <xf numFmtId="0" fontId="0" fillId="8" borderId="0" xfId="0" applyFill="1" applyAlignment="1">
      <alignment vertical="center"/>
    </xf>
    <xf numFmtId="0" fontId="8" fillId="16" borderId="0" xfId="0" applyFont="1" applyFill="1" applyAlignment="1">
      <alignment horizontal="left" vertical="center" wrapText="1"/>
    </xf>
    <xf numFmtId="0" fontId="21" fillId="16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vertical="center"/>
    </xf>
    <xf numFmtId="165" fontId="8" fillId="0" borderId="3" xfId="1" applyFont="1" applyFill="1" applyBorder="1" applyAlignment="1">
      <alignment horizontal="center" vertical="center" wrapText="1"/>
    </xf>
    <xf numFmtId="165" fontId="8" fillId="19" borderId="1" xfId="1" applyFont="1" applyFill="1" applyBorder="1" applyAlignment="1">
      <alignment horizontal="center" vertical="center" wrapText="1"/>
    </xf>
    <xf numFmtId="169" fontId="23" fillId="19" borderId="0" xfId="0" applyNumberFormat="1" applyFont="1" applyFill="1" applyAlignment="1">
      <alignment vertical="center"/>
    </xf>
    <xf numFmtId="0" fontId="5" fillId="19" borderId="0" xfId="2" applyFill="1" applyAlignment="1">
      <alignment wrapText="1"/>
    </xf>
    <xf numFmtId="0" fontId="18" fillId="6" borderId="0" xfId="0" applyFont="1" applyFill="1" applyAlignment="1">
      <alignment vertical="center"/>
    </xf>
    <xf numFmtId="0" fontId="19" fillId="6" borderId="0" xfId="2" applyFont="1" applyFill="1" applyAlignment="1">
      <alignment wrapText="1"/>
    </xf>
    <xf numFmtId="0" fontId="5" fillId="0" borderId="0" xfId="2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165" fontId="32" fillId="0" borderId="1" xfId="0" applyNumberFormat="1" applyFont="1" applyFill="1" applyBorder="1" applyAlignment="1">
      <alignment vertical="center" wrapText="1"/>
    </xf>
    <xf numFmtId="168" fontId="32" fillId="4" borderId="1" xfId="0" applyNumberFormat="1" applyFont="1" applyFill="1" applyBorder="1" applyAlignment="1">
      <alignment horizontal="center" vertical="center" wrapText="1"/>
    </xf>
    <xf numFmtId="165" fontId="8" fillId="4" borderId="1" xfId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left" vertical="center"/>
    </xf>
    <xf numFmtId="165" fontId="5" fillId="4" borderId="1" xfId="2" applyNumberFormat="1" applyFill="1" applyBorder="1" applyAlignment="1">
      <alignment wrapText="1"/>
    </xf>
    <xf numFmtId="0" fontId="5" fillId="4" borderId="1" xfId="2" applyFill="1" applyBorder="1" applyAlignment="1">
      <alignment wrapText="1"/>
    </xf>
    <xf numFmtId="2" fontId="5" fillId="4" borderId="1" xfId="2" applyNumberFormat="1" applyFill="1" applyBorder="1" applyAlignment="1">
      <alignment wrapText="1"/>
    </xf>
    <xf numFmtId="0" fontId="33" fillId="8" borderId="1" xfId="0" applyFont="1" applyFill="1" applyBorder="1" applyAlignment="1">
      <alignment horizontal="center" vertical="center" wrapText="1"/>
    </xf>
    <xf numFmtId="1" fontId="31" fillId="0" borderId="1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vertical="center" wrapText="1"/>
    </xf>
    <xf numFmtId="2" fontId="17" fillId="0" borderId="0" xfId="0" applyNumberFormat="1" applyFont="1" applyFill="1" applyAlignment="1">
      <alignment horizontal="left" vertical="center"/>
    </xf>
    <xf numFmtId="165" fontId="5" fillId="0" borderId="0" xfId="2" applyNumberFormat="1" applyFill="1" applyAlignment="1">
      <alignment wrapText="1"/>
    </xf>
    <xf numFmtId="2" fontId="5" fillId="0" borderId="0" xfId="2" applyNumberFormat="1" applyFill="1" applyAlignment="1">
      <alignment wrapText="1"/>
    </xf>
    <xf numFmtId="0" fontId="9" fillId="0" borderId="3" xfId="5" applyFont="1" applyFill="1" applyBorder="1" applyAlignment="1">
      <alignment horizontal="left" vertical="center" wrapText="1"/>
    </xf>
    <xf numFmtId="0" fontId="5" fillId="4" borderId="0" xfId="2" applyFill="1" applyAlignment="1">
      <alignment horizontal="center" wrapText="1"/>
    </xf>
    <xf numFmtId="2" fontId="5" fillId="4" borderId="0" xfId="2" applyNumberFormat="1" applyFill="1" applyAlignment="1">
      <alignment horizontal="center" vertical="center" wrapText="1"/>
    </xf>
    <xf numFmtId="165" fontId="5" fillId="4" borderId="0" xfId="2" applyNumberFormat="1" applyFill="1" applyAlignment="1">
      <alignment wrapText="1"/>
    </xf>
    <xf numFmtId="0" fontId="35" fillId="0" borderId="1" xfId="0" applyFont="1" applyFill="1" applyBorder="1" applyAlignment="1">
      <alignment horizontal="left" vertical="center" wrapText="1"/>
    </xf>
    <xf numFmtId="165" fontId="8" fillId="13" borderId="1" xfId="1" applyFont="1" applyFill="1" applyBorder="1" applyAlignment="1">
      <alignment horizontal="center" vertical="center" wrapText="1"/>
    </xf>
    <xf numFmtId="165" fontId="9" fillId="0" borderId="0" xfId="1" applyFont="1" applyFill="1" applyBorder="1" applyAlignment="1">
      <alignment horizontal="center" vertical="center" wrapText="1"/>
    </xf>
    <xf numFmtId="0" fontId="22" fillId="20" borderId="0" xfId="0" applyFont="1" applyFill="1" applyAlignment="1">
      <alignment vertical="center"/>
    </xf>
    <xf numFmtId="0" fontId="0" fillId="20" borderId="0" xfId="0" applyFill="1"/>
    <xf numFmtId="0" fontId="9" fillId="4" borderId="3" xfId="0" applyFont="1" applyFill="1" applyBorder="1" applyAlignment="1">
      <alignment horizontal="left" vertical="center" wrapText="1"/>
    </xf>
    <xf numFmtId="165" fontId="9" fillId="4" borderId="3" xfId="1" applyFont="1" applyFill="1" applyBorder="1" applyAlignment="1">
      <alignment horizontal="center" vertical="center" wrapText="1"/>
    </xf>
    <xf numFmtId="165" fontId="9" fillId="4" borderId="0" xfId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center"/>
    </xf>
    <xf numFmtId="0" fontId="20" fillId="21" borderId="0" xfId="2" applyFont="1" applyFill="1" applyAlignment="1">
      <alignment horizontal="left" vertical="center"/>
    </xf>
    <xf numFmtId="0" fontId="21" fillId="21" borderId="0" xfId="2" applyFont="1" applyFill="1" applyAlignment="1">
      <alignment horizontal="left" vertical="center"/>
    </xf>
    <xf numFmtId="0" fontId="0" fillId="21" borderId="0" xfId="0" applyFill="1"/>
    <xf numFmtId="0" fontId="20" fillId="10" borderId="0" xfId="2" applyFont="1" applyFill="1" applyAlignment="1">
      <alignment horizontal="left" vertical="center" wrapText="1"/>
    </xf>
    <xf numFmtId="165" fontId="9" fillId="0" borderId="0" xfId="1" applyFont="1" applyFill="1" applyBorder="1" applyAlignment="1">
      <alignment horizontal="center" vertical="center"/>
    </xf>
    <xf numFmtId="0" fontId="0" fillId="10" borderId="0" xfId="0" applyFill="1"/>
    <xf numFmtId="0" fontId="20" fillId="22" borderId="0" xfId="2" applyFont="1" applyFill="1" applyAlignment="1">
      <alignment horizontal="left" vertical="center"/>
    </xf>
    <xf numFmtId="0" fontId="21" fillId="22" borderId="0" xfId="2" applyFont="1" applyFill="1" applyAlignment="1">
      <alignment horizontal="left" vertical="center"/>
    </xf>
    <xf numFmtId="0" fontId="0" fillId="22" borderId="0" xfId="0" applyFill="1"/>
    <xf numFmtId="165" fontId="8" fillId="13" borderId="3" xfId="1" applyFont="1" applyFill="1" applyBorder="1" applyAlignment="1">
      <alignment horizontal="center" vertical="center" wrapText="1"/>
    </xf>
    <xf numFmtId="165" fontId="8" fillId="13" borderId="4" xfId="1" applyFont="1" applyFill="1" applyBorder="1" applyAlignment="1">
      <alignment horizontal="center" vertical="center" wrapText="1"/>
    </xf>
    <xf numFmtId="165" fontId="8" fillId="13" borderId="5" xfId="1" applyFont="1" applyFill="1" applyBorder="1" applyAlignment="1">
      <alignment horizontal="center" vertical="center" wrapText="1"/>
    </xf>
    <xf numFmtId="168" fontId="9" fillId="0" borderId="0" xfId="1" applyNumberFormat="1" applyFont="1" applyFill="1" applyBorder="1" applyAlignment="1">
      <alignment horizontal="center" vertical="center" wrapText="1"/>
    </xf>
    <xf numFmtId="165" fontId="8" fillId="13" borderId="1" xfId="1" applyNumberFormat="1" applyFont="1" applyFill="1" applyBorder="1" applyAlignment="1">
      <alignment horizontal="center" vertical="center" wrapText="1"/>
    </xf>
    <xf numFmtId="168" fontId="9" fillId="4" borderId="0" xfId="1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Alignment="1">
      <alignment horizontal="center" wrapText="1"/>
    </xf>
    <xf numFmtId="165" fontId="9" fillId="0" borderId="0" xfId="2" applyNumberFormat="1" applyFont="1" applyFill="1" applyAlignment="1">
      <alignment horizontal="center" wrapText="1"/>
    </xf>
    <xf numFmtId="4" fontId="9" fillId="0" borderId="0" xfId="2" applyNumberFormat="1" applyFont="1" applyFill="1" applyAlignment="1">
      <alignment horizontal="right" wrapText="1"/>
    </xf>
    <xf numFmtId="0" fontId="9" fillId="0" borderId="0" xfId="2" applyFont="1" applyFill="1" applyAlignment="1">
      <alignment horizontal="right" wrapText="1"/>
    </xf>
    <xf numFmtId="0" fontId="9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165" fontId="35" fillId="4" borderId="1" xfId="1" applyFont="1" applyFill="1" applyBorder="1" applyAlignment="1">
      <alignment horizontal="center" vertical="center" wrapText="1"/>
    </xf>
    <xf numFmtId="0" fontId="5" fillId="4" borderId="0" xfId="2" applyFill="1" applyBorder="1" applyAlignment="1">
      <alignment wrapText="1"/>
    </xf>
    <xf numFmtId="0" fontId="5" fillId="4" borderId="0" xfId="2" applyFill="1" applyBorder="1" applyAlignment="1">
      <alignment horizontal="left" vertical="center" wrapText="1"/>
    </xf>
    <xf numFmtId="2" fontId="5" fillId="4" borderId="0" xfId="2" applyNumberFormat="1" applyFill="1" applyAlignment="1">
      <alignment wrapText="1"/>
    </xf>
    <xf numFmtId="165" fontId="8" fillId="0" borderId="0" xfId="2" applyNumberFormat="1" applyFont="1" applyFill="1" applyAlignment="1">
      <alignment horizontal="center" wrapText="1"/>
    </xf>
    <xf numFmtId="0" fontId="8" fillId="0" borderId="0" xfId="2" applyFont="1" applyFill="1" applyAlignment="1">
      <alignment horizontal="right" wrapText="1"/>
    </xf>
    <xf numFmtId="164" fontId="9" fillId="0" borderId="0" xfId="2" applyNumberFormat="1" applyFont="1" applyFill="1" applyAlignment="1">
      <alignment horizontal="center" wrapText="1"/>
    </xf>
    <xf numFmtId="165" fontId="8" fillId="5" borderId="3" xfId="1" applyFont="1" applyFill="1" applyBorder="1" applyAlignment="1">
      <alignment horizontal="center" vertical="center" wrapText="1"/>
    </xf>
    <xf numFmtId="165" fontId="8" fillId="6" borderId="3" xfId="1" applyFont="1" applyFill="1" applyBorder="1" applyAlignment="1">
      <alignment horizontal="center" vertical="center" wrapText="1"/>
    </xf>
    <xf numFmtId="165" fontId="8" fillId="8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165" fontId="8" fillId="19" borderId="3" xfId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left" vertical="center"/>
    </xf>
    <xf numFmtId="2" fontId="13" fillId="0" borderId="9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165" fontId="15" fillId="0" borderId="9" xfId="0" applyNumberFormat="1" applyFont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2" fontId="17" fillId="6" borderId="9" xfId="0" applyNumberFormat="1" applyFont="1" applyFill="1" applyBorder="1" applyAlignment="1">
      <alignment horizontal="left" vertical="center"/>
    </xf>
    <xf numFmtId="0" fontId="5" fillId="8" borderId="9" xfId="2" applyFill="1" applyBorder="1" applyAlignment="1">
      <alignment vertical="center" wrapText="1"/>
    </xf>
    <xf numFmtId="0" fontId="8" fillId="10" borderId="9" xfId="0" applyFont="1" applyFill="1" applyBorder="1" applyAlignment="1">
      <alignment horizontal="left" vertical="center" wrapText="1"/>
    </xf>
    <xf numFmtId="2" fontId="20" fillId="0" borderId="9" xfId="2" applyNumberFormat="1" applyFont="1" applyBorder="1" applyAlignment="1">
      <alignment horizontal="left" vertical="center" wrapText="1"/>
    </xf>
    <xf numFmtId="0" fontId="20" fillId="0" borderId="9" xfId="2" applyFont="1" applyBorder="1" applyAlignment="1">
      <alignment horizontal="left" vertical="center" wrapText="1"/>
    </xf>
    <xf numFmtId="167" fontId="20" fillId="0" borderId="9" xfId="2" applyNumberFormat="1" applyFont="1" applyBorder="1" applyAlignment="1">
      <alignment horizontal="left" vertical="center" wrapText="1"/>
    </xf>
    <xf numFmtId="0" fontId="21" fillId="4" borderId="9" xfId="2" applyFont="1" applyFill="1" applyBorder="1" applyAlignment="1">
      <alignment horizontal="left" vertical="center" wrapText="1"/>
    </xf>
    <xf numFmtId="0" fontId="20" fillId="9" borderId="9" xfId="2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22" fillId="9" borderId="9" xfId="0" applyFont="1" applyFill="1" applyBorder="1" applyAlignment="1">
      <alignment vertical="center"/>
    </xf>
    <xf numFmtId="0" fontId="5" fillId="0" borderId="9" xfId="2" applyBorder="1" applyAlignment="1">
      <alignment vertical="center" wrapText="1"/>
    </xf>
    <xf numFmtId="0" fontId="0" fillId="0" borderId="9" xfId="0" applyBorder="1"/>
    <xf numFmtId="0" fontId="22" fillId="20" borderId="9" xfId="0" applyFont="1" applyFill="1" applyBorder="1" applyAlignment="1">
      <alignment vertical="center"/>
    </xf>
    <xf numFmtId="0" fontId="21" fillId="4" borderId="9" xfId="2" applyFont="1" applyFill="1" applyBorder="1" applyAlignment="1">
      <alignment horizontal="left" vertical="center"/>
    </xf>
    <xf numFmtId="0" fontId="21" fillId="9" borderId="9" xfId="2" applyFont="1" applyFill="1" applyBorder="1" applyAlignment="1">
      <alignment horizontal="left" vertical="center"/>
    </xf>
    <xf numFmtId="0" fontId="21" fillId="10" borderId="9" xfId="2" applyFont="1" applyFill="1" applyBorder="1" applyAlignment="1">
      <alignment horizontal="left" vertical="center" wrapText="1"/>
    </xf>
    <xf numFmtId="0" fontId="20" fillId="11" borderId="9" xfId="2" applyFont="1" applyFill="1" applyBorder="1" applyAlignment="1">
      <alignment horizontal="left" vertical="center" wrapText="1"/>
    </xf>
    <xf numFmtId="0" fontId="5" fillId="0" borderId="9" xfId="2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 wrapText="1"/>
    </xf>
    <xf numFmtId="169" fontId="23" fillId="8" borderId="9" xfId="0" applyNumberFormat="1" applyFont="1" applyFill="1" applyBorder="1" applyAlignment="1">
      <alignment vertical="center"/>
    </xf>
    <xf numFmtId="169" fontId="23" fillId="0" borderId="9" xfId="0" applyNumberFormat="1" applyFont="1" applyFill="1" applyBorder="1" applyAlignment="1">
      <alignment vertical="center"/>
    </xf>
    <xf numFmtId="0" fontId="5" fillId="0" borderId="9" xfId="2" applyFill="1" applyBorder="1" applyAlignment="1">
      <alignment vertical="center" wrapText="1"/>
    </xf>
    <xf numFmtId="0" fontId="21" fillId="9" borderId="9" xfId="2" applyFont="1" applyFill="1" applyBorder="1" applyAlignment="1">
      <alignment horizontal="left" vertical="center" wrapText="1"/>
    </xf>
    <xf numFmtId="0" fontId="21" fillId="12" borderId="9" xfId="2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0" borderId="9" xfId="0" applyFill="1" applyBorder="1"/>
    <xf numFmtId="0" fontId="20" fillId="17" borderId="9" xfId="2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20" fillId="0" borderId="9" xfId="0" applyFont="1" applyBorder="1" applyAlignment="1">
      <alignment horizontal="left" vertical="center" wrapText="1"/>
    </xf>
    <xf numFmtId="2" fontId="17" fillId="8" borderId="9" xfId="0" applyNumberFormat="1" applyFont="1" applyFill="1" applyBorder="1" applyAlignment="1">
      <alignment horizontal="left" vertical="center"/>
    </xf>
    <xf numFmtId="169" fontId="20" fillId="4" borderId="9" xfId="0" applyNumberFormat="1" applyFont="1" applyFill="1" applyBorder="1" applyAlignment="1">
      <alignment vertical="center"/>
    </xf>
    <xf numFmtId="0" fontId="20" fillId="16" borderId="9" xfId="2" applyFont="1" applyFill="1" applyBorder="1" applyAlignment="1">
      <alignment horizontal="left" vertical="center"/>
    </xf>
    <xf numFmtId="169" fontId="23" fillId="4" borderId="9" xfId="0" applyNumberFormat="1" applyFont="1" applyFill="1" applyBorder="1" applyAlignment="1">
      <alignment vertical="center"/>
    </xf>
    <xf numFmtId="0" fontId="20" fillId="21" borderId="9" xfId="2" applyFont="1" applyFill="1" applyBorder="1" applyAlignment="1">
      <alignment horizontal="left" vertical="center"/>
    </xf>
    <xf numFmtId="0" fontId="20" fillId="22" borderId="9" xfId="2" applyFont="1" applyFill="1" applyBorder="1" applyAlignment="1">
      <alignment horizontal="left" vertical="center"/>
    </xf>
    <xf numFmtId="165" fontId="29" fillId="8" borderId="9" xfId="1" applyFon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20" fillId="18" borderId="9" xfId="2" applyFont="1" applyFill="1" applyBorder="1" applyAlignment="1">
      <alignment horizontal="left" vertical="center"/>
    </xf>
    <xf numFmtId="0" fontId="13" fillId="4" borderId="9" xfId="0" applyFont="1" applyFill="1" applyBorder="1" applyAlignment="1">
      <alignment vertical="center"/>
    </xf>
    <xf numFmtId="169" fontId="23" fillId="19" borderId="9" xfId="0" applyNumberFormat="1" applyFont="1" applyFill="1" applyBorder="1" applyAlignment="1">
      <alignment vertical="center"/>
    </xf>
    <xf numFmtId="0" fontId="18" fillId="6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 wrapText="1"/>
    </xf>
    <xf numFmtId="170" fontId="8" fillId="0" borderId="1" xfId="1" applyNumberFormat="1" applyFont="1" applyFill="1" applyBorder="1" applyAlignment="1">
      <alignment horizontal="center" vertical="center" wrapText="1"/>
    </xf>
    <xf numFmtId="170" fontId="16" fillId="0" borderId="1" xfId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13" borderId="1" xfId="3" applyNumberFormat="1" applyFont="1" applyFill="1" applyBorder="1" applyAlignment="1">
      <alignment horizontal="center" vertical="center" wrapText="1"/>
    </xf>
    <xf numFmtId="0" fontId="9" fillId="13" borderId="1" xfId="2" applyFont="1" applyFill="1" applyBorder="1" applyAlignment="1">
      <alignment horizontal="left" vertical="center" wrapText="1"/>
    </xf>
    <xf numFmtId="165" fontId="9" fillId="13" borderId="3" xfId="1" applyFont="1" applyFill="1" applyBorder="1" applyAlignment="1">
      <alignment horizontal="center" vertical="center" wrapText="1"/>
    </xf>
    <xf numFmtId="165" fontId="9" fillId="13" borderId="1" xfId="1" applyNumberFormat="1" applyFont="1" applyFill="1" applyBorder="1" applyAlignment="1">
      <alignment horizontal="center" vertical="center" wrapText="1"/>
    </xf>
    <xf numFmtId="168" fontId="9" fillId="13" borderId="1" xfId="1" applyNumberFormat="1" applyFont="1" applyFill="1" applyBorder="1" applyAlignment="1">
      <alignment horizontal="center" vertical="center" wrapText="1"/>
    </xf>
    <xf numFmtId="0" fontId="21" fillId="13" borderId="9" xfId="2" applyFont="1" applyFill="1" applyBorder="1" applyAlignment="1">
      <alignment horizontal="left" vertical="center" wrapText="1"/>
    </xf>
    <xf numFmtId="0" fontId="21" fillId="13" borderId="0" xfId="2" applyFont="1" applyFill="1" applyAlignment="1">
      <alignment horizontal="left" vertical="center"/>
    </xf>
    <xf numFmtId="2" fontId="5" fillId="13" borderId="0" xfId="2" applyNumberFormat="1" applyFill="1" applyAlignment="1">
      <alignment wrapText="1"/>
    </xf>
    <xf numFmtId="49" fontId="9" fillId="13" borderId="1" xfId="2" applyNumberFormat="1" applyFont="1" applyFill="1" applyBorder="1" applyAlignment="1">
      <alignment horizontal="center" vertical="center" wrapText="1"/>
    </xf>
    <xf numFmtId="2" fontId="17" fillId="13" borderId="9" xfId="0" applyNumberFormat="1" applyFont="1" applyFill="1" applyBorder="1" applyAlignment="1">
      <alignment horizontal="left" vertical="center"/>
    </xf>
    <xf numFmtId="165" fontId="5" fillId="13" borderId="0" xfId="2" applyNumberFormat="1" applyFill="1" applyAlignment="1">
      <alignment wrapText="1"/>
    </xf>
    <xf numFmtId="0" fontId="5" fillId="13" borderId="0" xfId="2" applyFill="1" applyAlignment="1">
      <alignment wrapText="1"/>
    </xf>
    <xf numFmtId="170" fontId="16" fillId="4" borderId="1" xfId="1" applyNumberFormat="1" applyFont="1" applyFill="1" applyBorder="1" applyAlignment="1">
      <alignment horizontal="center" vertical="center" wrapText="1"/>
    </xf>
    <xf numFmtId="165" fontId="8" fillId="4" borderId="3" xfId="1" applyFont="1" applyFill="1" applyBorder="1" applyAlignment="1">
      <alignment horizontal="center" vertical="center" wrapText="1"/>
    </xf>
    <xf numFmtId="2" fontId="17" fillId="4" borderId="9" xfId="0" applyNumberFormat="1" applyFont="1" applyFill="1" applyBorder="1" applyAlignment="1">
      <alignment horizontal="left" vertical="center"/>
    </xf>
    <xf numFmtId="0" fontId="0" fillId="13" borderId="0" xfId="0" applyFill="1"/>
    <xf numFmtId="165" fontId="9" fillId="13" borderId="0" xfId="1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left" vertical="center" wrapText="1"/>
    </xf>
    <xf numFmtId="0" fontId="21" fillId="13" borderId="9" xfId="2" applyFont="1" applyFill="1" applyBorder="1" applyAlignment="1">
      <alignment horizontal="left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/>
    </xf>
    <xf numFmtId="49" fontId="9" fillId="13" borderId="1" xfId="0" applyNumberFormat="1" applyFont="1" applyFill="1" applyBorder="1" applyAlignment="1">
      <alignment horizontal="center" vertical="center" wrapText="1"/>
    </xf>
    <xf numFmtId="0" fontId="20" fillId="13" borderId="9" xfId="2" applyFont="1" applyFill="1" applyBorder="1" applyAlignment="1">
      <alignment horizontal="left" vertical="center"/>
    </xf>
    <xf numFmtId="164" fontId="6" fillId="0" borderId="0" xfId="2" applyNumberFormat="1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9" xfId="2" applyBorder="1" applyAlignment="1">
      <alignment wrapText="1"/>
    </xf>
    <xf numFmtId="165" fontId="5" fillId="0" borderId="9" xfId="2" applyNumberFormat="1" applyBorder="1" applyAlignment="1">
      <alignment wrapText="1"/>
    </xf>
    <xf numFmtId="165" fontId="5" fillId="6" borderId="9" xfId="2" applyNumberFormat="1" applyFill="1" applyBorder="1" applyAlignment="1">
      <alignment wrapText="1"/>
    </xf>
    <xf numFmtId="0" fontId="5" fillId="4" borderId="9" xfId="2" applyFill="1" applyBorder="1" applyAlignment="1">
      <alignment wrapText="1"/>
    </xf>
    <xf numFmtId="0" fontId="5" fillId="8" borderId="9" xfId="2" applyFill="1" applyBorder="1" applyAlignment="1">
      <alignment wrapText="1"/>
    </xf>
    <xf numFmtId="165" fontId="5" fillId="13" borderId="9" xfId="2" applyNumberFormat="1" applyFill="1" applyBorder="1" applyAlignment="1">
      <alignment wrapText="1"/>
    </xf>
    <xf numFmtId="0" fontId="0" fillId="13" borderId="9" xfId="0" applyFill="1" applyBorder="1"/>
    <xf numFmtId="0" fontId="0" fillId="4" borderId="9" xfId="0" applyFill="1" applyBorder="1"/>
    <xf numFmtId="0" fontId="5" fillId="16" borderId="9" xfId="2" applyFill="1" applyBorder="1" applyAlignment="1">
      <alignment wrapText="1"/>
    </xf>
    <xf numFmtId="0" fontId="0" fillId="17" borderId="9" xfId="0" applyFill="1" applyBorder="1"/>
    <xf numFmtId="0" fontId="21" fillId="17" borderId="9" xfId="2" applyFont="1" applyFill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16" borderId="9" xfId="2" applyFont="1" applyFill="1" applyBorder="1" applyAlignment="1">
      <alignment horizontal="left" vertical="center"/>
    </xf>
    <xf numFmtId="0" fontId="21" fillId="21" borderId="9" xfId="2" applyFont="1" applyFill="1" applyBorder="1" applyAlignment="1">
      <alignment horizontal="left" vertical="center"/>
    </xf>
    <xf numFmtId="0" fontId="21" fillId="22" borderId="9" xfId="2" applyFont="1" applyFill="1" applyBorder="1" applyAlignment="1">
      <alignment horizontal="left" vertical="center"/>
    </xf>
    <xf numFmtId="0" fontId="20" fillId="16" borderId="9" xfId="2" applyFont="1" applyFill="1" applyBorder="1" applyAlignment="1">
      <alignment horizontal="left" vertical="center" wrapText="1"/>
    </xf>
    <xf numFmtId="0" fontId="8" fillId="16" borderId="9" xfId="0" applyFont="1" applyFill="1" applyBorder="1" applyAlignment="1">
      <alignment horizontal="left" vertical="center"/>
    </xf>
    <xf numFmtId="0" fontId="0" fillId="16" borderId="9" xfId="0" applyFill="1" applyBorder="1"/>
    <xf numFmtId="0" fontId="9" fillId="16" borderId="9" xfId="0" applyFont="1" applyFill="1" applyBorder="1" applyAlignment="1">
      <alignment horizontal="left" vertical="center" wrapText="1"/>
    </xf>
    <xf numFmtId="165" fontId="29" fillId="8" borderId="9" xfId="1" applyFont="1" applyFill="1" applyBorder="1"/>
    <xf numFmtId="0" fontId="20" fillId="16" borderId="9" xfId="0" applyFont="1" applyFill="1" applyBorder="1" applyAlignment="1">
      <alignment horizontal="left" vertical="center" wrapText="1"/>
    </xf>
    <xf numFmtId="0" fontId="0" fillId="8" borderId="9" xfId="0" applyFill="1" applyBorder="1"/>
    <xf numFmtId="0" fontId="9" fillId="17" borderId="9" xfId="0" applyFont="1" applyFill="1" applyBorder="1" applyAlignment="1">
      <alignment horizontal="left" vertical="center" wrapText="1"/>
    </xf>
    <xf numFmtId="0" fontId="8" fillId="16" borderId="9" xfId="0" applyFont="1" applyFill="1" applyBorder="1" applyAlignment="1">
      <alignment horizontal="left" vertical="center" wrapText="1"/>
    </xf>
    <xf numFmtId="0" fontId="21" fillId="16" borderId="9" xfId="0" applyFont="1" applyFill="1" applyBorder="1" applyAlignment="1">
      <alignment horizontal="left" vertical="center" wrapText="1"/>
    </xf>
    <xf numFmtId="0" fontId="20" fillId="18" borderId="9" xfId="0" applyFont="1" applyFill="1" applyBorder="1" applyAlignment="1">
      <alignment horizontal="left" vertical="center" wrapText="1"/>
    </xf>
    <xf numFmtId="0" fontId="5" fillId="19" borderId="9" xfId="2" applyFill="1" applyBorder="1" applyAlignment="1">
      <alignment wrapText="1"/>
    </xf>
    <xf numFmtId="165" fontId="6" fillId="0" borderId="0" xfId="2" applyNumberFormat="1" applyFont="1" applyFill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6" fillId="0" borderId="0" xfId="2" applyFont="1" applyFill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9" fillId="23" borderId="1" xfId="2" applyFont="1" applyFill="1" applyBorder="1" applyAlignment="1">
      <alignment horizontal="left" vertical="center" wrapText="1"/>
    </xf>
    <xf numFmtId="165" fontId="9" fillId="23" borderId="1" xfId="1" applyFont="1" applyFill="1" applyBorder="1" applyAlignment="1">
      <alignment horizontal="center" vertical="center" wrapText="1"/>
    </xf>
    <xf numFmtId="2" fontId="17" fillId="23" borderId="9" xfId="0" applyNumberFormat="1" applyFont="1" applyFill="1" applyBorder="1" applyAlignment="1">
      <alignment horizontal="left" vertical="center"/>
    </xf>
    <xf numFmtId="0" fontId="5" fillId="23" borderId="0" xfId="2" applyFill="1" applyAlignment="1">
      <alignment wrapText="1"/>
    </xf>
    <xf numFmtId="2" fontId="5" fillId="23" borderId="0" xfId="2" applyNumberFormat="1" applyFill="1" applyAlignment="1">
      <alignment wrapText="1"/>
    </xf>
    <xf numFmtId="0" fontId="21" fillId="23" borderId="9" xfId="2" applyFont="1" applyFill="1" applyBorder="1" applyAlignment="1">
      <alignment horizontal="left" vertical="center"/>
    </xf>
    <xf numFmtId="0" fontId="21" fillId="23" borderId="0" xfId="2" applyFont="1" applyFill="1" applyAlignment="1">
      <alignment horizontal="left" vertical="center"/>
    </xf>
    <xf numFmtId="0" fontId="9" fillId="13" borderId="5" xfId="0" applyFont="1" applyFill="1" applyBorder="1" applyAlignment="1">
      <alignment horizontal="left" vertical="center" wrapText="1"/>
    </xf>
    <xf numFmtId="165" fontId="25" fillId="13" borderId="1" xfId="1" applyFont="1" applyFill="1" applyBorder="1" applyAlignment="1">
      <alignment horizontal="center" vertical="center" wrapText="1"/>
    </xf>
    <xf numFmtId="165" fontId="5" fillId="4" borderId="9" xfId="2" applyNumberForma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1" applyFont="1" applyFill="1" applyBorder="1" applyAlignment="1">
      <alignment horizontal="center" vertical="center" wrapText="1"/>
    </xf>
    <xf numFmtId="165" fontId="25" fillId="2" borderId="1" xfId="1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left" vertical="center" wrapText="1"/>
    </xf>
    <xf numFmtId="0" fontId="20" fillId="2" borderId="0" xfId="2" applyFont="1" applyFill="1" applyAlignment="1">
      <alignment horizontal="left" vertical="center" wrapText="1"/>
    </xf>
    <xf numFmtId="2" fontId="5" fillId="2" borderId="0" xfId="2" applyNumberFormat="1" applyFill="1" applyAlignment="1">
      <alignment wrapText="1"/>
    </xf>
    <xf numFmtId="165" fontId="5" fillId="6" borderId="9" xfId="2" applyNumberFormat="1" applyFill="1" applyBorder="1" applyAlignment="1">
      <alignment horizontal="center" wrapText="1"/>
    </xf>
    <xf numFmtId="2" fontId="17" fillId="2" borderId="9" xfId="0" applyNumberFormat="1" applyFont="1" applyFill="1" applyBorder="1" applyAlignment="1">
      <alignment horizontal="left" vertical="center"/>
    </xf>
    <xf numFmtId="0" fontId="5" fillId="2" borderId="0" xfId="2" applyFill="1" applyAlignment="1">
      <alignment wrapText="1"/>
    </xf>
    <xf numFmtId="0" fontId="25" fillId="2" borderId="1" xfId="2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165" fontId="25" fillId="2" borderId="3" xfId="1" applyFont="1" applyFill="1" applyBorder="1" applyAlignment="1">
      <alignment horizontal="center" vertical="center" wrapText="1"/>
    </xf>
    <xf numFmtId="0" fontId="38" fillId="2" borderId="0" xfId="2" applyFont="1" applyFill="1" applyAlignment="1">
      <alignment wrapText="1"/>
    </xf>
    <xf numFmtId="2" fontId="38" fillId="2" borderId="0" xfId="2" applyNumberFormat="1" applyFont="1" applyFill="1" applyAlignment="1">
      <alignment wrapText="1"/>
    </xf>
    <xf numFmtId="0" fontId="0" fillId="2" borderId="0" xfId="0" applyFill="1"/>
    <xf numFmtId="0" fontId="39" fillId="2" borderId="9" xfId="2" applyFont="1" applyFill="1" applyBorder="1" applyAlignment="1">
      <alignment horizontal="left" vertical="center"/>
    </xf>
    <xf numFmtId="0" fontId="40" fillId="2" borderId="9" xfId="2" applyFont="1" applyFill="1" applyBorder="1" applyAlignment="1">
      <alignment horizontal="left" vertical="center"/>
    </xf>
    <xf numFmtId="0" fontId="40" fillId="2" borderId="0" xfId="2" applyFont="1" applyFill="1" applyAlignment="1">
      <alignment horizontal="left" vertical="center"/>
    </xf>
    <xf numFmtId="0" fontId="41" fillId="2" borderId="0" xfId="0" applyFont="1" applyFill="1"/>
    <xf numFmtId="164" fontId="5" fillId="4" borderId="0" xfId="2" applyNumberFormat="1" applyFill="1" applyAlignment="1">
      <alignment wrapText="1"/>
    </xf>
    <xf numFmtId="164" fontId="5" fillId="0" borderId="9" xfId="2" applyNumberFormat="1" applyBorder="1" applyAlignment="1">
      <alignment wrapText="1"/>
    </xf>
    <xf numFmtId="0" fontId="0" fillId="0" borderId="9" xfId="0" applyBorder="1" applyAlignment="1">
      <alignment horizontal="center"/>
    </xf>
    <xf numFmtId="165" fontId="5" fillId="23" borderId="9" xfId="2" applyNumberFormat="1" applyFill="1" applyBorder="1" applyAlignment="1">
      <alignment horizontal="center" wrapText="1"/>
    </xf>
    <xf numFmtId="0" fontId="5" fillId="4" borderId="9" xfId="2" applyFill="1" applyBorder="1" applyAlignment="1">
      <alignment horizontal="center" wrapText="1"/>
    </xf>
    <xf numFmtId="164" fontId="5" fillId="0" borderId="9" xfId="2" applyNumberFormat="1" applyBorder="1" applyAlignment="1">
      <alignment horizontal="center" wrapText="1"/>
    </xf>
    <xf numFmtId="0" fontId="5" fillId="8" borderId="9" xfId="2" applyFill="1" applyBorder="1" applyAlignment="1">
      <alignment horizontal="center" wrapText="1"/>
    </xf>
    <xf numFmtId="0" fontId="5" fillId="9" borderId="9" xfId="2" applyFill="1" applyBorder="1" applyAlignment="1">
      <alignment horizontal="center" wrapText="1"/>
    </xf>
    <xf numFmtId="0" fontId="5" fillId="0" borderId="9" xfId="2" applyBorder="1" applyAlignment="1">
      <alignment horizontal="center" wrapText="1"/>
    </xf>
    <xf numFmtId="0" fontId="5" fillId="10" borderId="9" xfId="2" applyFill="1" applyBorder="1" applyAlignment="1">
      <alignment horizontal="center" wrapText="1"/>
    </xf>
    <xf numFmtId="164" fontId="5" fillId="0" borderId="9" xfId="2" applyNumberFormat="1" applyFill="1" applyBorder="1" applyAlignment="1">
      <alignment horizontal="center" wrapText="1"/>
    </xf>
    <xf numFmtId="0" fontId="5" fillId="0" borderId="9" xfId="2" applyFill="1" applyBorder="1" applyAlignment="1">
      <alignment horizontal="center" wrapText="1"/>
    </xf>
    <xf numFmtId="165" fontId="5" fillId="13" borderId="9" xfId="2" applyNumberFormat="1" applyFill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5" fillId="9" borderId="9" xfId="2" applyNumberFormat="1" applyFill="1" applyBorder="1" applyAlignment="1">
      <alignment horizontal="center" wrapText="1"/>
    </xf>
    <xf numFmtId="164" fontId="0" fillId="13" borderId="9" xfId="0" applyNumberForma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5" fillId="15" borderId="9" xfId="2" applyNumberFormat="1" applyFill="1" applyBorder="1" applyAlignment="1">
      <alignment horizontal="center" wrapText="1"/>
    </xf>
    <xf numFmtId="0" fontId="22" fillId="20" borderId="9" xfId="0" applyFont="1" applyFill="1" applyBorder="1" applyAlignment="1">
      <alignment horizontal="center"/>
    </xf>
    <xf numFmtId="0" fontId="21" fillId="13" borderId="9" xfId="2" applyFont="1" applyFill="1" applyBorder="1" applyAlignment="1">
      <alignment horizontal="center"/>
    </xf>
    <xf numFmtId="0" fontId="21" fillId="4" borderId="9" xfId="2" applyFont="1" applyFill="1" applyBorder="1" applyAlignment="1">
      <alignment horizontal="center"/>
    </xf>
    <xf numFmtId="0" fontId="21" fillId="9" borderId="9" xfId="2" applyFont="1" applyFill="1" applyBorder="1" applyAlignment="1">
      <alignment horizontal="center"/>
    </xf>
    <xf numFmtId="0" fontId="21" fillId="23" borderId="9" xfId="2" applyFont="1" applyFill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21" fillId="11" borderId="9" xfId="2" applyFont="1" applyFill="1" applyBorder="1" applyAlignment="1">
      <alignment horizontal="center"/>
    </xf>
    <xf numFmtId="164" fontId="20" fillId="9" borderId="9" xfId="0" applyNumberFormat="1" applyFont="1" applyFill="1" applyBorder="1" applyAlignment="1">
      <alignment horizontal="center" wrapText="1"/>
    </xf>
    <xf numFmtId="164" fontId="39" fillId="10" borderId="9" xfId="0" applyNumberFormat="1" applyFont="1" applyFill="1" applyBorder="1" applyAlignment="1">
      <alignment horizontal="center" wrapText="1"/>
    </xf>
    <xf numFmtId="164" fontId="5" fillId="6" borderId="0" xfId="2" applyNumberFormat="1" applyFill="1" applyAlignment="1">
      <alignment wrapText="1"/>
    </xf>
    <xf numFmtId="0" fontId="0" fillId="2" borderId="9" xfId="0" applyFill="1" applyBorder="1" applyAlignment="1">
      <alignment vertical="center"/>
    </xf>
    <xf numFmtId="0" fontId="20" fillId="2" borderId="9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/>
    </xf>
    <xf numFmtId="165" fontId="9" fillId="11" borderId="1" xfId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vertical="center"/>
    </xf>
    <xf numFmtId="0" fontId="22" fillId="11" borderId="9" xfId="0" applyFont="1" applyFill="1" applyBorder="1" applyAlignment="1">
      <alignment horizontal="center"/>
    </xf>
    <xf numFmtId="0" fontId="0" fillId="11" borderId="9" xfId="0" applyFill="1" applyBorder="1"/>
    <xf numFmtId="165" fontId="5" fillId="11" borderId="9" xfId="2" applyNumberFormat="1" applyFill="1" applyBorder="1" applyAlignment="1">
      <alignment horizontal="center" wrapText="1"/>
    </xf>
    <xf numFmtId="2" fontId="5" fillId="11" borderId="0" xfId="2" applyNumberFormat="1" applyFill="1" applyAlignment="1">
      <alignment wrapText="1"/>
    </xf>
    <xf numFmtId="0" fontId="9" fillId="24" borderId="1" xfId="0" applyFont="1" applyFill="1" applyBorder="1" applyAlignment="1">
      <alignment horizontal="left" vertical="center" wrapText="1"/>
    </xf>
    <xf numFmtId="0" fontId="0" fillId="24" borderId="0" xfId="0" applyFill="1"/>
    <xf numFmtId="0" fontId="9" fillId="25" borderId="1" xfId="0" applyFont="1" applyFill="1" applyBorder="1" applyAlignment="1">
      <alignment horizontal="left" vertical="center" wrapText="1"/>
    </xf>
    <xf numFmtId="165" fontId="9" fillId="25" borderId="1" xfId="1" applyFont="1" applyFill="1" applyBorder="1" applyAlignment="1">
      <alignment horizontal="center" vertical="center" wrapText="1"/>
    </xf>
    <xf numFmtId="0" fontId="22" fillId="25" borderId="9" xfId="0" applyFont="1" applyFill="1" applyBorder="1" applyAlignment="1">
      <alignment vertical="center"/>
    </xf>
    <xf numFmtId="0" fontId="22" fillId="25" borderId="9" xfId="0" applyFont="1" applyFill="1" applyBorder="1" applyAlignment="1">
      <alignment horizontal="center"/>
    </xf>
    <xf numFmtId="0" fontId="0" fillId="25" borderId="0" xfId="0" applyFill="1"/>
    <xf numFmtId="0" fontId="0" fillId="25" borderId="9" xfId="0" applyFill="1" applyBorder="1"/>
    <xf numFmtId="165" fontId="5" fillId="25" borderId="9" xfId="2" applyNumberFormat="1" applyFill="1" applyBorder="1" applyAlignment="1">
      <alignment horizontal="center" wrapText="1"/>
    </xf>
    <xf numFmtId="2" fontId="5" fillId="25" borderId="0" xfId="2" applyNumberFormat="1" applyFill="1" applyAlignment="1">
      <alignment wrapText="1"/>
    </xf>
    <xf numFmtId="0" fontId="9" fillId="2" borderId="1" xfId="2" applyFont="1" applyFill="1" applyBorder="1" applyAlignment="1">
      <alignment horizontal="left" vertical="center" wrapText="1"/>
    </xf>
    <xf numFmtId="49" fontId="9" fillId="16" borderId="1" xfId="2" applyNumberFormat="1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left" vertical="center" wrapText="1"/>
    </xf>
    <xf numFmtId="165" fontId="5" fillId="0" borderId="9" xfId="1" applyFont="1" applyBorder="1" applyAlignment="1">
      <alignment wrapText="1"/>
    </xf>
    <xf numFmtId="0" fontId="5" fillId="6" borderId="0" xfId="2" applyFill="1" applyBorder="1" applyAlignment="1">
      <alignment wrapText="1"/>
    </xf>
    <xf numFmtId="165" fontId="35" fillId="13" borderId="1" xfId="1" applyFont="1" applyFill="1" applyBorder="1" applyAlignment="1">
      <alignment horizontal="center" vertical="center" wrapText="1"/>
    </xf>
    <xf numFmtId="165" fontId="25" fillId="2" borderId="1" xfId="1" applyNumberFormat="1" applyFont="1" applyFill="1" applyBorder="1" applyAlignment="1">
      <alignment horizontal="center" vertical="center" wrapText="1"/>
    </xf>
    <xf numFmtId="0" fontId="35" fillId="9" borderId="5" xfId="2" applyFont="1" applyFill="1" applyBorder="1" applyAlignment="1">
      <alignment horizontal="left" vertical="center" wrapText="1"/>
    </xf>
    <xf numFmtId="165" fontId="35" fillId="9" borderId="1" xfId="1" applyFont="1" applyFill="1" applyBorder="1" applyAlignment="1">
      <alignment horizontal="center" vertical="center" wrapText="1"/>
    </xf>
    <xf numFmtId="165" fontId="35" fillId="9" borderId="3" xfId="1" applyFont="1" applyFill="1" applyBorder="1" applyAlignment="1">
      <alignment horizontal="center" vertical="center" wrapText="1"/>
    </xf>
    <xf numFmtId="2" fontId="42" fillId="9" borderId="9" xfId="2" applyNumberFormat="1" applyFont="1" applyFill="1" applyBorder="1" applyAlignment="1">
      <alignment horizontal="left" vertical="center" wrapText="1"/>
    </xf>
    <xf numFmtId="0" fontId="42" fillId="9" borderId="9" xfId="2" applyFont="1" applyFill="1" applyBorder="1" applyAlignment="1">
      <alignment horizontal="left" vertical="center" wrapText="1"/>
    </xf>
    <xf numFmtId="0" fontId="42" fillId="9" borderId="0" xfId="2" applyFont="1" applyFill="1" applyAlignment="1">
      <alignment horizontal="left" vertical="center" wrapText="1"/>
    </xf>
    <xf numFmtId="2" fontId="27" fillId="9" borderId="0" xfId="2" applyNumberFormat="1" applyFont="1" applyFill="1" applyAlignment="1">
      <alignment wrapText="1"/>
    </xf>
    <xf numFmtId="0" fontId="35" fillId="9" borderId="3" xfId="0" applyFont="1" applyFill="1" applyBorder="1" applyAlignment="1">
      <alignment horizontal="left" vertical="center" wrapText="1"/>
    </xf>
    <xf numFmtId="165" fontId="35" fillId="9" borderId="0" xfId="1" applyNumberFormat="1" applyFont="1" applyFill="1" applyBorder="1" applyAlignment="1">
      <alignment horizontal="center" vertical="center" wrapText="1"/>
    </xf>
    <xf numFmtId="0" fontId="10" fillId="9" borderId="0" xfId="0" applyFont="1" applyFill="1" applyBorder="1"/>
    <xf numFmtId="0" fontId="10" fillId="9" borderId="9" xfId="0" applyFont="1" applyFill="1" applyBorder="1"/>
    <xf numFmtId="0" fontId="10" fillId="9" borderId="0" xfId="0" applyFont="1" applyFill="1"/>
    <xf numFmtId="168" fontId="25" fillId="2" borderId="1" xfId="1" applyNumberFormat="1" applyFont="1" applyFill="1" applyBorder="1" applyAlignment="1">
      <alignment horizontal="center" vertical="center" wrapText="1"/>
    </xf>
    <xf numFmtId="168" fontId="35" fillId="9" borderId="1" xfId="1" applyNumberFormat="1" applyFont="1" applyFill="1" applyBorder="1" applyAlignment="1">
      <alignment horizontal="center" vertical="center" wrapText="1"/>
    </xf>
    <xf numFmtId="0" fontId="43" fillId="9" borderId="9" xfId="2" applyFont="1" applyFill="1" applyBorder="1" applyAlignment="1">
      <alignment horizontal="left" vertical="center"/>
    </xf>
    <xf numFmtId="0" fontId="43" fillId="9" borderId="0" xfId="2" applyFont="1" applyFill="1" applyAlignment="1">
      <alignment horizontal="left" vertical="center"/>
    </xf>
    <xf numFmtId="0" fontId="38" fillId="2" borderId="9" xfId="2" applyFont="1" applyFill="1" applyBorder="1" applyAlignment="1">
      <alignment vertical="center" wrapText="1"/>
    </xf>
    <xf numFmtId="164" fontId="41" fillId="2" borderId="9" xfId="0" applyNumberFormat="1" applyFont="1" applyFill="1" applyBorder="1" applyAlignment="1">
      <alignment horizontal="center"/>
    </xf>
    <xf numFmtId="0" fontId="9" fillId="16" borderId="1" xfId="2" applyFont="1" applyFill="1" applyBorder="1" applyAlignment="1">
      <alignment horizontal="center" vertical="center" wrapText="1"/>
    </xf>
    <xf numFmtId="0" fontId="9" fillId="24" borderId="1" xfId="2" applyFont="1" applyFill="1" applyBorder="1" applyAlignment="1">
      <alignment horizontal="center" vertical="center" wrapText="1"/>
    </xf>
    <xf numFmtId="0" fontId="9" fillId="24" borderId="1" xfId="2" applyFont="1" applyFill="1" applyBorder="1" applyAlignment="1">
      <alignment horizontal="left" vertical="center" wrapText="1"/>
    </xf>
    <xf numFmtId="165" fontId="35" fillId="24" borderId="1" xfId="1" applyFont="1" applyFill="1" applyBorder="1" applyAlignment="1">
      <alignment horizontal="center" vertical="center" wrapText="1"/>
    </xf>
    <xf numFmtId="165" fontId="35" fillId="2" borderId="1" xfId="1" applyFont="1" applyFill="1" applyBorder="1" applyAlignment="1">
      <alignment horizontal="center" vertical="center" wrapText="1"/>
    </xf>
    <xf numFmtId="0" fontId="9" fillId="13" borderId="1" xfId="2" applyFont="1" applyFill="1" applyBorder="1" applyAlignment="1">
      <alignment horizontal="center" vertical="center" wrapText="1"/>
    </xf>
    <xf numFmtId="165" fontId="5" fillId="2" borderId="9" xfId="2" applyNumberForma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vertical="center" wrapText="1"/>
    </xf>
    <xf numFmtId="0" fontId="20" fillId="2" borderId="9" xfId="2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35" fillId="9" borderId="5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25" borderId="1" xfId="0" applyFont="1" applyFill="1" applyBorder="1" applyAlignment="1">
      <alignment horizontal="center" vertical="center" wrapText="1"/>
    </xf>
    <xf numFmtId="0" fontId="35" fillId="9" borderId="3" xfId="0" applyFont="1" applyFill="1" applyBorder="1" applyAlignment="1">
      <alignment horizontal="center" vertical="center" wrapText="1"/>
    </xf>
    <xf numFmtId="0" fontId="9" fillId="23" borderId="1" xfId="2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5" fillId="2" borderId="9" xfId="2" applyFill="1" applyBorder="1" applyAlignment="1">
      <alignment horizontal="center" wrapText="1"/>
    </xf>
    <xf numFmtId="0" fontId="35" fillId="24" borderId="1" xfId="0" applyFont="1" applyFill="1" applyBorder="1" applyAlignment="1">
      <alignment horizontal="left" vertical="center" wrapText="1"/>
    </xf>
    <xf numFmtId="0" fontId="35" fillId="24" borderId="1" xfId="0" applyFont="1" applyFill="1" applyBorder="1" applyAlignment="1">
      <alignment horizontal="center" vertical="center" wrapText="1"/>
    </xf>
    <xf numFmtId="0" fontId="9" fillId="24" borderId="1" xfId="3" applyFont="1" applyFill="1" applyBorder="1" applyAlignment="1">
      <alignment horizontal="left" vertical="center" wrapText="1"/>
    </xf>
    <xf numFmtId="0" fontId="9" fillId="24" borderId="1" xfId="3" applyFont="1" applyFill="1" applyBorder="1" applyAlignment="1">
      <alignment horizontal="center" vertical="center" wrapText="1"/>
    </xf>
    <xf numFmtId="0" fontId="9" fillId="13" borderId="1" xfId="3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4" borderId="1" xfId="3" applyFont="1" applyFill="1" applyBorder="1" applyAlignment="1">
      <alignment horizontal="left" vertical="center" wrapText="1"/>
    </xf>
    <xf numFmtId="0" fontId="9" fillId="13" borderId="1" xfId="3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left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5" fillId="24" borderId="1" xfId="0" applyNumberFormat="1" applyFont="1" applyFill="1" applyBorder="1" applyAlignment="1">
      <alignment horizontal="left" vertical="center" wrapText="1"/>
    </xf>
    <xf numFmtId="0" fontId="35" fillId="24" borderId="1" xfId="0" applyNumberFormat="1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35" fillId="16" borderId="1" xfId="0" applyFont="1" applyFill="1" applyBorder="1" applyAlignment="1">
      <alignment horizontal="left" vertical="center" wrapText="1"/>
    </xf>
    <xf numFmtId="0" fontId="25" fillId="16" borderId="1" xfId="0" applyFont="1" applyFill="1" applyBorder="1" applyAlignment="1">
      <alignment horizontal="left" vertical="center" wrapText="1"/>
    </xf>
    <xf numFmtId="0" fontId="41" fillId="16" borderId="0" xfId="0" applyFont="1" applyFill="1"/>
    <xf numFmtId="0" fontId="9" fillId="16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25" fillId="16" borderId="1" xfId="2" applyFont="1" applyFill="1" applyBorder="1" applyAlignment="1">
      <alignment horizontal="center" vertical="center" wrapText="1"/>
    </xf>
    <xf numFmtId="171" fontId="25" fillId="27" borderId="1" xfId="1" applyNumberFormat="1" applyFont="1" applyFill="1" applyBorder="1" applyAlignment="1" applyProtection="1">
      <alignment horizontal="left" vertical="center" wrapText="1"/>
    </xf>
    <xf numFmtId="49" fontId="9" fillId="16" borderId="1" xfId="0" applyNumberFormat="1" applyFont="1" applyFill="1" applyBorder="1" applyAlignment="1">
      <alignment horizontal="center" vertical="center" wrapText="1"/>
    </xf>
    <xf numFmtId="49" fontId="25" fillId="16" borderId="1" xfId="0" applyNumberFormat="1" applyFont="1" applyFill="1" applyBorder="1" applyAlignment="1">
      <alignment horizontal="center" vertical="center" wrapText="1"/>
    </xf>
    <xf numFmtId="171" fontId="25" fillId="16" borderId="1" xfId="1" applyNumberFormat="1" applyFont="1" applyFill="1" applyBorder="1" applyAlignment="1" applyProtection="1">
      <alignment horizontal="left" vertical="center" wrapText="1"/>
    </xf>
    <xf numFmtId="0" fontId="35" fillId="24" borderId="1" xfId="2" applyFont="1" applyFill="1" applyBorder="1" applyAlignment="1">
      <alignment horizontal="left" vertical="center" wrapText="1"/>
    </xf>
    <xf numFmtId="0" fontId="35" fillId="13" borderId="1" xfId="2" applyFont="1" applyFill="1" applyBorder="1" applyAlignment="1">
      <alignment horizontal="center" vertical="center" wrapText="1"/>
    </xf>
    <xf numFmtId="0" fontId="10" fillId="13" borderId="0" xfId="0" applyFont="1" applyFill="1"/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25" fillId="16" borderId="1" xfId="0" applyNumberFormat="1" applyFont="1" applyFill="1" applyBorder="1" applyAlignment="1">
      <alignment horizontal="left" vertical="center" wrapText="1"/>
    </xf>
    <xf numFmtId="0" fontId="0" fillId="13" borderId="0" xfId="0" applyFont="1" applyFill="1"/>
    <xf numFmtId="0" fontId="23" fillId="16" borderId="0" xfId="0" applyFont="1" applyFill="1"/>
    <xf numFmtId="0" fontId="23" fillId="13" borderId="0" xfId="0" applyFont="1" applyFill="1"/>
    <xf numFmtId="0" fontId="23" fillId="2" borderId="0" xfId="0" applyFont="1" applyFill="1"/>
    <xf numFmtId="0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0" fillId="24" borderId="0" xfId="0" applyFont="1" applyFill="1"/>
    <xf numFmtId="165" fontId="8" fillId="4" borderId="8" xfId="2" applyNumberFormat="1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left" vertical="center" wrapText="1"/>
    </xf>
    <xf numFmtId="0" fontId="26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165" fontId="26" fillId="3" borderId="1" xfId="1" applyFont="1" applyFill="1" applyBorder="1" applyAlignment="1">
      <alignment horizontal="center" vertical="center" wrapText="1"/>
    </xf>
    <xf numFmtId="0" fontId="44" fillId="3" borderId="0" xfId="0" applyFont="1" applyFill="1"/>
    <xf numFmtId="0" fontId="25" fillId="16" borderId="1" xfId="2" applyFont="1" applyFill="1" applyBorder="1" applyAlignment="1">
      <alignment horizontal="left" vertical="center" wrapText="1"/>
    </xf>
    <xf numFmtId="0" fontId="35" fillId="2" borderId="1" xfId="2" applyFont="1" applyFill="1" applyBorder="1" applyAlignment="1">
      <alignment horizontal="center" vertical="center" wrapText="1"/>
    </xf>
    <xf numFmtId="2" fontId="45" fillId="2" borderId="9" xfId="0" applyNumberFormat="1" applyFont="1" applyFill="1" applyBorder="1" applyAlignment="1">
      <alignment horizontal="left" vertical="center"/>
    </xf>
    <xf numFmtId="165" fontId="27" fillId="2" borderId="9" xfId="2" applyNumberFormat="1" applyFont="1" applyFill="1" applyBorder="1" applyAlignment="1">
      <alignment wrapText="1"/>
    </xf>
    <xf numFmtId="0" fontId="27" fillId="2" borderId="0" xfId="2" applyFont="1" applyFill="1" applyAlignment="1">
      <alignment wrapText="1"/>
    </xf>
    <xf numFmtId="2" fontId="27" fillId="2" borderId="0" xfId="2" applyNumberFormat="1" applyFont="1" applyFill="1" applyAlignment="1">
      <alignment wrapText="1"/>
    </xf>
    <xf numFmtId="0" fontId="35" fillId="16" borderId="1" xfId="0" applyFont="1" applyFill="1" applyBorder="1" applyAlignment="1">
      <alignment horizontal="center" vertical="center" wrapText="1"/>
    </xf>
    <xf numFmtId="0" fontId="0" fillId="16" borderId="0" xfId="0" applyFont="1" applyFill="1"/>
    <xf numFmtId="0" fontId="9" fillId="2" borderId="5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9" fontId="23" fillId="2" borderId="9" xfId="0" applyNumberFormat="1" applyFont="1" applyFill="1" applyBorder="1" applyAlignment="1">
      <alignment vertical="center"/>
    </xf>
    <xf numFmtId="0" fontId="5" fillId="2" borderId="9" xfId="2" applyFill="1" applyBorder="1" applyAlignment="1">
      <alignment wrapText="1"/>
    </xf>
    <xf numFmtId="0" fontId="46" fillId="2" borderId="0" xfId="2" applyFont="1" applyFill="1" applyAlignment="1">
      <alignment wrapText="1"/>
    </xf>
    <xf numFmtId="2" fontId="46" fillId="2" borderId="0" xfId="2" applyNumberFormat="1" applyFont="1" applyFill="1" applyAlignment="1">
      <alignment wrapText="1"/>
    </xf>
    <xf numFmtId="49" fontId="35" fillId="16" borderId="1" xfId="0" applyNumberFormat="1" applyFont="1" applyFill="1" applyBorder="1" applyAlignment="1">
      <alignment horizontal="center" vertical="center" wrapText="1"/>
    </xf>
    <xf numFmtId="171" fontId="35" fillId="27" borderId="1" xfId="1" applyNumberFormat="1" applyFont="1" applyFill="1" applyBorder="1" applyAlignment="1" applyProtection="1">
      <alignment horizontal="left" vertical="center" wrapText="1"/>
    </xf>
    <xf numFmtId="165" fontId="8" fillId="0" borderId="1" xfId="1" applyFont="1" applyFill="1" applyBorder="1" applyAlignment="1">
      <alignment vertical="center" wrapText="1"/>
    </xf>
    <xf numFmtId="165" fontId="9" fillId="0" borderId="1" xfId="1" applyFont="1" applyFill="1" applyBorder="1" applyAlignment="1">
      <alignment vertical="center" wrapText="1"/>
    </xf>
    <xf numFmtId="165" fontId="25" fillId="13" borderId="1" xfId="1" applyFont="1" applyFill="1" applyBorder="1" applyAlignment="1">
      <alignment vertical="center" wrapText="1"/>
    </xf>
    <xf numFmtId="165" fontId="9" fillId="0" borderId="3" xfId="1" applyFont="1" applyFill="1" applyBorder="1" applyAlignment="1">
      <alignment vertical="center" wrapText="1"/>
    </xf>
    <xf numFmtId="165" fontId="25" fillId="16" borderId="1" xfId="1" applyFont="1" applyFill="1" applyBorder="1" applyAlignment="1">
      <alignment vertical="center" wrapText="1"/>
    </xf>
    <xf numFmtId="165" fontId="25" fillId="2" borderId="1" xfId="1" applyFont="1" applyFill="1" applyBorder="1" applyAlignment="1">
      <alignment vertical="center" wrapText="1"/>
    </xf>
    <xf numFmtId="165" fontId="9" fillId="2" borderId="1" xfId="1" applyFont="1" applyFill="1" applyBorder="1" applyAlignment="1">
      <alignment vertical="center" wrapText="1"/>
    </xf>
    <xf numFmtId="165" fontId="9" fillId="2" borderId="3" xfId="1" applyFont="1" applyFill="1" applyBorder="1" applyAlignment="1">
      <alignment vertical="center" wrapText="1"/>
    </xf>
    <xf numFmtId="165" fontId="26" fillId="12" borderId="1" xfId="1" applyFont="1" applyFill="1" applyBorder="1" applyAlignment="1">
      <alignment vertical="center" wrapText="1"/>
    </xf>
    <xf numFmtId="165" fontId="9" fillId="13" borderId="1" xfId="1" applyFont="1" applyFill="1" applyBorder="1" applyAlignment="1">
      <alignment vertical="center" wrapText="1"/>
    </xf>
    <xf numFmtId="165" fontId="35" fillId="9" borderId="1" xfId="1" applyFont="1" applyFill="1" applyBorder="1" applyAlignment="1">
      <alignment vertical="center" wrapText="1"/>
    </xf>
    <xf numFmtId="165" fontId="35" fillId="9" borderId="3" xfId="1" applyFont="1" applyFill="1" applyBorder="1" applyAlignment="1">
      <alignment vertical="center" wrapText="1"/>
    </xf>
    <xf numFmtId="165" fontId="9" fillId="24" borderId="1" xfId="1" applyFont="1" applyFill="1" applyBorder="1" applyAlignment="1">
      <alignment vertical="center" wrapText="1"/>
    </xf>
    <xf numFmtId="165" fontId="9" fillId="11" borderId="1" xfId="1" applyFont="1" applyFill="1" applyBorder="1" applyAlignment="1">
      <alignment vertical="center" wrapText="1"/>
    </xf>
    <xf numFmtId="165" fontId="25" fillId="11" borderId="1" xfId="1" applyFont="1" applyFill="1" applyBorder="1" applyAlignment="1">
      <alignment vertical="center" wrapText="1"/>
    </xf>
    <xf numFmtId="165" fontId="9" fillId="11" borderId="3" xfId="1" applyFont="1" applyFill="1" applyBorder="1" applyAlignment="1">
      <alignment vertical="center" wrapText="1"/>
    </xf>
    <xf numFmtId="165" fontId="9" fillId="25" borderId="1" xfId="1" applyFont="1" applyFill="1" applyBorder="1" applyAlignment="1">
      <alignment vertical="center" wrapText="1"/>
    </xf>
    <xf numFmtId="165" fontId="9" fillId="25" borderId="3" xfId="1" applyFont="1" applyFill="1" applyBorder="1" applyAlignment="1">
      <alignment vertical="center" wrapText="1"/>
    </xf>
    <xf numFmtId="165" fontId="25" fillId="25" borderId="1" xfId="1" applyFont="1" applyFill="1" applyBorder="1" applyAlignment="1">
      <alignment vertical="center" wrapText="1"/>
    </xf>
    <xf numFmtId="165" fontId="25" fillId="0" borderId="1" xfId="1" applyFont="1" applyFill="1" applyBorder="1" applyAlignment="1">
      <alignment vertical="center" wrapText="1"/>
    </xf>
    <xf numFmtId="165" fontId="9" fillId="23" borderId="1" xfId="1" applyFont="1" applyFill="1" applyBorder="1" applyAlignment="1">
      <alignment vertical="center" wrapText="1"/>
    </xf>
    <xf numFmtId="165" fontId="9" fillId="23" borderId="3" xfId="1" applyFont="1" applyFill="1" applyBorder="1" applyAlignment="1">
      <alignment vertical="center" wrapText="1"/>
    </xf>
    <xf numFmtId="165" fontId="26" fillId="10" borderId="1" xfId="1" applyFont="1" applyFill="1" applyBorder="1" applyAlignment="1">
      <alignment vertical="center" wrapText="1"/>
    </xf>
    <xf numFmtId="165" fontId="26" fillId="12" borderId="3" xfId="1" applyFont="1" applyFill="1" applyBorder="1" applyAlignment="1">
      <alignment vertical="center" wrapText="1"/>
    </xf>
    <xf numFmtId="165" fontId="35" fillId="13" borderId="1" xfId="1" applyFont="1" applyFill="1" applyBorder="1" applyAlignment="1">
      <alignment vertical="center" wrapText="1"/>
    </xf>
    <xf numFmtId="165" fontId="35" fillId="13" borderId="3" xfId="1" applyFont="1" applyFill="1" applyBorder="1" applyAlignment="1">
      <alignment vertical="center" wrapText="1"/>
    </xf>
    <xf numFmtId="165" fontId="9" fillId="13" borderId="3" xfId="1" applyFont="1" applyFill="1" applyBorder="1" applyAlignment="1">
      <alignment vertical="center" wrapText="1"/>
    </xf>
    <xf numFmtId="165" fontId="35" fillId="24" borderId="1" xfId="1" applyFont="1" applyFill="1" applyBorder="1" applyAlignment="1">
      <alignment vertical="center" wrapText="1"/>
    </xf>
    <xf numFmtId="165" fontId="35" fillId="24" borderId="3" xfId="1" applyFont="1" applyFill="1" applyBorder="1" applyAlignment="1">
      <alignment vertical="center" wrapText="1"/>
    </xf>
    <xf numFmtId="165" fontId="35" fillId="2" borderId="1" xfId="1" applyFont="1" applyFill="1" applyBorder="1" applyAlignment="1">
      <alignment vertical="center" wrapText="1"/>
    </xf>
    <xf numFmtId="165" fontId="35" fillId="2" borderId="3" xfId="1" applyFont="1" applyFill="1" applyBorder="1" applyAlignment="1">
      <alignment vertical="center" wrapText="1"/>
    </xf>
    <xf numFmtId="165" fontId="26" fillId="3" borderId="1" xfId="1" applyFont="1" applyFill="1" applyBorder="1" applyAlignment="1">
      <alignment vertical="center" wrapText="1"/>
    </xf>
    <xf numFmtId="165" fontId="9" fillId="0" borderId="1" xfId="1" applyFont="1" applyFill="1" applyBorder="1" applyAlignment="1">
      <alignment vertical="center"/>
    </xf>
    <xf numFmtId="165" fontId="9" fillId="2" borderId="1" xfId="1" applyFont="1" applyFill="1" applyBorder="1" applyAlignment="1">
      <alignment vertical="center"/>
    </xf>
    <xf numFmtId="165" fontId="9" fillId="24" borderId="3" xfId="1" applyFont="1" applyFill="1" applyBorder="1" applyAlignment="1">
      <alignment vertical="center" wrapText="1"/>
    </xf>
    <xf numFmtId="165" fontId="35" fillId="26" borderId="1" xfId="1" applyFont="1" applyFill="1" applyBorder="1" applyAlignment="1" applyProtection="1">
      <alignment vertical="center" wrapText="1"/>
    </xf>
    <xf numFmtId="165" fontId="35" fillId="24" borderId="1" xfId="1" applyFont="1" applyFill="1" applyBorder="1" applyAlignment="1" applyProtection="1">
      <alignment vertical="center" wrapText="1"/>
    </xf>
    <xf numFmtId="165" fontId="25" fillId="2" borderId="3" xfId="1" applyFont="1" applyFill="1" applyBorder="1" applyAlignment="1">
      <alignment vertical="center" wrapText="1"/>
    </xf>
    <xf numFmtId="165" fontId="35" fillId="24" borderId="1" xfId="1" applyFont="1" applyFill="1" applyBorder="1" applyAlignment="1">
      <alignment vertical="center"/>
    </xf>
    <xf numFmtId="165" fontId="35" fillId="2" borderId="1" xfId="1" applyFont="1" applyFill="1" applyBorder="1" applyAlignment="1" applyProtection="1">
      <alignment vertical="center" wrapText="1"/>
    </xf>
    <xf numFmtId="165" fontId="8" fillId="2" borderId="1" xfId="1" applyFont="1" applyFill="1" applyBorder="1" applyAlignment="1">
      <alignment vertical="center" wrapText="1"/>
    </xf>
    <xf numFmtId="165" fontId="9" fillId="16" borderId="1" xfId="1" applyFont="1" applyFill="1" applyBorder="1" applyAlignment="1">
      <alignment vertical="center" wrapText="1"/>
    </xf>
    <xf numFmtId="165" fontId="9" fillId="16" borderId="3" xfId="1" applyFont="1" applyFill="1" applyBorder="1" applyAlignment="1">
      <alignment vertical="center" wrapText="1"/>
    </xf>
    <xf numFmtId="165" fontId="35" fillId="16" borderId="1" xfId="1" applyFont="1" applyFill="1" applyBorder="1" applyAlignment="1">
      <alignment vertical="center" wrapText="1"/>
    </xf>
    <xf numFmtId="165" fontId="9" fillId="0" borderId="5" xfId="1" applyFont="1" applyFill="1" applyBorder="1" applyAlignment="1">
      <alignment vertical="center" wrapText="1"/>
    </xf>
    <xf numFmtId="165" fontId="25" fillId="16" borderId="3" xfId="1" applyFont="1" applyFill="1" applyBorder="1" applyAlignment="1">
      <alignment vertical="center" wrapText="1"/>
    </xf>
    <xf numFmtId="165" fontId="35" fillId="16" borderId="3" xfId="1" applyFont="1" applyFill="1" applyBorder="1" applyAlignment="1">
      <alignment vertical="center" wrapText="1"/>
    </xf>
    <xf numFmtId="165" fontId="9" fillId="4" borderId="1" xfId="1" applyFont="1" applyFill="1" applyBorder="1" applyAlignment="1">
      <alignment vertical="center" wrapText="1"/>
    </xf>
    <xf numFmtId="165" fontId="8" fillId="2" borderId="3" xfId="1" applyFont="1" applyFill="1" applyBorder="1" applyAlignment="1">
      <alignment vertical="center" wrapText="1"/>
    </xf>
    <xf numFmtId="165" fontId="37" fillId="13" borderId="1" xfId="1" applyFont="1" applyFill="1" applyBorder="1" applyAlignment="1">
      <alignment vertical="center" wrapText="1"/>
    </xf>
    <xf numFmtId="165" fontId="8" fillId="0" borderId="3" xfId="1" applyFont="1" applyFill="1" applyBorder="1" applyAlignment="1">
      <alignment vertical="center" wrapText="1"/>
    </xf>
    <xf numFmtId="165" fontId="8" fillId="10" borderId="1" xfId="1" applyFont="1" applyFill="1" applyBorder="1" applyAlignment="1">
      <alignment vertical="center" wrapText="1"/>
    </xf>
    <xf numFmtId="165" fontId="35" fillId="4" borderId="1" xfId="1" applyFont="1" applyFill="1" applyBorder="1" applyAlignment="1">
      <alignment vertical="center" wrapText="1"/>
    </xf>
    <xf numFmtId="165" fontId="9" fillId="16" borderId="1" xfId="1" applyFont="1" applyFill="1" applyBorder="1" applyAlignment="1">
      <alignment vertical="center"/>
    </xf>
    <xf numFmtId="165" fontId="35" fillId="13" borderId="1" xfId="1" applyFont="1" applyFill="1" applyBorder="1" applyAlignment="1">
      <alignment vertical="center"/>
    </xf>
    <xf numFmtId="165" fontId="35" fillId="2" borderId="1" xfId="1" applyFont="1" applyFill="1" applyBorder="1" applyAlignment="1">
      <alignment vertical="center"/>
    </xf>
    <xf numFmtId="165" fontId="35" fillId="16" borderId="1" xfId="1" applyFont="1" applyFill="1" applyBorder="1" applyAlignment="1">
      <alignment vertical="center"/>
    </xf>
    <xf numFmtId="165" fontId="25" fillId="16" borderId="1" xfId="1" applyFont="1" applyFill="1" applyBorder="1" applyAlignment="1">
      <alignment vertical="center"/>
    </xf>
    <xf numFmtId="165" fontId="9" fillId="13" borderId="1" xfId="1" applyFont="1" applyFill="1" applyBorder="1" applyAlignment="1">
      <alignment vertical="center"/>
    </xf>
    <xf numFmtId="164" fontId="15" fillId="0" borderId="9" xfId="0" applyNumberFormat="1" applyFont="1" applyBorder="1" applyAlignment="1">
      <alignment vertical="center"/>
    </xf>
    <xf numFmtId="165" fontId="46" fillId="2" borderId="0" xfId="2" applyNumberFormat="1" applyFont="1" applyFill="1" applyAlignment="1">
      <alignment wrapText="1"/>
    </xf>
    <xf numFmtId="165" fontId="9" fillId="4" borderId="3" xfId="1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9" fillId="4" borderId="1" xfId="1" applyFont="1" applyFill="1" applyBorder="1" applyAlignment="1">
      <alignment vertical="center"/>
    </xf>
    <xf numFmtId="0" fontId="5" fillId="4" borderId="9" xfId="2" applyFont="1" applyFill="1" applyBorder="1" applyAlignment="1">
      <alignment horizontal="center" wrapText="1"/>
    </xf>
    <xf numFmtId="0" fontId="5" fillId="4" borderId="0" xfId="2" applyFont="1" applyFill="1" applyAlignment="1">
      <alignment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170" fontId="8" fillId="0" borderId="1" xfId="1" applyNumberFormat="1" applyFont="1" applyFill="1" applyBorder="1" applyAlignment="1">
      <alignment vertical="center" wrapText="1"/>
    </xf>
    <xf numFmtId="0" fontId="8" fillId="14" borderId="1" xfId="2" applyFont="1" applyFill="1" applyBorder="1" applyAlignment="1">
      <alignment horizontal="center" vertical="center" wrapText="1"/>
    </xf>
    <xf numFmtId="1" fontId="16" fillId="14" borderId="1" xfId="2" applyNumberFormat="1" applyFont="1" applyFill="1" applyBorder="1" applyAlignment="1">
      <alignment horizontal="center" vertical="center" wrapText="1"/>
    </xf>
    <xf numFmtId="165" fontId="5" fillId="14" borderId="9" xfId="2" applyNumberFormat="1" applyFill="1" applyBorder="1" applyAlignment="1">
      <alignment horizontal="center" wrapText="1"/>
    </xf>
    <xf numFmtId="0" fontId="5" fillId="14" borderId="0" xfId="2" applyFill="1" applyAlignment="1">
      <alignment wrapText="1"/>
    </xf>
    <xf numFmtId="2" fontId="5" fillId="14" borderId="0" xfId="2" applyNumberFormat="1" applyFill="1" applyAlignment="1">
      <alignment wrapText="1"/>
    </xf>
    <xf numFmtId="170" fontId="16" fillId="14" borderId="1" xfId="1" applyNumberFormat="1" applyFont="1" applyFill="1" applyBorder="1" applyAlignment="1">
      <alignment vertical="center" wrapText="1"/>
    </xf>
    <xf numFmtId="170" fontId="16" fillId="14" borderId="1" xfId="1" applyNumberFormat="1" applyFont="1" applyFill="1" applyBorder="1" applyAlignment="1">
      <alignment horizontal="center" vertical="center" wrapText="1"/>
    </xf>
    <xf numFmtId="2" fontId="17" fillId="14" borderId="9" xfId="0" applyNumberFormat="1" applyFont="1" applyFill="1" applyBorder="1" applyAlignment="1">
      <alignment horizontal="left" vertical="center"/>
    </xf>
    <xf numFmtId="165" fontId="5" fillId="14" borderId="0" xfId="2" applyNumberFormat="1" applyFill="1" applyAlignment="1">
      <alignment wrapText="1"/>
    </xf>
    <xf numFmtId="0" fontId="8" fillId="22" borderId="1" xfId="2" applyFont="1" applyFill="1" applyBorder="1" applyAlignment="1">
      <alignment horizontal="center" vertical="center" wrapText="1"/>
    </xf>
    <xf numFmtId="1" fontId="16" fillId="22" borderId="1" xfId="2" applyNumberFormat="1" applyFont="1" applyFill="1" applyBorder="1" applyAlignment="1">
      <alignment horizontal="center" vertical="center" wrapText="1"/>
    </xf>
    <xf numFmtId="170" fontId="8" fillId="22" borderId="1" xfId="1" applyNumberFormat="1" applyFont="1" applyFill="1" applyBorder="1" applyAlignment="1">
      <alignment vertical="center" wrapText="1"/>
    </xf>
    <xf numFmtId="165" fontId="8" fillId="22" borderId="1" xfId="1" applyNumberFormat="1" applyFont="1" applyFill="1" applyBorder="1" applyAlignment="1">
      <alignment horizontal="center" vertical="center" wrapText="1"/>
    </xf>
    <xf numFmtId="165" fontId="8" fillId="22" borderId="3" xfId="1" applyNumberFormat="1" applyFont="1" applyFill="1" applyBorder="1" applyAlignment="1">
      <alignment horizontal="center" vertical="center" wrapText="1"/>
    </xf>
    <xf numFmtId="165" fontId="5" fillId="22" borderId="9" xfId="2" applyNumberFormat="1" applyFill="1" applyBorder="1" applyAlignment="1">
      <alignment horizontal="center" wrapText="1"/>
    </xf>
    <xf numFmtId="0" fontId="5" fillId="22" borderId="0" xfId="2" applyFill="1" applyAlignment="1">
      <alignment wrapText="1"/>
    </xf>
    <xf numFmtId="2" fontId="5" fillId="22" borderId="0" xfId="2" applyNumberFormat="1" applyFill="1" applyAlignment="1">
      <alignment wrapText="1"/>
    </xf>
    <xf numFmtId="0" fontId="23" fillId="25" borderId="0" xfId="0" applyFont="1" applyFill="1"/>
    <xf numFmtId="0" fontId="8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2" fontId="5" fillId="4" borderId="0" xfId="2" applyNumberFormat="1" applyFont="1" applyFill="1" applyAlignment="1">
      <alignment wrapText="1"/>
    </xf>
    <xf numFmtId="0" fontId="38" fillId="4" borderId="0" xfId="2" applyFont="1" applyFill="1" applyAlignment="1">
      <alignment wrapText="1"/>
    </xf>
    <xf numFmtId="2" fontId="38" fillId="4" borderId="0" xfId="2" applyNumberFormat="1" applyFont="1" applyFill="1" applyAlignment="1">
      <alignment wrapText="1"/>
    </xf>
    <xf numFmtId="0" fontId="6" fillId="4" borderId="0" xfId="2" applyFont="1" applyFill="1" applyAlignment="1">
      <alignment vertical="center" wrapText="1"/>
    </xf>
    <xf numFmtId="2" fontId="6" fillId="4" borderId="0" xfId="2" applyNumberFormat="1" applyFont="1" applyFill="1" applyAlignment="1">
      <alignment vertical="center" wrapText="1"/>
    </xf>
    <xf numFmtId="0" fontId="6" fillId="4" borderId="0" xfId="2" applyFont="1" applyFill="1" applyAlignment="1">
      <alignment horizontal="center" vertical="center" wrapText="1"/>
    </xf>
    <xf numFmtId="164" fontId="8" fillId="4" borderId="0" xfId="2" applyNumberFormat="1" applyFont="1" applyFill="1" applyAlignment="1">
      <alignment horizontal="right" wrapText="1"/>
    </xf>
    <xf numFmtId="0" fontId="9" fillId="4" borderId="0" xfId="2" applyFont="1" applyFill="1" applyAlignment="1">
      <alignment horizontal="center" wrapText="1"/>
    </xf>
    <xf numFmtId="2" fontId="9" fillId="4" borderId="0" xfId="2" applyNumberFormat="1" applyFont="1" applyFill="1" applyAlignment="1">
      <alignment horizontal="center" vertical="center" wrapText="1"/>
    </xf>
    <xf numFmtId="0" fontId="5" fillId="4" borderId="0" xfId="2" applyFont="1" applyFill="1" applyAlignment="1">
      <alignment horizontal="center" wrapText="1"/>
    </xf>
    <xf numFmtId="0" fontId="8" fillId="4" borderId="0" xfId="2" applyFont="1" applyFill="1" applyAlignment="1">
      <alignment horizontal="right" wrapText="1"/>
    </xf>
    <xf numFmtId="165" fontId="9" fillId="4" borderId="0" xfId="2" applyNumberFormat="1" applyFont="1" applyFill="1" applyAlignment="1">
      <alignment horizontal="center" wrapText="1"/>
    </xf>
    <xf numFmtId="4" fontId="9" fillId="4" borderId="0" xfId="2" applyNumberFormat="1" applyFont="1" applyFill="1" applyAlignment="1">
      <alignment horizontal="right" wrapText="1"/>
    </xf>
    <xf numFmtId="0" fontId="9" fillId="4" borderId="0" xfId="2" applyFont="1" applyFill="1" applyAlignment="1">
      <alignment horizontal="right" wrapText="1"/>
    </xf>
    <xf numFmtId="165" fontId="8" fillId="4" borderId="0" xfId="2" applyNumberFormat="1" applyFont="1" applyFill="1" applyAlignment="1">
      <alignment horizontal="center" wrapText="1"/>
    </xf>
    <xf numFmtId="164" fontId="9" fillId="4" borderId="0" xfId="2" applyNumberFormat="1" applyFont="1" applyFill="1" applyAlignment="1">
      <alignment horizontal="center" wrapText="1"/>
    </xf>
    <xf numFmtId="1" fontId="8" fillId="4" borderId="1" xfId="2" applyNumberFormat="1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170" fontId="8" fillId="4" borderId="1" xfId="1" applyNumberFormat="1" applyFont="1" applyFill="1" applyBorder="1" applyAlignment="1">
      <alignment horizontal="center" vertical="center" wrapText="1"/>
    </xf>
    <xf numFmtId="43" fontId="8" fillId="4" borderId="1" xfId="2" applyNumberFormat="1" applyFont="1" applyFill="1" applyBorder="1" applyAlignment="1">
      <alignment horizontal="center" vertical="center" wrapText="1"/>
    </xf>
    <xf numFmtId="0" fontId="47" fillId="4" borderId="0" xfId="2" applyFont="1" applyFill="1" applyAlignment="1">
      <alignment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164" fontId="33" fillId="4" borderId="0" xfId="2" applyNumberFormat="1" applyFont="1" applyFill="1" applyAlignment="1">
      <alignment horizontal="center" vertical="center" wrapText="1"/>
    </xf>
    <xf numFmtId="0" fontId="8" fillId="10" borderId="2" xfId="2" applyFont="1" applyFill="1" applyBorder="1" applyAlignment="1">
      <alignment horizontal="center" vertical="center" wrapText="1"/>
    </xf>
    <xf numFmtId="0" fontId="8" fillId="10" borderId="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9" fontId="48" fillId="4" borderId="1" xfId="2" applyNumberFormat="1" applyFont="1" applyFill="1" applyBorder="1" applyAlignment="1">
      <alignment horizontal="center" vertical="center" wrapText="1"/>
    </xf>
    <xf numFmtId="0" fontId="48" fillId="4" borderId="1" xfId="2" applyFont="1" applyFill="1" applyBorder="1" applyAlignment="1">
      <alignment vertical="center" wrapText="1"/>
    </xf>
    <xf numFmtId="165" fontId="48" fillId="4" borderId="1" xfId="1" applyFont="1" applyFill="1" applyBorder="1" applyAlignment="1">
      <alignment horizontal="center" vertical="center" wrapText="1"/>
    </xf>
    <xf numFmtId="165" fontId="49" fillId="4" borderId="1" xfId="1" applyFont="1" applyFill="1" applyBorder="1" applyAlignment="1">
      <alignment horizontal="center" vertical="center" wrapText="1"/>
    </xf>
    <xf numFmtId="49" fontId="48" fillId="4" borderId="1" xfId="2" applyNumberFormat="1" applyFont="1" applyFill="1" applyBorder="1" applyAlignment="1">
      <alignment horizontal="center" wrapText="1"/>
    </xf>
    <xf numFmtId="49" fontId="48" fillId="4" borderId="1" xfId="0" applyNumberFormat="1" applyFont="1" applyFill="1" applyBorder="1" applyAlignment="1">
      <alignment horizontal="center" vertical="center" wrapText="1"/>
    </xf>
    <xf numFmtId="165" fontId="48" fillId="4" borderId="3" xfId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4"/>
    <cellStyle name="Обычный 2 2" xfId="2"/>
    <cellStyle name="Обычный 3" xfId="6"/>
    <cellStyle name="Обычный 3 2" xfId="9"/>
    <cellStyle name="Обычный 3 2 2" xfId="5"/>
    <cellStyle name="Обычный 3 2 3 2 3" xfId="3"/>
    <cellStyle name="Финансовый" xfId="1" builtinId="3"/>
    <cellStyle name="Финансовый 2" xfId="8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uleshov.UPRGKH\IGC\Downloads\&#1055;&#1088;&#1080;&#1083;&#1086;&#1078;&#1077;&#1085;&#1080;&#1077;%208%20&#1086;&#1090;%2013.11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uleshov.UPRGKH\IGC\Downloads\&#1055;&#1088;&#1080;&#1083;&#1086;&#1078;&#1077;&#1085;&#1080;&#1077;%208%20&#1086;&#1090;%2007.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ТОВИК (1 версия)"/>
      <sheetName val="КОРРЕКТИРОВКА (16.11.20)"/>
      <sheetName val="НА ПЕЧАТЬ (16.11.20)"/>
      <sheetName val="КОРРЕКТИРОВКА (17.11.20)"/>
      <sheetName val="НА ПЕЧАТЬ (17.11.20)"/>
      <sheetName val="КОРРЕКТИРОВКА (18.11.20)"/>
      <sheetName val="НА ПЕЧАТЬ (18.11.20)"/>
      <sheetName val="ВЫБОРКА"/>
      <sheetName val="ВЫБОРКА 2"/>
      <sheetName val="выборка 21"/>
      <sheetName val="выборка 21 (2)"/>
      <sheetName val="выборка 21 (3)"/>
    </sheetNames>
    <sheetDataSet>
      <sheetData sheetId="0">
        <row r="10">
          <cell r="K10">
            <v>867303.6</v>
          </cell>
        </row>
        <row r="245">
          <cell r="K245">
            <v>0</v>
          </cell>
        </row>
        <row r="247">
          <cell r="K2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ТОВИК (новый на печать)"/>
      <sheetName val="ЧИСТОВИК (на печать2021)"/>
      <sheetName val="станции водоподготовки"/>
      <sheetName val="ЧИСТОВИК (под старый бюджет)"/>
      <sheetName val="Лист1"/>
      <sheetName val="Лист2"/>
      <sheetName val="Лист3"/>
    </sheetNames>
    <sheetDataSet>
      <sheetData sheetId="0"/>
      <sheetData sheetId="1">
        <row r="10">
          <cell r="F10">
            <v>867303.60000000009</v>
          </cell>
        </row>
      </sheetData>
      <sheetData sheetId="2"/>
      <sheetData sheetId="3"/>
      <sheetData sheetId="4">
        <row r="10">
          <cell r="F10">
            <v>8715.82</v>
          </cell>
        </row>
      </sheetData>
      <sheetData sheetId="5">
        <row r="10">
          <cell r="F10">
            <v>867303.60000000009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GY102"/>
  <sheetViews>
    <sheetView tabSelected="1" zoomScale="75" zoomScaleNormal="75" zoomScaleSheetLayoutView="75" zoomScalePageLayoutView="55" workbookViewId="0">
      <pane ySplit="17" topLeftCell="A18" activePane="bottomLeft" state="frozen"/>
      <selection pane="bottomLeft" activeCell="G26" sqref="G26"/>
    </sheetView>
  </sheetViews>
  <sheetFormatPr defaultColWidth="8.85546875" defaultRowHeight="12.75" outlineLevelRow="2" outlineLevelCol="1" x14ac:dyDescent="0.2"/>
  <cols>
    <col min="1" max="1" width="8.85546875" style="203" customWidth="1"/>
    <col min="2" max="2" width="132.42578125" style="65" customWidth="1"/>
    <col min="3" max="3" width="19.140625" style="204" customWidth="1"/>
    <col min="4" max="4" width="20" style="204" customWidth="1"/>
    <col min="5" max="5" width="16.5703125" style="65" customWidth="1" outlineLevel="1"/>
    <col min="6" max="6" width="12.7109375" style="65" bestFit="1" customWidth="1"/>
    <col min="7" max="8" width="14.42578125" style="65" bestFit="1" customWidth="1"/>
    <col min="9" max="9" width="8.85546875" style="65" customWidth="1"/>
    <col min="10" max="10" width="12.42578125" style="65" customWidth="1"/>
    <col min="11" max="11" width="26.140625" style="65" customWidth="1"/>
    <col min="12" max="12" width="10.140625" style="65" customWidth="1"/>
    <col min="13" max="13" width="8.85546875" style="65" customWidth="1"/>
    <col min="14" max="14" width="11" style="65" bestFit="1" customWidth="1"/>
    <col min="15" max="15" width="8.85546875" style="65"/>
    <col min="16" max="16" width="14.42578125" style="65" bestFit="1" customWidth="1"/>
    <col min="17" max="17" width="11.5703125" style="65" bestFit="1" customWidth="1"/>
    <col min="18" max="212" width="8.85546875" style="7"/>
    <col min="213" max="213" width="4.85546875" style="7" customWidth="1"/>
    <col min="214" max="214" width="44.28515625" style="7" customWidth="1"/>
    <col min="215" max="215" width="11.42578125" style="7" customWidth="1"/>
    <col min="216" max="216" width="15.42578125" style="7" customWidth="1"/>
    <col min="217" max="217" width="14.140625" style="7" customWidth="1"/>
    <col min="218" max="218" width="14.5703125" style="7" customWidth="1"/>
    <col min="219" max="219" width="29.28515625" style="7" customWidth="1"/>
    <col min="220" max="220" width="12.42578125" style="7" customWidth="1"/>
    <col min="221" max="221" width="18.7109375" style="7" customWidth="1"/>
    <col min="222" max="222" width="14.5703125" style="7" customWidth="1"/>
    <col min="223" max="223" width="14.7109375" style="7" customWidth="1"/>
    <col min="224" max="224" width="16" style="7" customWidth="1"/>
    <col min="225" max="468" width="8.85546875" style="7"/>
    <col min="469" max="469" width="4.85546875" style="7" customWidth="1"/>
    <col min="470" max="470" width="44.28515625" style="7" customWidth="1"/>
    <col min="471" max="471" width="11.42578125" style="7" customWidth="1"/>
    <col min="472" max="472" width="15.42578125" style="7" customWidth="1"/>
    <col min="473" max="473" width="14.140625" style="7" customWidth="1"/>
    <col min="474" max="474" width="14.5703125" style="7" customWidth="1"/>
    <col min="475" max="475" width="29.28515625" style="7" customWidth="1"/>
    <col min="476" max="476" width="12.42578125" style="7" customWidth="1"/>
    <col min="477" max="477" width="18.7109375" style="7" customWidth="1"/>
    <col min="478" max="478" width="14.5703125" style="7" customWidth="1"/>
    <col min="479" max="479" width="14.7109375" style="7" customWidth="1"/>
    <col min="480" max="480" width="16" style="7" customWidth="1"/>
    <col min="481" max="724" width="8.85546875" style="7"/>
    <col min="725" max="725" width="4.85546875" style="7" customWidth="1"/>
    <col min="726" max="726" width="44.28515625" style="7" customWidth="1"/>
    <col min="727" max="727" width="11.42578125" style="7" customWidth="1"/>
    <col min="728" max="728" width="15.42578125" style="7" customWidth="1"/>
    <col min="729" max="729" width="14.140625" style="7" customWidth="1"/>
    <col min="730" max="730" width="14.5703125" style="7" customWidth="1"/>
    <col min="731" max="731" width="29.28515625" style="7" customWidth="1"/>
    <col min="732" max="732" width="12.42578125" style="7" customWidth="1"/>
    <col min="733" max="733" width="18.7109375" style="7" customWidth="1"/>
    <col min="734" max="734" width="14.5703125" style="7" customWidth="1"/>
    <col min="735" max="735" width="14.7109375" style="7" customWidth="1"/>
    <col min="736" max="736" width="16" style="7" customWidth="1"/>
    <col min="737" max="980" width="8.85546875" style="7"/>
    <col min="981" max="981" width="4.85546875" style="7" customWidth="1"/>
    <col min="982" max="982" width="44.28515625" style="7" customWidth="1"/>
    <col min="983" max="983" width="11.42578125" style="7" customWidth="1"/>
    <col min="984" max="984" width="15.42578125" style="7" customWidth="1"/>
    <col min="985" max="985" width="14.140625" style="7" customWidth="1"/>
    <col min="986" max="986" width="14.5703125" style="7" customWidth="1"/>
    <col min="987" max="987" width="29.28515625" style="7" customWidth="1"/>
    <col min="988" max="988" width="12.42578125" style="7" customWidth="1"/>
    <col min="989" max="989" width="18.7109375" style="7" customWidth="1"/>
    <col min="990" max="990" width="14.5703125" style="7" customWidth="1"/>
    <col min="991" max="991" width="14.7109375" style="7" customWidth="1"/>
    <col min="992" max="992" width="16" style="7" customWidth="1"/>
    <col min="993" max="1236" width="8.85546875" style="7"/>
    <col min="1237" max="1237" width="4.85546875" style="7" customWidth="1"/>
    <col min="1238" max="1238" width="44.28515625" style="7" customWidth="1"/>
    <col min="1239" max="1239" width="11.42578125" style="7" customWidth="1"/>
    <col min="1240" max="1240" width="15.42578125" style="7" customWidth="1"/>
    <col min="1241" max="1241" width="14.140625" style="7" customWidth="1"/>
    <col min="1242" max="1242" width="14.5703125" style="7" customWidth="1"/>
    <col min="1243" max="1243" width="29.28515625" style="7" customWidth="1"/>
    <col min="1244" max="1244" width="12.42578125" style="7" customWidth="1"/>
    <col min="1245" max="1245" width="18.7109375" style="7" customWidth="1"/>
    <col min="1246" max="1246" width="14.5703125" style="7" customWidth="1"/>
    <col min="1247" max="1247" width="14.7109375" style="7" customWidth="1"/>
    <col min="1248" max="1248" width="16" style="7" customWidth="1"/>
    <col min="1249" max="1492" width="8.85546875" style="7"/>
    <col min="1493" max="1493" width="4.85546875" style="7" customWidth="1"/>
    <col min="1494" max="1494" width="44.28515625" style="7" customWidth="1"/>
    <col min="1495" max="1495" width="11.42578125" style="7" customWidth="1"/>
    <col min="1496" max="1496" width="15.42578125" style="7" customWidth="1"/>
    <col min="1497" max="1497" width="14.140625" style="7" customWidth="1"/>
    <col min="1498" max="1498" width="14.5703125" style="7" customWidth="1"/>
    <col min="1499" max="1499" width="29.28515625" style="7" customWidth="1"/>
    <col min="1500" max="1500" width="12.42578125" style="7" customWidth="1"/>
    <col min="1501" max="1501" width="18.7109375" style="7" customWidth="1"/>
    <col min="1502" max="1502" width="14.5703125" style="7" customWidth="1"/>
    <col min="1503" max="1503" width="14.7109375" style="7" customWidth="1"/>
    <col min="1504" max="1504" width="16" style="7" customWidth="1"/>
    <col min="1505" max="1748" width="8.85546875" style="7"/>
    <col min="1749" max="1749" width="4.85546875" style="7" customWidth="1"/>
    <col min="1750" max="1750" width="44.28515625" style="7" customWidth="1"/>
    <col min="1751" max="1751" width="11.42578125" style="7" customWidth="1"/>
    <col min="1752" max="1752" width="15.42578125" style="7" customWidth="1"/>
    <col min="1753" max="1753" width="14.140625" style="7" customWidth="1"/>
    <col min="1754" max="1754" width="14.5703125" style="7" customWidth="1"/>
    <col min="1755" max="1755" width="29.28515625" style="7" customWidth="1"/>
    <col min="1756" max="1756" width="12.42578125" style="7" customWidth="1"/>
    <col min="1757" max="1757" width="18.7109375" style="7" customWidth="1"/>
    <col min="1758" max="1758" width="14.5703125" style="7" customWidth="1"/>
    <col min="1759" max="1759" width="14.7109375" style="7" customWidth="1"/>
    <col min="1760" max="1760" width="16" style="7" customWidth="1"/>
    <col min="1761" max="2004" width="8.85546875" style="7"/>
    <col min="2005" max="2005" width="4.85546875" style="7" customWidth="1"/>
    <col min="2006" max="2006" width="44.28515625" style="7" customWidth="1"/>
    <col min="2007" max="2007" width="11.42578125" style="7" customWidth="1"/>
    <col min="2008" max="2008" width="15.42578125" style="7" customWidth="1"/>
    <col min="2009" max="2009" width="14.140625" style="7" customWidth="1"/>
    <col min="2010" max="2010" width="14.5703125" style="7" customWidth="1"/>
    <col min="2011" max="2011" width="29.28515625" style="7" customWidth="1"/>
    <col min="2012" max="2012" width="12.42578125" style="7" customWidth="1"/>
    <col min="2013" max="2013" width="18.7109375" style="7" customWidth="1"/>
    <col min="2014" max="2014" width="14.5703125" style="7" customWidth="1"/>
    <col min="2015" max="2015" width="14.7109375" style="7" customWidth="1"/>
    <col min="2016" max="2016" width="16" style="7" customWidth="1"/>
    <col min="2017" max="2260" width="8.85546875" style="7"/>
    <col min="2261" max="2261" width="4.85546875" style="7" customWidth="1"/>
    <col min="2262" max="2262" width="44.28515625" style="7" customWidth="1"/>
    <col min="2263" max="2263" width="11.42578125" style="7" customWidth="1"/>
    <col min="2264" max="2264" width="15.42578125" style="7" customWidth="1"/>
    <col min="2265" max="2265" width="14.140625" style="7" customWidth="1"/>
    <col min="2266" max="2266" width="14.5703125" style="7" customWidth="1"/>
    <col min="2267" max="2267" width="29.28515625" style="7" customWidth="1"/>
    <col min="2268" max="2268" width="12.42578125" style="7" customWidth="1"/>
    <col min="2269" max="2269" width="18.7109375" style="7" customWidth="1"/>
    <col min="2270" max="2270" width="14.5703125" style="7" customWidth="1"/>
    <col min="2271" max="2271" width="14.7109375" style="7" customWidth="1"/>
    <col min="2272" max="2272" width="16" style="7" customWidth="1"/>
    <col min="2273" max="2516" width="8.85546875" style="7"/>
    <col min="2517" max="2517" width="4.85546875" style="7" customWidth="1"/>
    <col min="2518" max="2518" width="44.28515625" style="7" customWidth="1"/>
    <col min="2519" max="2519" width="11.42578125" style="7" customWidth="1"/>
    <col min="2520" max="2520" width="15.42578125" style="7" customWidth="1"/>
    <col min="2521" max="2521" width="14.140625" style="7" customWidth="1"/>
    <col min="2522" max="2522" width="14.5703125" style="7" customWidth="1"/>
    <col min="2523" max="2523" width="29.28515625" style="7" customWidth="1"/>
    <col min="2524" max="2524" width="12.42578125" style="7" customWidth="1"/>
    <col min="2525" max="2525" width="18.7109375" style="7" customWidth="1"/>
    <col min="2526" max="2526" width="14.5703125" style="7" customWidth="1"/>
    <col min="2527" max="2527" width="14.7109375" style="7" customWidth="1"/>
    <col min="2528" max="2528" width="16" style="7" customWidth="1"/>
    <col min="2529" max="2772" width="8.85546875" style="7"/>
    <col min="2773" max="2773" width="4.85546875" style="7" customWidth="1"/>
    <col min="2774" max="2774" width="44.28515625" style="7" customWidth="1"/>
    <col min="2775" max="2775" width="11.42578125" style="7" customWidth="1"/>
    <col min="2776" max="2776" width="15.42578125" style="7" customWidth="1"/>
    <col min="2777" max="2777" width="14.140625" style="7" customWidth="1"/>
    <col min="2778" max="2778" width="14.5703125" style="7" customWidth="1"/>
    <col min="2779" max="2779" width="29.28515625" style="7" customWidth="1"/>
    <col min="2780" max="2780" width="12.42578125" style="7" customWidth="1"/>
    <col min="2781" max="2781" width="18.7109375" style="7" customWidth="1"/>
    <col min="2782" max="2782" width="14.5703125" style="7" customWidth="1"/>
    <col min="2783" max="2783" width="14.7109375" style="7" customWidth="1"/>
    <col min="2784" max="2784" width="16" style="7" customWidth="1"/>
    <col min="2785" max="3028" width="8.85546875" style="7"/>
    <col min="3029" max="3029" width="4.85546875" style="7" customWidth="1"/>
    <col min="3030" max="3030" width="44.28515625" style="7" customWidth="1"/>
    <col min="3031" max="3031" width="11.42578125" style="7" customWidth="1"/>
    <col min="3032" max="3032" width="15.42578125" style="7" customWidth="1"/>
    <col min="3033" max="3033" width="14.140625" style="7" customWidth="1"/>
    <col min="3034" max="3034" width="14.5703125" style="7" customWidth="1"/>
    <col min="3035" max="3035" width="29.28515625" style="7" customWidth="1"/>
    <col min="3036" max="3036" width="12.42578125" style="7" customWidth="1"/>
    <col min="3037" max="3037" width="18.7109375" style="7" customWidth="1"/>
    <col min="3038" max="3038" width="14.5703125" style="7" customWidth="1"/>
    <col min="3039" max="3039" width="14.7109375" style="7" customWidth="1"/>
    <col min="3040" max="3040" width="16" style="7" customWidth="1"/>
    <col min="3041" max="3284" width="8.85546875" style="7"/>
    <col min="3285" max="3285" width="4.85546875" style="7" customWidth="1"/>
    <col min="3286" max="3286" width="44.28515625" style="7" customWidth="1"/>
    <col min="3287" max="3287" width="11.42578125" style="7" customWidth="1"/>
    <col min="3288" max="3288" width="15.42578125" style="7" customWidth="1"/>
    <col min="3289" max="3289" width="14.140625" style="7" customWidth="1"/>
    <col min="3290" max="3290" width="14.5703125" style="7" customWidth="1"/>
    <col min="3291" max="3291" width="29.28515625" style="7" customWidth="1"/>
    <col min="3292" max="3292" width="12.42578125" style="7" customWidth="1"/>
    <col min="3293" max="3293" width="18.7109375" style="7" customWidth="1"/>
    <col min="3294" max="3294" width="14.5703125" style="7" customWidth="1"/>
    <col min="3295" max="3295" width="14.7109375" style="7" customWidth="1"/>
    <col min="3296" max="3296" width="16" style="7" customWidth="1"/>
    <col min="3297" max="3540" width="8.85546875" style="7"/>
    <col min="3541" max="3541" width="4.85546875" style="7" customWidth="1"/>
    <col min="3542" max="3542" width="44.28515625" style="7" customWidth="1"/>
    <col min="3543" max="3543" width="11.42578125" style="7" customWidth="1"/>
    <col min="3544" max="3544" width="15.42578125" style="7" customWidth="1"/>
    <col min="3545" max="3545" width="14.140625" style="7" customWidth="1"/>
    <col min="3546" max="3546" width="14.5703125" style="7" customWidth="1"/>
    <col min="3547" max="3547" width="29.28515625" style="7" customWidth="1"/>
    <col min="3548" max="3548" width="12.42578125" style="7" customWidth="1"/>
    <col min="3549" max="3549" width="18.7109375" style="7" customWidth="1"/>
    <col min="3550" max="3550" width="14.5703125" style="7" customWidth="1"/>
    <col min="3551" max="3551" width="14.7109375" style="7" customWidth="1"/>
    <col min="3552" max="3552" width="16" style="7" customWidth="1"/>
    <col min="3553" max="3796" width="8.85546875" style="7"/>
    <col min="3797" max="3797" width="4.85546875" style="7" customWidth="1"/>
    <col min="3798" max="3798" width="44.28515625" style="7" customWidth="1"/>
    <col min="3799" max="3799" width="11.42578125" style="7" customWidth="1"/>
    <col min="3800" max="3800" width="15.42578125" style="7" customWidth="1"/>
    <col min="3801" max="3801" width="14.140625" style="7" customWidth="1"/>
    <col min="3802" max="3802" width="14.5703125" style="7" customWidth="1"/>
    <col min="3803" max="3803" width="29.28515625" style="7" customWidth="1"/>
    <col min="3804" max="3804" width="12.42578125" style="7" customWidth="1"/>
    <col min="3805" max="3805" width="18.7109375" style="7" customWidth="1"/>
    <col min="3806" max="3806" width="14.5703125" style="7" customWidth="1"/>
    <col min="3807" max="3807" width="14.7109375" style="7" customWidth="1"/>
    <col min="3808" max="3808" width="16" style="7" customWidth="1"/>
    <col min="3809" max="4052" width="8.85546875" style="7"/>
    <col min="4053" max="4053" width="4.85546875" style="7" customWidth="1"/>
    <col min="4054" max="4054" width="44.28515625" style="7" customWidth="1"/>
    <col min="4055" max="4055" width="11.42578125" style="7" customWidth="1"/>
    <col min="4056" max="4056" width="15.42578125" style="7" customWidth="1"/>
    <col min="4057" max="4057" width="14.140625" style="7" customWidth="1"/>
    <col min="4058" max="4058" width="14.5703125" style="7" customWidth="1"/>
    <col min="4059" max="4059" width="29.28515625" style="7" customWidth="1"/>
    <col min="4060" max="4060" width="12.42578125" style="7" customWidth="1"/>
    <col min="4061" max="4061" width="18.7109375" style="7" customWidth="1"/>
    <col min="4062" max="4062" width="14.5703125" style="7" customWidth="1"/>
    <col min="4063" max="4063" width="14.7109375" style="7" customWidth="1"/>
    <col min="4064" max="4064" width="16" style="7" customWidth="1"/>
    <col min="4065" max="4308" width="8.85546875" style="7"/>
    <col min="4309" max="4309" width="4.85546875" style="7" customWidth="1"/>
    <col min="4310" max="4310" width="44.28515625" style="7" customWidth="1"/>
    <col min="4311" max="4311" width="11.42578125" style="7" customWidth="1"/>
    <col min="4312" max="4312" width="15.42578125" style="7" customWidth="1"/>
    <col min="4313" max="4313" width="14.140625" style="7" customWidth="1"/>
    <col min="4314" max="4314" width="14.5703125" style="7" customWidth="1"/>
    <col min="4315" max="4315" width="29.28515625" style="7" customWidth="1"/>
    <col min="4316" max="4316" width="12.42578125" style="7" customWidth="1"/>
    <col min="4317" max="4317" width="18.7109375" style="7" customWidth="1"/>
    <col min="4318" max="4318" width="14.5703125" style="7" customWidth="1"/>
    <col min="4319" max="4319" width="14.7109375" style="7" customWidth="1"/>
    <col min="4320" max="4320" width="16" style="7" customWidth="1"/>
    <col min="4321" max="4564" width="8.85546875" style="7"/>
    <col min="4565" max="4565" width="4.85546875" style="7" customWidth="1"/>
    <col min="4566" max="4566" width="44.28515625" style="7" customWidth="1"/>
    <col min="4567" max="4567" width="11.42578125" style="7" customWidth="1"/>
    <col min="4568" max="4568" width="15.42578125" style="7" customWidth="1"/>
    <col min="4569" max="4569" width="14.140625" style="7" customWidth="1"/>
    <col min="4570" max="4570" width="14.5703125" style="7" customWidth="1"/>
    <col min="4571" max="4571" width="29.28515625" style="7" customWidth="1"/>
    <col min="4572" max="4572" width="12.42578125" style="7" customWidth="1"/>
    <col min="4573" max="4573" width="18.7109375" style="7" customWidth="1"/>
    <col min="4574" max="4574" width="14.5703125" style="7" customWidth="1"/>
    <col min="4575" max="4575" width="14.7109375" style="7" customWidth="1"/>
    <col min="4576" max="4576" width="16" style="7" customWidth="1"/>
    <col min="4577" max="4820" width="8.85546875" style="7"/>
    <col min="4821" max="4821" width="4.85546875" style="7" customWidth="1"/>
    <col min="4822" max="4822" width="44.28515625" style="7" customWidth="1"/>
    <col min="4823" max="4823" width="11.42578125" style="7" customWidth="1"/>
    <col min="4824" max="4824" width="15.42578125" style="7" customWidth="1"/>
    <col min="4825" max="4825" width="14.140625" style="7" customWidth="1"/>
    <col min="4826" max="4826" width="14.5703125" style="7" customWidth="1"/>
    <col min="4827" max="4827" width="29.28515625" style="7" customWidth="1"/>
    <col min="4828" max="4828" width="12.42578125" style="7" customWidth="1"/>
    <col min="4829" max="4829" width="18.7109375" style="7" customWidth="1"/>
    <col min="4830" max="4830" width="14.5703125" style="7" customWidth="1"/>
    <col min="4831" max="4831" width="14.7109375" style="7" customWidth="1"/>
    <col min="4832" max="4832" width="16" style="7" customWidth="1"/>
    <col min="4833" max="5076" width="8.85546875" style="7"/>
    <col min="5077" max="5077" width="4.85546875" style="7" customWidth="1"/>
    <col min="5078" max="5078" width="44.28515625" style="7" customWidth="1"/>
    <col min="5079" max="5079" width="11.42578125" style="7" customWidth="1"/>
    <col min="5080" max="5080" width="15.42578125" style="7" customWidth="1"/>
    <col min="5081" max="5081" width="14.140625" style="7" customWidth="1"/>
    <col min="5082" max="5082" width="14.5703125" style="7" customWidth="1"/>
    <col min="5083" max="5083" width="29.28515625" style="7" customWidth="1"/>
    <col min="5084" max="5084" width="12.42578125" style="7" customWidth="1"/>
    <col min="5085" max="5085" width="18.7109375" style="7" customWidth="1"/>
    <col min="5086" max="5086" width="14.5703125" style="7" customWidth="1"/>
    <col min="5087" max="5087" width="14.7109375" style="7" customWidth="1"/>
    <col min="5088" max="5088" width="16" style="7" customWidth="1"/>
    <col min="5089" max="5332" width="8.85546875" style="7"/>
    <col min="5333" max="5333" width="4.85546875" style="7" customWidth="1"/>
    <col min="5334" max="5334" width="44.28515625" style="7" customWidth="1"/>
    <col min="5335" max="5335" width="11.42578125" style="7" customWidth="1"/>
    <col min="5336" max="5336" width="15.42578125" style="7" customWidth="1"/>
    <col min="5337" max="5337" width="14.140625" style="7" customWidth="1"/>
    <col min="5338" max="5338" width="14.5703125" style="7" customWidth="1"/>
    <col min="5339" max="5339" width="29.28515625" style="7" customWidth="1"/>
    <col min="5340" max="5340" width="12.42578125" style="7" customWidth="1"/>
    <col min="5341" max="5341" width="18.7109375" style="7" customWidth="1"/>
    <col min="5342" max="5342" width="14.5703125" style="7" customWidth="1"/>
    <col min="5343" max="5343" width="14.7109375" style="7" customWidth="1"/>
    <col min="5344" max="5344" width="16" style="7" customWidth="1"/>
    <col min="5345" max="5588" width="8.85546875" style="7"/>
    <col min="5589" max="5589" width="4.85546875" style="7" customWidth="1"/>
    <col min="5590" max="5590" width="44.28515625" style="7" customWidth="1"/>
    <col min="5591" max="5591" width="11.42578125" style="7" customWidth="1"/>
    <col min="5592" max="5592" width="15.42578125" style="7" customWidth="1"/>
    <col min="5593" max="5593" width="14.140625" style="7" customWidth="1"/>
    <col min="5594" max="5594" width="14.5703125" style="7" customWidth="1"/>
    <col min="5595" max="5595" width="29.28515625" style="7" customWidth="1"/>
    <col min="5596" max="5596" width="12.42578125" style="7" customWidth="1"/>
    <col min="5597" max="5597" width="18.7109375" style="7" customWidth="1"/>
    <col min="5598" max="5598" width="14.5703125" style="7" customWidth="1"/>
    <col min="5599" max="5599" width="14.7109375" style="7" customWidth="1"/>
    <col min="5600" max="5600" width="16" style="7" customWidth="1"/>
    <col min="5601" max="5844" width="8.85546875" style="7"/>
    <col min="5845" max="5845" width="4.85546875" style="7" customWidth="1"/>
    <col min="5846" max="5846" width="44.28515625" style="7" customWidth="1"/>
    <col min="5847" max="5847" width="11.42578125" style="7" customWidth="1"/>
    <col min="5848" max="5848" width="15.42578125" style="7" customWidth="1"/>
    <col min="5849" max="5849" width="14.140625" style="7" customWidth="1"/>
    <col min="5850" max="5850" width="14.5703125" style="7" customWidth="1"/>
    <col min="5851" max="5851" width="29.28515625" style="7" customWidth="1"/>
    <col min="5852" max="5852" width="12.42578125" style="7" customWidth="1"/>
    <col min="5853" max="5853" width="18.7109375" style="7" customWidth="1"/>
    <col min="5854" max="5854" width="14.5703125" style="7" customWidth="1"/>
    <col min="5855" max="5855" width="14.7109375" style="7" customWidth="1"/>
    <col min="5856" max="5856" width="16" style="7" customWidth="1"/>
    <col min="5857" max="6100" width="8.85546875" style="7"/>
    <col min="6101" max="6101" width="4.85546875" style="7" customWidth="1"/>
    <col min="6102" max="6102" width="44.28515625" style="7" customWidth="1"/>
    <col min="6103" max="6103" width="11.42578125" style="7" customWidth="1"/>
    <col min="6104" max="6104" width="15.42578125" style="7" customWidth="1"/>
    <col min="6105" max="6105" width="14.140625" style="7" customWidth="1"/>
    <col min="6106" max="6106" width="14.5703125" style="7" customWidth="1"/>
    <col min="6107" max="6107" width="29.28515625" style="7" customWidth="1"/>
    <col min="6108" max="6108" width="12.42578125" style="7" customWidth="1"/>
    <col min="6109" max="6109" width="18.7109375" style="7" customWidth="1"/>
    <col min="6110" max="6110" width="14.5703125" style="7" customWidth="1"/>
    <col min="6111" max="6111" width="14.7109375" style="7" customWidth="1"/>
    <col min="6112" max="6112" width="16" style="7" customWidth="1"/>
    <col min="6113" max="6356" width="8.85546875" style="7"/>
    <col min="6357" max="6357" width="4.85546875" style="7" customWidth="1"/>
    <col min="6358" max="6358" width="44.28515625" style="7" customWidth="1"/>
    <col min="6359" max="6359" width="11.42578125" style="7" customWidth="1"/>
    <col min="6360" max="6360" width="15.42578125" style="7" customWidth="1"/>
    <col min="6361" max="6361" width="14.140625" style="7" customWidth="1"/>
    <col min="6362" max="6362" width="14.5703125" style="7" customWidth="1"/>
    <col min="6363" max="6363" width="29.28515625" style="7" customWidth="1"/>
    <col min="6364" max="6364" width="12.42578125" style="7" customWidth="1"/>
    <col min="6365" max="6365" width="18.7109375" style="7" customWidth="1"/>
    <col min="6366" max="6366" width="14.5703125" style="7" customWidth="1"/>
    <col min="6367" max="6367" width="14.7109375" style="7" customWidth="1"/>
    <col min="6368" max="6368" width="16" style="7" customWidth="1"/>
    <col min="6369" max="6612" width="8.85546875" style="7"/>
    <col min="6613" max="6613" width="4.85546875" style="7" customWidth="1"/>
    <col min="6614" max="6614" width="44.28515625" style="7" customWidth="1"/>
    <col min="6615" max="6615" width="11.42578125" style="7" customWidth="1"/>
    <col min="6616" max="6616" width="15.42578125" style="7" customWidth="1"/>
    <col min="6617" max="6617" width="14.140625" style="7" customWidth="1"/>
    <col min="6618" max="6618" width="14.5703125" style="7" customWidth="1"/>
    <col min="6619" max="6619" width="29.28515625" style="7" customWidth="1"/>
    <col min="6620" max="6620" width="12.42578125" style="7" customWidth="1"/>
    <col min="6621" max="6621" width="18.7109375" style="7" customWidth="1"/>
    <col min="6622" max="6622" width="14.5703125" style="7" customWidth="1"/>
    <col min="6623" max="6623" width="14.7109375" style="7" customWidth="1"/>
    <col min="6624" max="6624" width="16" style="7" customWidth="1"/>
    <col min="6625" max="6868" width="8.85546875" style="7"/>
    <col min="6869" max="6869" width="4.85546875" style="7" customWidth="1"/>
    <col min="6870" max="6870" width="44.28515625" style="7" customWidth="1"/>
    <col min="6871" max="6871" width="11.42578125" style="7" customWidth="1"/>
    <col min="6872" max="6872" width="15.42578125" style="7" customWidth="1"/>
    <col min="6873" max="6873" width="14.140625" style="7" customWidth="1"/>
    <col min="6874" max="6874" width="14.5703125" style="7" customWidth="1"/>
    <col min="6875" max="6875" width="29.28515625" style="7" customWidth="1"/>
    <col min="6876" max="6876" width="12.42578125" style="7" customWidth="1"/>
    <col min="6877" max="6877" width="18.7109375" style="7" customWidth="1"/>
    <col min="6878" max="6878" width="14.5703125" style="7" customWidth="1"/>
    <col min="6879" max="6879" width="14.7109375" style="7" customWidth="1"/>
    <col min="6880" max="6880" width="16" style="7" customWidth="1"/>
    <col min="6881" max="7124" width="8.85546875" style="7"/>
    <col min="7125" max="7125" width="4.85546875" style="7" customWidth="1"/>
    <col min="7126" max="7126" width="44.28515625" style="7" customWidth="1"/>
    <col min="7127" max="7127" width="11.42578125" style="7" customWidth="1"/>
    <col min="7128" max="7128" width="15.42578125" style="7" customWidth="1"/>
    <col min="7129" max="7129" width="14.140625" style="7" customWidth="1"/>
    <col min="7130" max="7130" width="14.5703125" style="7" customWidth="1"/>
    <col min="7131" max="7131" width="29.28515625" style="7" customWidth="1"/>
    <col min="7132" max="7132" width="12.42578125" style="7" customWidth="1"/>
    <col min="7133" max="7133" width="18.7109375" style="7" customWidth="1"/>
    <col min="7134" max="7134" width="14.5703125" style="7" customWidth="1"/>
    <col min="7135" max="7135" width="14.7109375" style="7" customWidth="1"/>
    <col min="7136" max="7136" width="16" style="7" customWidth="1"/>
    <col min="7137" max="7380" width="8.85546875" style="7"/>
    <col min="7381" max="7381" width="4.85546875" style="7" customWidth="1"/>
    <col min="7382" max="7382" width="44.28515625" style="7" customWidth="1"/>
    <col min="7383" max="7383" width="11.42578125" style="7" customWidth="1"/>
    <col min="7384" max="7384" width="15.42578125" style="7" customWidth="1"/>
    <col min="7385" max="7385" width="14.140625" style="7" customWidth="1"/>
    <col min="7386" max="7386" width="14.5703125" style="7" customWidth="1"/>
    <col min="7387" max="7387" width="29.28515625" style="7" customWidth="1"/>
    <col min="7388" max="7388" width="12.42578125" style="7" customWidth="1"/>
    <col min="7389" max="7389" width="18.7109375" style="7" customWidth="1"/>
    <col min="7390" max="7390" width="14.5703125" style="7" customWidth="1"/>
    <col min="7391" max="7391" width="14.7109375" style="7" customWidth="1"/>
    <col min="7392" max="7392" width="16" style="7" customWidth="1"/>
    <col min="7393" max="7636" width="8.85546875" style="7"/>
    <col min="7637" max="7637" width="4.85546875" style="7" customWidth="1"/>
    <col min="7638" max="7638" width="44.28515625" style="7" customWidth="1"/>
    <col min="7639" max="7639" width="11.42578125" style="7" customWidth="1"/>
    <col min="7640" max="7640" width="15.42578125" style="7" customWidth="1"/>
    <col min="7641" max="7641" width="14.140625" style="7" customWidth="1"/>
    <col min="7642" max="7642" width="14.5703125" style="7" customWidth="1"/>
    <col min="7643" max="7643" width="29.28515625" style="7" customWidth="1"/>
    <col min="7644" max="7644" width="12.42578125" style="7" customWidth="1"/>
    <col min="7645" max="7645" width="18.7109375" style="7" customWidth="1"/>
    <col min="7646" max="7646" width="14.5703125" style="7" customWidth="1"/>
    <col min="7647" max="7647" width="14.7109375" style="7" customWidth="1"/>
    <col min="7648" max="7648" width="16" style="7" customWidth="1"/>
    <col min="7649" max="7892" width="8.85546875" style="7"/>
    <col min="7893" max="7893" width="4.85546875" style="7" customWidth="1"/>
    <col min="7894" max="7894" width="44.28515625" style="7" customWidth="1"/>
    <col min="7895" max="7895" width="11.42578125" style="7" customWidth="1"/>
    <col min="7896" max="7896" width="15.42578125" style="7" customWidth="1"/>
    <col min="7897" max="7897" width="14.140625" style="7" customWidth="1"/>
    <col min="7898" max="7898" width="14.5703125" style="7" customWidth="1"/>
    <col min="7899" max="7899" width="29.28515625" style="7" customWidth="1"/>
    <col min="7900" max="7900" width="12.42578125" style="7" customWidth="1"/>
    <col min="7901" max="7901" width="18.7109375" style="7" customWidth="1"/>
    <col min="7902" max="7902" width="14.5703125" style="7" customWidth="1"/>
    <col min="7903" max="7903" width="14.7109375" style="7" customWidth="1"/>
    <col min="7904" max="7904" width="16" style="7" customWidth="1"/>
    <col min="7905" max="8148" width="8.85546875" style="7"/>
    <col min="8149" max="8149" width="4.85546875" style="7" customWidth="1"/>
    <col min="8150" max="8150" width="44.28515625" style="7" customWidth="1"/>
    <col min="8151" max="8151" width="11.42578125" style="7" customWidth="1"/>
    <col min="8152" max="8152" width="15.42578125" style="7" customWidth="1"/>
    <col min="8153" max="8153" width="14.140625" style="7" customWidth="1"/>
    <col min="8154" max="8154" width="14.5703125" style="7" customWidth="1"/>
    <col min="8155" max="8155" width="29.28515625" style="7" customWidth="1"/>
    <col min="8156" max="8156" width="12.42578125" style="7" customWidth="1"/>
    <col min="8157" max="8157" width="18.7109375" style="7" customWidth="1"/>
    <col min="8158" max="8158" width="14.5703125" style="7" customWidth="1"/>
    <col min="8159" max="8159" width="14.7109375" style="7" customWidth="1"/>
    <col min="8160" max="8160" width="16" style="7" customWidth="1"/>
    <col min="8161" max="8404" width="8.85546875" style="7"/>
    <col min="8405" max="8405" width="4.85546875" style="7" customWidth="1"/>
    <col min="8406" max="8406" width="44.28515625" style="7" customWidth="1"/>
    <col min="8407" max="8407" width="11.42578125" style="7" customWidth="1"/>
    <col min="8408" max="8408" width="15.42578125" style="7" customWidth="1"/>
    <col min="8409" max="8409" width="14.140625" style="7" customWidth="1"/>
    <col min="8410" max="8410" width="14.5703125" style="7" customWidth="1"/>
    <col min="8411" max="8411" width="29.28515625" style="7" customWidth="1"/>
    <col min="8412" max="8412" width="12.42578125" style="7" customWidth="1"/>
    <col min="8413" max="8413" width="18.7109375" style="7" customWidth="1"/>
    <col min="8414" max="8414" width="14.5703125" style="7" customWidth="1"/>
    <col min="8415" max="8415" width="14.7109375" style="7" customWidth="1"/>
    <col min="8416" max="8416" width="16" style="7" customWidth="1"/>
    <col min="8417" max="8660" width="8.85546875" style="7"/>
    <col min="8661" max="8661" width="4.85546875" style="7" customWidth="1"/>
    <col min="8662" max="8662" width="44.28515625" style="7" customWidth="1"/>
    <col min="8663" max="8663" width="11.42578125" style="7" customWidth="1"/>
    <col min="8664" max="8664" width="15.42578125" style="7" customWidth="1"/>
    <col min="8665" max="8665" width="14.140625" style="7" customWidth="1"/>
    <col min="8666" max="8666" width="14.5703125" style="7" customWidth="1"/>
    <col min="8667" max="8667" width="29.28515625" style="7" customWidth="1"/>
    <col min="8668" max="8668" width="12.42578125" style="7" customWidth="1"/>
    <col min="8669" max="8669" width="18.7109375" style="7" customWidth="1"/>
    <col min="8670" max="8670" width="14.5703125" style="7" customWidth="1"/>
    <col min="8671" max="8671" width="14.7109375" style="7" customWidth="1"/>
    <col min="8672" max="8672" width="16" style="7" customWidth="1"/>
    <col min="8673" max="8916" width="8.85546875" style="7"/>
    <col min="8917" max="8917" width="4.85546875" style="7" customWidth="1"/>
    <col min="8918" max="8918" width="44.28515625" style="7" customWidth="1"/>
    <col min="8919" max="8919" width="11.42578125" style="7" customWidth="1"/>
    <col min="8920" max="8920" width="15.42578125" style="7" customWidth="1"/>
    <col min="8921" max="8921" width="14.140625" style="7" customWidth="1"/>
    <col min="8922" max="8922" width="14.5703125" style="7" customWidth="1"/>
    <col min="8923" max="8923" width="29.28515625" style="7" customWidth="1"/>
    <col min="8924" max="8924" width="12.42578125" style="7" customWidth="1"/>
    <col min="8925" max="8925" width="18.7109375" style="7" customWidth="1"/>
    <col min="8926" max="8926" width="14.5703125" style="7" customWidth="1"/>
    <col min="8927" max="8927" width="14.7109375" style="7" customWidth="1"/>
    <col min="8928" max="8928" width="16" style="7" customWidth="1"/>
    <col min="8929" max="9172" width="8.85546875" style="7"/>
    <col min="9173" max="9173" width="4.85546875" style="7" customWidth="1"/>
    <col min="9174" max="9174" width="44.28515625" style="7" customWidth="1"/>
    <col min="9175" max="9175" width="11.42578125" style="7" customWidth="1"/>
    <col min="9176" max="9176" width="15.42578125" style="7" customWidth="1"/>
    <col min="9177" max="9177" width="14.140625" style="7" customWidth="1"/>
    <col min="9178" max="9178" width="14.5703125" style="7" customWidth="1"/>
    <col min="9179" max="9179" width="29.28515625" style="7" customWidth="1"/>
    <col min="9180" max="9180" width="12.42578125" style="7" customWidth="1"/>
    <col min="9181" max="9181" width="18.7109375" style="7" customWidth="1"/>
    <col min="9182" max="9182" width="14.5703125" style="7" customWidth="1"/>
    <col min="9183" max="9183" width="14.7109375" style="7" customWidth="1"/>
    <col min="9184" max="9184" width="16" style="7" customWidth="1"/>
    <col min="9185" max="9428" width="8.85546875" style="7"/>
    <col min="9429" max="9429" width="4.85546875" style="7" customWidth="1"/>
    <col min="9430" max="9430" width="44.28515625" style="7" customWidth="1"/>
    <col min="9431" max="9431" width="11.42578125" style="7" customWidth="1"/>
    <col min="9432" max="9432" width="15.42578125" style="7" customWidth="1"/>
    <col min="9433" max="9433" width="14.140625" style="7" customWidth="1"/>
    <col min="9434" max="9434" width="14.5703125" style="7" customWidth="1"/>
    <col min="9435" max="9435" width="29.28515625" style="7" customWidth="1"/>
    <col min="9436" max="9436" width="12.42578125" style="7" customWidth="1"/>
    <col min="9437" max="9437" width="18.7109375" style="7" customWidth="1"/>
    <col min="9438" max="9438" width="14.5703125" style="7" customWidth="1"/>
    <col min="9439" max="9439" width="14.7109375" style="7" customWidth="1"/>
    <col min="9440" max="9440" width="16" style="7" customWidth="1"/>
    <col min="9441" max="9684" width="8.85546875" style="7"/>
    <col min="9685" max="9685" width="4.85546875" style="7" customWidth="1"/>
    <col min="9686" max="9686" width="44.28515625" style="7" customWidth="1"/>
    <col min="9687" max="9687" width="11.42578125" style="7" customWidth="1"/>
    <col min="9688" max="9688" width="15.42578125" style="7" customWidth="1"/>
    <col min="9689" max="9689" width="14.140625" style="7" customWidth="1"/>
    <col min="9690" max="9690" width="14.5703125" style="7" customWidth="1"/>
    <col min="9691" max="9691" width="29.28515625" style="7" customWidth="1"/>
    <col min="9692" max="9692" width="12.42578125" style="7" customWidth="1"/>
    <col min="9693" max="9693" width="18.7109375" style="7" customWidth="1"/>
    <col min="9694" max="9694" width="14.5703125" style="7" customWidth="1"/>
    <col min="9695" max="9695" width="14.7109375" style="7" customWidth="1"/>
    <col min="9696" max="9696" width="16" style="7" customWidth="1"/>
    <col min="9697" max="9940" width="8.85546875" style="7"/>
    <col min="9941" max="9941" width="4.85546875" style="7" customWidth="1"/>
    <col min="9942" max="9942" width="44.28515625" style="7" customWidth="1"/>
    <col min="9943" max="9943" width="11.42578125" style="7" customWidth="1"/>
    <col min="9944" max="9944" width="15.42578125" style="7" customWidth="1"/>
    <col min="9945" max="9945" width="14.140625" style="7" customWidth="1"/>
    <col min="9946" max="9946" width="14.5703125" style="7" customWidth="1"/>
    <col min="9947" max="9947" width="29.28515625" style="7" customWidth="1"/>
    <col min="9948" max="9948" width="12.42578125" style="7" customWidth="1"/>
    <col min="9949" max="9949" width="18.7109375" style="7" customWidth="1"/>
    <col min="9950" max="9950" width="14.5703125" style="7" customWidth="1"/>
    <col min="9951" max="9951" width="14.7109375" style="7" customWidth="1"/>
    <col min="9952" max="9952" width="16" style="7" customWidth="1"/>
    <col min="9953" max="10196" width="8.85546875" style="7"/>
    <col min="10197" max="10197" width="4.85546875" style="7" customWidth="1"/>
    <col min="10198" max="10198" width="44.28515625" style="7" customWidth="1"/>
    <col min="10199" max="10199" width="11.42578125" style="7" customWidth="1"/>
    <col min="10200" max="10200" width="15.42578125" style="7" customWidth="1"/>
    <col min="10201" max="10201" width="14.140625" style="7" customWidth="1"/>
    <col min="10202" max="10202" width="14.5703125" style="7" customWidth="1"/>
    <col min="10203" max="10203" width="29.28515625" style="7" customWidth="1"/>
    <col min="10204" max="10204" width="12.42578125" style="7" customWidth="1"/>
    <col min="10205" max="10205" width="18.7109375" style="7" customWidth="1"/>
    <col min="10206" max="10206" width="14.5703125" style="7" customWidth="1"/>
    <col min="10207" max="10207" width="14.7109375" style="7" customWidth="1"/>
    <col min="10208" max="10208" width="16" style="7" customWidth="1"/>
    <col min="10209" max="10452" width="8.85546875" style="7"/>
    <col min="10453" max="10453" width="4.85546875" style="7" customWidth="1"/>
    <col min="10454" max="10454" width="44.28515625" style="7" customWidth="1"/>
    <col min="10455" max="10455" width="11.42578125" style="7" customWidth="1"/>
    <col min="10456" max="10456" width="15.42578125" style="7" customWidth="1"/>
    <col min="10457" max="10457" width="14.140625" style="7" customWidth="1"/>
    <col min="10458" max="10458" width="14.5703125" style="7" customWidth="1"/>
    <col min="10459" max="10459" width="29.28515625" style="7" customWidth="1"/>
    <col min="10460" max="10460" width="12.42578125" style="7" customWidth="1"/>
    <col min="10461" max="10461" width="18.7109375" style="7" customWidth="1"/>
    <col min="10462" max="10462" width="14.5703125" style="7" customWidth="1"/>
    <col min="10463" max="10463" width="14.7109375" style="7" customWidth="1"/>
    <col min="10464" max="10464" width="16" style="7" customWidth="1"/>
    <col min="10465" max="10708" width="8.85546875" style="7"/>
    <col min="10709" max="10709" width="4.85546875" style="7" customWidth="1"/>
    <col min="10710" max="10710" width="44.28515625" style="7" customWidth="1"/>
    <col min="10711" max="10711" width="11.42578125" style="7" customWidth="1"/>
    <col min="10712" max="10712" width="15.42578125" style="7" customWidth="1"/>
    <col min="10713" max="10713" width="14.140625" style="7" customWidth="1"/>
    <col min="10714" max="10714" width="14.5703125" style="7" customWidth="1"/>
    <col min="10715" max="10715" width="29.28515625" style="7" customWidth="1"/>
    <col min="10716" max="10716" width="12.42578125" style="7" customWidth="1"/>
    <col min="10717" max="10717" width="18.7109375" style="7" customWidth="1"/>
    <col min="10718" max="10718" width="14.5703125" style="7" customWidth="1"/>
    <col min="10719" max="10719" width="14.7109375" style="7" customWidth="1"/>
    <col min="10720" max="10720" width="16" style="7" customWidth="1"/>
    <col min="10721" max="10964" width="8.85546875" style="7"/>
    <col min="10965" max="10965" width="4.85546875" style="7" customWidth="1"/>
    <col min="10966" max="10966" width="44.28515625" style="7" customWidth="1"/>
    <col min="10967" max="10967" width="11.42578125" style="7" customWidth="1"/>
    <col min="10968" max="10968" width="15.42578125" style="7" customWidth="1"/>
    <col min="10969" max="10969" width="14.140625" style="7" customWidth="1"/>
    <col min="10970" max="10970" width="14.5703125" style="7" customWidth="1"/>
    <col min="10971" max="10971" width="29.28515625" style="7" customWidth="1"/>
    <col min="10972" max="10972" width="12.42578125" style="7" customWidth="1"/>
    <col min="10973" max="10973" width="18.7109375" style="7" customWidth="1"/>
    <col min="10974" max="10974" width="14.5703125" style="7" customWidth="1"/>
    <col min="10975" max="10975" width="14.7109375" style="7" customWidth="1"/>
    <col min="10976" max="10976" width="16" style="7" customWidth="1"/>
    <col min="10977" max="11220" width="8.85546875" style="7"/>
    <col min="11221" max="11221" width="4.85546875" style="7" customWidth="1"/>
    <col min="11222" max="11222" width="44.28515625" style="7" customWidth="1"/>
    <col min="11223" max="11223" width="11.42578125" style="7" customWidth="1"/>
    <col min="11224" max="11224" width="15.42578125" style="7" customWidth="1"/>
    <col min="11225" max="11225" width="14.140625" style="7" customWidth="1"/>
    <col min="11226" max="11226" width="14.5703125" style="7" customWidth="1"/>
    <col min="11227" max="11227" width="29.28515625" style="7" customWidth="1"/>
    <col min="11228" max="11228" width="12.42578125" style="7" customWidth="1"/>
    <col min="11229" max="11229" width="18.7109375" style="7" customWidth="1"/>
    <col min="11230" max="11230" width="14.5703125" style="7" customWidth="1"/>
    <col min="11231" max="11231" width="14.7109375" style="7" customWidth="1"/>
    <col min="11232" max="11232" width="16" style="7" customWidth="1"/>
    <col min="11233" max="11476" width="8.85546875" style="7"/>
    <col min="11477" max="11477" width="4.85546875" style="7" customWidth="1"/>
    <col min="11478" max="11478" width="44.28515625" style="7" customWidth="1"/>
    <col min="11479" max="11479" width="11.42578125" style="7" customWidth="1"/>
    <col min="11480" max="11480" width="15.42578125" style="7" customWidth="1"/>
    <col min="11481" max="11481" width="14.140625" style="7" customWidth="1"/>
    <col min="11482" max="11482" width="14.5703125" style="7" customWidth="1"/>
    <col min="11483" max="11483" width="29.28515625" style="7" customWidth="1"/>
    <col min="11484" max="11484" width="12.42578125" style="7" customWidth="1"/>
    <col min="11485" max="11485" width="18.7109375" style="7" customWidth="1"/>
    <col min="11486" max="11486" width="14.5703125" style="7" customWidth="1"/>
    <col min="11487" max="11487" width="14.7109375" style="7" customWidth="1"/>
    <col min="11488" max="11488" width="16" style="7" customWidth="1"/>
    <col min="11489" max="11732" width="8.85546875" style="7"/>
    <col min="11733" max="11733" width="4.85546875" style="7" customWidth="1"/>
    <col min="11734" max="11734" width="44.28515625" style="7" customWidth="1"/>
    <col min="11735" max="11735" width="11.42578125" style="7" customWidth="1"/>
    <col min="11736" max="11736" width="15.42578125" style="7" customWidth="1"/>
    <col min="11737" max="11737" width="14.140625" style="7" customWidth="1"/>
    <col min="11738" max="11738" width="14.5703125" style="7" customWidth="1"/>
    <col min="11739" max="11739" width="29.28515625" style="7" customWidth="1"/>
    <col min="11740" max="11740" width="12.42578125" style="7" customWidth="1"/>
    <col min="11741" max="11741" width="18.7109375" style="7" customWidth="1"/>
    <col min="11742" max="11742" width="14.5703125" style="7" customWidth="1"/>
    <col min="11743" max="11743" width="14.7109375" style="7" customWidth="1"/>
    <col min="11744" max="11744" width="16" style="7" customWidth="1"/>
    <col min="11745" max="11988" width="8.85546875" style="7"/>
    <col min="11989" max="11989" width="4.85546875" style="7" customWidth="1"/>
    <col min="11990" max="11990" width="44.28515625" style="7" customWidth="1"/>
    <col min="11991" max="11991" width="11.42578125" style="7" customWidth="1"/>
    <col min="11992" max="11992" width="15.42578125" style="7" customWidth="1"/>
    <col min="11993" max="11993" width="14.140625" style="7" customWidth="1"/>
    <col min="11994" max="11994" width="14.5703125" style="7" customWidth="1"/>
    <col min="11995" max="11995" width="29.28515625" style="7" customWidth="1"/>
    <col min="11996" max="11996" width="12.42578125" style="7" customWidth="1"/>
    <col min="11997" max="11997" width="18.7109375" style="7" customWidth="1"/>
    <col min="11998" max="11998" width="14.5703125" style="7" customWidth="1"/>
    <col min="11999" max="11999" width="14.7109375" style="7" customWidth="1"/>
    <col min="12000" max="12000" width="16" style="7" customWidth="1"/>
    <col min="12001" max="12244" width="8.85546875" style="7"/>
    <col min="12245" max="12245" width="4.85546875" style="7" customWidth="1"/>
    <col min="12246" max="12246" width="44.28515625" style="7" customWidth="1"/>
    <col min="12247" max="12247" width="11.42578125" style="7" customWidth="1"/>
    <col min="12248" max="12248" width="15.42578125" style="7" customWidth="1"/>
    <col min="12249" max="12249" width="14.140625" style="7" customWidth="1"/>
    <col min="12250" max="12250" width="14.5703125" style="7" customWidth="1"/>
    <col min="12251" max="12251" width="29.28515625" style="7" customWidth="1"/>
    <col min="12252" max="12252" width="12.42578125" style="7" customWidth="1"/>
    <col min="12253" max="12253" width="18.7109375" style="7" customWidth="1"/>
    <col min="12254" max="12254" width="14.5703125" style="7" customWidth="1"/>
    <col min="12255" max="12255" width="14.7109375" style="7" customWidth="1"/>
    <col min="12256" max="12256" width="16" style="7" customWidth="1"/>
    <col min="12257" max="12500" width="8.85546875" style="7"/>
    <col min="12501" max="12501" width="4.85546875" style="7" customWidth="1"/>
    <col min="12502" max="12502" width="44.28515625" style="7" customWidth="1"/>
    <col min="12503" max="12503" width="11.42578125" style="7" customWidth="1"/>
    <col min="12504" max="12504" width="15.42578125" style="7" customWidth="1"/>
    <col min="12505" max="12505" width="14.140625" style="7" customWidth="1"/>
    <col min="12506" max="12506" width="14.5703125" style="7" customWidth="1"/>
    <col min="12507" max="12507" width="29.28515625" style="7" customWidth="1"/>
    <col min="12508" max="12508" width="12.42578125" style="7" customWidth="1"/>
    <col min="12509" max="12509" width="18.7109375" style="7" customWidth="1"/>
    <col min="12510" max="12510" width="14.5703125" style="7" customWidth="1"/>
    <col min="12511" max="12511" width="14.7109375" style="7" customWidth="1"/>
    <col min="12512" max="12512" width="16" style="7" customWidth="1"/>
    <col min="12513" max="12756" width="8.85546875" style="7"/>
    <col min="12757" max="12757" width="4.85546875" style="7" customWidth="1"/>
    <col min="12758" max="12758" width="44.28515625" style="7" customWidth="1"/>
    <col min="12759" max="12759" width="11.42578125" style="7" customWidth="1"/>
    <col min="12760" max="12760" width="15.42578125" style="7" customWidth="1"/>
    <col min="12761" max="12761" width="14.140625" style="7" customWidth="1"/>
    <col min="12762" max="12762" width="14.5703125" style="7" customWidth="1"/>
    <col min="12763" max="12763" width="29.28515625" style="7" customWidth="1"/>
    <col min="12764" max="12764" width="12.42578125" style="7" customWidth="1"/>
    <col min="12765" max="12765" width="18.7109375" style="7" customWidth="1"/>
    <col min="12766" max="12766" width="14.5703125" style="7" customWidth="1"/>
    <col min="12767" max="12767" width="14.7109375" style="7" customWidth="1"/>
    <col min="12768" max="12768" width="16" style="7" customWidth="1"/>
    <col min="12769" max="13012" width="8.85546875" style="7"/>
    <col min="13013" max="13013" width="4.85546875" style="7" customWidth="1"/>
    <col min="13014" max="13014" width="44.28515625" style="7" customWidth="1"/>
    <col min="13015" max="13015" width="11.42578125" style="7" customWidth="1"/>
    <col min="13016" max="13016" width="15.42578125" style="7" customWidth="1"/>
    <col min="13017" max="13017" width="14.140625" style="7" customWidth="1"/>
    <col min="13018" max="13018" width="14.5703125" style="7" customWidth="1"/>
    <col min="13019" max="13019" width="29.28515625" style="7" customWidth="1"/>
    <col min="13020" max="13020" width="12.42578125" style="7" customWidth="1"/>
    <col min="13021" max="13021" width="18.7109375" style="7" customWidth="1"/>
    <col min="13022" max="13022" width="14.5703125" style="7" customWidth="1"/>
    <col min="13023" max="13023" width="14.7109375" style="7" customWidth="1"/>
    <col min="13024" max="13024" width="16" style="7" customWidth="1"/>
    <col min="13025" max="13268" width="8.85546875" style="7"/>
    <col min="13269" max="13269" width="4.85546875" style="7" customWidth="1"/>
    <col min="13270" max="13270" width="44.28515625" style="7" customWidth="1"/>
    <col min="13271" max="13271" width="11.42578125" style="7" customWidth="1"/>
    <col min="13272" max="13272" width="15.42578125" style="7" customWidth="1"/>
    <col min="13273" max="13273" width="14.140625" style="7" customWidth="1"/>
    <col min="13274" max="13274" width="14.5703125" style="7" customWidth="1"/>
    <col min="13275" max="13275" width="29.28515625" style="7" customWidth="1"/>
    <col min="13276" max="13276" width="12.42578125" style="7" customWidth="1"/>
    <col min="13277" max="13277" width="18.7109375" style="7" customWidth="1"/>
    <col min="13278" max="13278" width="14.5703125" style="7" customWidth="1"/>
    <col min="13279" max="13279" width="14.7109375" style="7" customWidth="1"/>
    <col min="13280" max="13280" width="16" style="7" customWidth="1"/>
    <col min="13281" max="13524" width="8.85546875" style="7"/>
    <col min="13525" max="13525" width="4.85546875" style="7" customWidth="1"/>
    <col min="13526" max="13526" width="44.28515625" style="7" customWidth="1"/>
    <col min="13527" max="13527" width="11.42578125" style="7" customWidth="1"/>
    <col min="13528" max="13528" width="15.42578125" style="7" customWidth="1"/>
    <col min="13529" max="13529" width="14.140625" style="7" customWidth="1"/>
    <col min="13530" max="13530" width="14.5703125" style="7" customWidth="1"/>
    <col min="13531" max="13531" width="29.28515625" style="7" customWidth="1"/>
    <col min="13532" max="13532" width="12.42578125" style="7" customWidth="1"/>
    <col min="13533" max="13533" width="18.7109375" style="7" customWidth="1"/>
    <col min="13534" max="13534" width="14.5703125" style="7" customWidth="1"/>
    <col min="13535" max="13535" width="14.7109375" style="7" customWidth="1"/>
    <col min="13536" max="13536" width="16" style="7" customWidth="1"/>
    <col min="13537" max="13780" width="8.85546875" style="7"/>
    <col min="13781" max="13781" width="4.85546875" style="7" customWidth="1"/>
    <col min="13782" max="13782" width="44.28515625" style="7" customWidth="1"/>
    <col min="13783" max="13783" width="11.42578125" style="7" customWidth="1"/>
    <col min="13784" max="13784" width="15.42578125" style="7" customWidth="1"/>
    <col min="13785" max="13785" width="14.140625" style="7" customWidth="1"/>
    <col min="13786" max="13786" width="14.5703125" style="7" customWidth="1"/>
    <col min="13787" max="13787" width="29.28515625" style="7" customWidth="1"/>
    <col min="13788" max="13788" width="12.42578125" style="7" customWidth="1"/>
    <col min="13789" max="13789" width="18.7109375" style="7" customWidth="1"/>
    <col min="13790" max="13790" width="14.5703125" style="7" customWidth="1"/>
    <col min="13791" max="13791" width="14.7109375" style="7" customWidth="1"/>
    <col min="13792" max="13792" width="16" style="7" customWidth="1"/>
    <col min="13793" max="14036" width="8.85546875" style="7"/>
    <col min="14037" max="14037" width="4.85546875" style="7" customWidth="1"/>
    <col min="14038" max="14038" width="44.28515625" style="7" customWidth="1"/>
    <col min="14039" max="14039" width="11.42578125" style="7" customWidth="1"/>
    <col min="14040" max="14040" width="15.42578125" style="7" customWidth="1"/>
    <col min="14041" max="14041" width="14.140625" style="7" customWidth="1"/>
    <col min="14042" max="14042" width="14.5703125" style="7" customWidth="1"/>
    <col min="14043" max="14043" width="29.28515625" style="7" customWidth="1"/>
    <col min="14044" max="14044" width="12.42578125" style="7" customWidth="1"/>
    <col min="14045" max="14045" width="18.7109375" style="7" customWidth="1"/>
    <col min="14046" max="14046" width="14.5703125" style="7" customWidth="1"/>
    <col min="14047" max="14047" width="14.7109375" style="7" customWidth="1"/>
    <col min="14048" max="14048" width="16" style="7" customWidth="1"/>
    <col min="14049" max="14292" width="8.85546875" style="7"/>
    <col min="14293" max="14293" width="4.85546875" style="7" customWidth="1"/>
    <col min="14294" max="14294" width="44.28515625" style="7" customWidth="1"/>
    <col min="14295" max="14295" width="11.42578125" style="7" customWidth="1"/>
    <col min="14296" max="14296" width="15.42578125" style="7" customWidth="1"/>
    <col min="14297" max="14297" width="14.140625" style="7" customWidth="1"/>
    <col min="14298" max="14298" width="14.5703125" style="7" customWidth="1"/>
    <col min="14299" max="14299" width="29.28515625" style="7" customWidth="1"/>
    <col min="14300" max="14300" width="12.42578125" style="7" customWidth="1"/>
    <col min="14301" max="14301" width="18.7109375" style="7" customWidth="1"/>
    <col min="14302" max="14302" width="14.5703125" style="7" customWidth="1"/>
    <col min="14303" max="14303" width="14.7109375" style="7" customWidth="1"/>
    <col min="14304" max="14304" width="16" style="7" customWidth="1"/>
    <col min="14305" max="14548" width="8.85546875" style="7"/>
    <col min="14549" max="14549" width="4.85546875" style="7" customWidth="1"/>
    <col min="14550" max="14550" width="44.28515625" style="7" customWidth="1"/>
    <col min="14551" max="14551" width="11.42578125" style="7" customWidth="1"/>
    <col min="14552" max="14552" width="15.42578125" style="7" customWidth="1"/>
    <col min="14553" max="14553" width="14.140625" style="7" customWidth="1"/>
    <col min="14554" max="14554" width="14.5703125" style="7" customWidth="1"/>
    <col min="14555" max="14555" width="29.28515625" style="7" customWidth="1"/>
    <col min="14556" max="14556" width="12.42578125" style="7" customWidth="1"/>
    <col min="14557" max="14557" width="18.7109375" style="7" customWidth="1"/>
    <col min="14558" max="14558" width="14.5703125" style="7" customWidth="1"/>
    <col min="14559" max="14559" width="14.7109375" style="7" customWidth="1"/>
    <col min="14560" max="14560" width="16" style="7" customWidth="1"/>
    <col min="14561" max="14804" width="8.85546875" style="7"/>
    <col min="14805" max="14805" width="4.85546875" style="7" customWidth="1"/>
    <col min="14806" max="14806" width="44.28515625" style="7" customWidth="1"/>
    <col min="14807" max="14807" width="11.42578125" style="7" customWidth="1"/>
    <col min="14808" max="14808" width="15.42578125" style="7" customWidth="1"/>
    <col min="14809" max="14809" width="14.140625" style="7" customWidth="1"/>
    <col min="14810" max="14810" width="14.5703125" style="7" customWidth="1"/>
    <col min="14811" max="14811" width="29.28515625" style="7" customWidth="1"/>
    <col min="14812" max="14812" width="12.42578125" style="7" customWidth="1"/>
    <col min="14813" max="14813" width="18.7109375" style="7" customWidth="1"/>
    <col min="14814" max="14814" width="14.5703125" style="7" customWidth="1"/>
    <col min="14815" max="14815" width="14.7109375" style="7" customWidth="1"/>
    <col min="14816" max="14816" width="16" style="7" customWidth="1"/>
    <col min="14817" max="15060" width="8.85546875" style="7"/>
    <col min="15061" max="15061" width="4.85546875" style="7" customWidth="1"/>
    <col min="15062" max="15062" width="44.28515625" style="7" customWidth="1"/>
    <col min="15063" max="15063" width="11.42578125" style="7" customWidth="1"/>
    <col min="15064" max="15064" width="15.42578125" style="7" customWidth="1"/>
    <col min="15065" max="15065" width="14.140625" style="7" customWidth="1"/>
    <col min="15066" max="15066" width="14.5703125" style="7" customWidth="1"/>
    <col min="15067" max="15067" width="29.28515625" style="7" customWidth="1"/>
    <col min="15068" max="15068" width="12.42578125" style="7" customWidth="1"/>
    <col min="15069" max="15069" width="18.7109375" style="7" customWidth="1"/>
    <col min="15070" max="15070" width="14.5703125" style="7" customWidth="1"/>
    <col min="15071" max="15071" width="14.7109375" style="7" customWidth="1"/>
    <col min="15072" max="15072" width="16" style="7" customWidth="1"/>
    <col min="15073" max="15316" width="8.85546875" style="7"/>
    <col min="15317" max="15317" width="4.85546875" style="7" customWidth="1"/>
    <col min="15318" max="15318" width="44.28515625" style="7" customWidth="1"/>
    <col min="15319" max="15319" width="11.42578125" style="7" customWidth="1"/>
    <col min="15320" max="15320" width="15.42578125" style="7" customWidth="1"/>
    <col min="15321" max="15321" width="14.140625" style="7" customWidth="1"/>
    <col min="15322" max="15322" width="14.5703125" style="7" customWidth="1"/>
    <col min="15323" max="15323" width="29.28515625" style="7" customWidth="1"/>
    <col min="15324" max="15324" width="12.42578125" style="7" customWidth="1"/>
    <col min="15325" max="15325" width="18.7109375" style="7" customWidth="1"/>
    <col min="15326" max="15326" width="14.5703125" style="7" customWidth="1"/>
    <col min="15327" max="15327" width="14.7109375" style="7" customWidth="1"/>
    <col min="15328" max="15328" width="16" style="7" customWidth="1"/>
    <col min="15329" max="15572" width="8.85546875" style="7"/>
    <col min="15573" max="15573" width="4.85546875" style="7" customWidth="1"/>
    <col min="15574" max="15574" width="44.28515625" style="7" customWidth="1"/>
    <col min="15575" max="15575" width="11.42578125" style="7" customWidth="1"/>
    <col min="15576" max="15576" width="15.42578125" style="7" customWidth="1"/>
    <col min="15577" max="15577" width="14.140625" style="7" customWidth="1"/>
    <col min="15578" max="15578" width="14.5703125" style="7" customWidth="1"/>
    <col min="15579" max="15579" width="29.28515625" style="7" customWidth="1"/>
    <col min="15580" max="15580" width="12.42578125" style="7" customWidth="1"/>
    <col min="15581" max="15581" width="18.7109375" style="7" customWidth="1"/>
    <col min="15582" max="15582" width="14.5703125" style="7" customWidth="1"/>
    <col min="15583" max="15583" width="14.7109375" style="7" customWidth="1"/>
    <col min="15584" max="15584" width="16" style="7" customWidth="1"/>
    <col min="15585" max="15828" width="8.85546875" style="7"/>
    <col min="15829" max="15829" width="4.85546875" style="7" customWidth="1"/>
    <col min="15830" max="15830" width="44.28515625" style="7" customWidth="1"/>
    <col min="15831" max="15831" width="11.42578125" style="7" customWidth="1"/>
    <col min="15832" max="15832" width="15.42578125" style="7" customWidth="1"/>
    <col min="15833" max="15833" width="14.140625" style="7" customWidth="1"/>
    <col min="15834" max="15834" width="14.5703125" style="7" customWidth="1"/>
    <col min="15835" max="15835" width="29.28515625" style="7" customWidth="1"/>
    <col min="15836" max="15836" width="12.42578125" style="7" customWidth="1"/>
    <col min="15837" max="15837" width="18.7109375" style="7" customWidth="1"/>
    <col min="15838" max="15838" width="14.5703125" style="7" customWidth="1"/>
    <col min="15839" max="15839" width="14.7109375" style="7" customWidth="1"/>
    <col min="15840" max="15840" width="16" style="7" customWidth="1"/>
    <col min="15841" max="16084" width="8.85546875" style="7"/>
    <col min="16085" max="16085" width="4.85546875" style="7" customWidth="1"/>
    <col min="16086" max="16086" width="44.28515625" style="7" customWidth="1"/>
    <col min="16087" max="16087" width="11.42578125" style="7" customWidth="1"/>
    <col min="16088" max="16088" width="15.42578125" style="7" customWidth="1"/>
    <col min="16089" max="16089" width="14.140625" style="7" customWidth="1"/>
    <col min="16090" max="16090" width="14.5703125" style="7" customWidth="1"/>
    <col min="16091" max="16091" width="29.28515625" style="7" customWidth="1"/>
    <col min="16092" max="16092" width="12.42578125" style="7" customWidth="1"/>
    <col min="16093" max="16093" width="18.7109375" style="7" customWidth="1"/>
    <col min="16094" max="16094" width="14.5703125" style="7" customWidth="1"/>
    <col min="16095" max="16095" width="14.7109375" style="7" customWidth="1"/>
    <col min="16096" max="16096" width="16" style="7" customWidth="1"/>
    <col min="16097" max="16384" width="8.85546875" style="7"/>
  </cols>
  <sheetData>
    <row r="1" spans="1:17" s="65" customFormat="1" ht="120" hidden="1" customHeight="1" x14ac:dyDescent="0.2">
      <c r="A1" s="654"/>
      <c r="B1" s="655"/>
      <c r="C1" s="655"/>
      <c r="D1" s="655"/>
      <c r="E1" s="656"/>
    </row>
    <row r="2" spans="1:17" s="65" customFormat="1" ht="45.75" hidden="1" customHeight="1" x14ac:dyDescent="0.2">
      <c r="A2" s="680" t="s">
        <v>744</v>
      </c>
      <c r="B2" s="680"/>
      <c r="C2" s="680"/>
      <c r="D2" s="680"/>
      <c r="E2" s="680"/>
    </row>
    <row r="3" spans="1:17" s="65" customFormat="1" ht="20.25" hidden="1" x14ac:dyDescent="0.2">
      <c r="A3" s="656"/>
      <c r="B3" s="656"/>
      <c r="C3" s="656"/>
      <c r="D3" s="656"/>
      <c r="E3" s="656"/>
    </row>
    <row r="4" spans="1:17" s="65" customFormat="1" ht="45.75" hidden="1" customHeight="1" x14ac:dyDescent="0.2">
      <c r="A4" s="656"/>
      <c r="B4" s="656"/>
      <c r="C4" s="656"/>
      <c r="D4" s="656" t="s">
        <v>864</v>
      </c>
      <c r="E4" s="656"/>
    </row>
    <row r="5" spans="1:17" s="65" customFormat="1" ht="15.75" hidden="1" x14ac:dyDescent="0.25">
      <c r="A5" s="657"/>
      <c r="B5" s="658"/>
      <c r="C5" s="659"/>
      <c r="D5" s="659"/>
      <c r="E5" s="660"/>
    </row>
    <row r="6" spans="1:17" s="65" customFormat="1" ht="15.75" hidden="1" x14ac:dyDescent="0.25">
      <c r="A6" s="657"/>
      <c r="B6" s="661" t="s">
        <v>925</v>
      </c>
      <c r="C6" s="659"/>
      <c r="D6" s="659" t="s">
        <v>865</v>
      </c>
      <c r="E6" s="660"/>
    </row>
    <row r="7" spans="1:17" s="65" customFormat="1" ht="15.75" hidden="1" x14ac:dyDescent="0.25">
      <c r="A7" s="657" t="s">
        <v>926</v>
      </c>
      <c r="B7" s="662" t="e">
        <f>SUM(#REF!,#REF!,#REF!,#REF!,#REF!,Лист1!G10,Лист1!G11,#REF!,Лист1!G14,Лист1!G15,Лист1!G16,Лист1!G17,Лист1!G18,Лист1!G19,Лист1!G20,Лист1!G37,Лист1!G45)</f>
        <v>#REF!</v>
      </c>
      <c r="C7" s="659"/>
      <c r="D7" s="659"/>
      <c r="E7" s="660"/>
    </row>
    <row r="8" spans="1:17" s="65" customFormat="1" ht="15.75" hidden="1" x14ac:dyDescent="0.25">
      <c r="A8" s="657" t="s">
        <v>927</v>
      </c>
      <c r="B8" s="663">
        <v>122957.95999999999</v>
      </c>
      <c r="C8" s="659"/>
      <c r="D8" s="659" t="s">
        <v>866</v>
      </c>
      <c r="E8" s="660"/>
    </row>
    <row r="9" spans="1:17" s="65" customFormat="1" ht="15.75" hidden="1" x14ac:dyDescent="0.25">
      <c r="A9" s="657" t="s">
        <v>928</v>
      </c>
      <c r="B9" s="664">
        <v>268819.13800000004</v>
      </c>
      <c r="C9" s="659"/>
      <c r="D9" s="659"/>
      <c r="E9" s="660"/>
    </row>
    <row r="10" spans="1:17" s="65" customFormat="1" ht="15.75" hidden="1" x14ac:dyDescent="0.25">
      <c r="A10" s="657" t="s">
        <v>929</v>
      </c>
      <c r="B10" s="665" t="e">
        <f>SUM(B7:B9)</f>
        <v>#REF!</v>
      </c>
      <c r="C10" s="659"/>
      <c r="D10" s="659" t="s">
        <v>867</v>
      </c>
      <c r="E10" s="660"/>
    </row>
    <row r="11" spans="1:17" s="65" customFormat="1" ht="15.75" hidden="1" x14ac:dyDescent="0.25">
      <c r="A11" s="657"/>
      <c r="B11" s="666" t="e">
        <f>B10-Лист1!G20-Лист1!G15</f>
        <v>#REF!</v>
      </c>
      <c r="C11" s="659"/>
      <c r="D11" s="659"/>
      <c r="E11" s="660"/>
    </row>
    <row r="12" spans="1:17" s="65" customFormat="1" ht="15.75" hidden="1" x14ac:dyDescent="0.25">
      <c r="A12" s="657"/>
      <c r="B12" s="658"/>
      <c r="C12" s="659"/>
      <c r="D12" s="659"/>
      <c r="E12" s="659"/>
    </row>
    <row r="13" spans="1:17" s="65" customFormat="1" ht="18" customHeight="1" x14ac:dyDescent="0.2">
      <c r="A13" s="689" t="s">
        <v>2523</v>
      </c>
      <c r="B13" s="689"/>
      <c r="C13" s="689"/>
      <c r="D13" s="689"/>
      <c r="E13" s="689"/>
    </row>
    <row r="14" spans="1:17" s="65" customFormat="1" ht="18" customHeight="1" x14ac:dyDescent="0.2">
      <c r="A14" s="689"/>
      <c r="B14" s="689"/>
      <c r="C14" s="689"/>
      <c r="D14" s="689"/>
      <c r="E14" s="689"/>
    </row>
    <row r="15" spans="1:17" s="65" customFormat="1" ht="50.25" customHeight="1" x14ac:dyDescent="0.2">
      <c r="A15" s="681" t="s">
        <v>1</v>
      </c>
      <c r="B15" s="681" t="s">
        <v>2521</v>
      </c>
      <c r="C15" s="683" t="s">
        <v>3</v>
      </c>
      <c r="D15" s="684"/>
      <c r="E15" s="685" t="s">
        <v>2522</v>
      </c>
      <c r="F15" s="205"/>
      <c r="G15" s="205"/>
      <c r="H15" s="205"/>
      <c r="J15" s="395"/>
      <c r="K15" s="395"/>
      <c r="P15" s="205"/>
      <c r="Q15" s="395"/>
    </row>
    <row r="16" spans="1:17" s="65" customFormat="1" ht="54" customHeight="1" x14ac:dyDescent="0.2">
      <c r="A16" s="682"/>
      <c r="B16" s="682"/>
      <c r="C16" s="18" t="s">
        <v>1085</v>
      </c>
      <c r="D16" s="18" t="s">
        <v>1086</v>
      </c>
      <c r="E16" s="685"/>
      <c r="F16" s="395"/>
    </row>
    <row r="17" spans="1:21" s="65" customFormat="1" x14ac:dyDescent="0.2">
      <c r="A17" s="26">
        <v>1</v>
      </c>
      <c r="B17" s="26">
        <v>2</v>
      </c>
      <c r="C17" s="26">
        <v>3</v>
      </c>
      <c r="D17" s="26">
        <v>4</v>
      </c>
      <c r="E17" s="26">
        <v>9</v>
      </c>
    </row>
    <row r="18" spans="1:21" s="672" customFormat="1" ht="30.75" customHeight="1" x14ac:dyDescent="0.2">
      <c r="A18" s="650"/>
      <c r="B18" s="650" t="s">
        <v>2519</v>
      </c>
      <c r="C18" s="650"/>
      <c r="D18" s="671">
        <f>D20+D71+D98</f>
        <v>933509.94</v>
      </c>
      <c r="E18" s="671">
        <f>E20+E71+E98</f>
        <v>361762.4</v>
      </c>
    </row>
    <row r="19" spans="1:21" s="672" customFormat="1" ht="21" customHeight="1" x14ac:dyDescent="0.2">
      <c r="A19" s="650"/>
      <c r="B19" s="156" t="s">
        <v>2520</v>
      </c>
      <c r="C19" s="650"/>
      <c r="D19" s="671"/>
      <c r="E19" s="669"/>
    </row>
    <row r="20" spans="1:21" s="65" customFormat="1" ht="28.5" customHeight="1" x14ac:dyDescent="0.2">
      <c r="A20" s="668" t="s">
        <v>670</v>
      </c>
      <c r="B20" s="649" t="s">
        <v>2504</v>
      </c>
      <c r="C20" s="190">
        <f t="shared" ref="C20:E20" si="0">SUM(C21:C70)</f>
        <v>83.200000000000017</v>
      </c>
      <c r="D20" s="190">
        <f t="shared" si="0"/>
        <v>834719.16999999993</v>
      </c>
      <c r="E20" s="190">
        <f t="shared" si="0"/>
        <v>332231.63</v>
      </c>
      <c r="L20" s="239"/>
      <c r="M20" s="239"/>
      <c r="N20" s="239"/>
      <c r="O20" s="239"/>
      <c r="P20" s="239"/>
      <c r="Q20" s="239"/>
      <c r="R20" s="239"/>
      <c r="S20" s="239"/>
      <c r="T20" s="239"/>
      <c r="U20" s="239"/>
    </row>
    <row r="21" spans="1:21" s="627" customFormat="1" ht="16.5" x14ac:dyDescent="0.2">
      <c r="A21" s="693" t="s">
        <v>47</v>
      </c>
      <c r="B21" s="694" t="s">
        <v>2502</v>
      </c>
      <c r="C21" s="695" t="s">
        <v>41</v>
      </c>
      <c r="D21" s="695">
        <v>15000</v>
      </c>
      <c r="E21" s="695"/>
      <c r="L21" s="651"/>
      <c r="M21" s="651"/>
      <c r="N21" s="651"/>
      <c r="O21" s="651"/>
      <c r="P21" s="651"/>
      <c r="Q21" s="651"/>
      <c r="R21" s="651"/>
      <c r="S21" s="651"/>
      <c r="T21" s="651"/>
      <c r="U21" s="651"/>
    </row>
    <row r="22" spans="1:21" s="627" customFormat="1" ht="16.5" x14ac:dyDescent="0.2">
      <c r="A22" s="693" t="s">
        <v>57</v>
      </c>
      <c r="B22" s="694" t="s">
        <v>2493</v>
      </c>
      <c r="C22" s="695">
        <v>5.5</v>
      </c>
      <c r="D22" s="695">
        <v>35521.800000000003</v>
      </c>
      <c r="E22" s="695">
        <v>35521.800000000003</v>
      </c>
      <c r="L22" s="651"/>
      <c r="M22" s="651"/>
      <c r="N22" s="651"/>
      <c r="O22" s="651"/>
      <c r="P22" s="651"/>
      <c r="Q22" s="651"/>
      <c r="R22" s="651"/>
      <c r="S22" s="651"/>
      <c r="T22" s="651"/>
      <c r="U22" s="651"/>
    </row>
    <row r="23" spans="1:21" s="627" customFormat="1" ht="16.5" x14ac:dyDescent="0.2">
      <c r="A23" s="693" t="s">
        <v>66</v>
      </c>
      <c r="B23" s="694" t="s">
        <v>2428</v>
      </c>
      <c r="C23" s="695">
        <v>4.4000000000000004</v>
      </c>
      <c r="D23" s="695">
        <v>26717.4</v>
      </c>
      <c r="E23" s="695">
        <v>26717.4</v>
      </c>
      <c r="L23" s="651"/>
      <c r="M23" s="651"/>
      <c r="N23" s="651"/>
      <c r="O23" s="651"/>
      <c r="P23" s="651"/>
      <c r="Q23" s="651"/>
      <c r="R23" s="651"/>
      <c r="S23" s="651"/>
      <c r="T23" s="651"/>
      <c r="U23" s="651"/>
    </row>
    <row r="24" spans="1:21" s="627" customFormat="1" ht="16.5" x14ac:dyDescent="0.2">
      <c r="A24" s="693" t="s">
        <v>74</v>
      </c>
      <c r="B24" s="694" t="s">
        <v>2429</v>
      </c>
      <c r="C24" s="695">
        <v>7</v>
      </c>
      <c r="D24" s="695">
        <v>40709.57</v>
      </c>
      <c r="E24" s="695">
        <v>40709.57</v>
      </c>
      <c r="L24" s="651"/>
      <c r="M24" s="651"/>
      <c r="N24" s="651"/>
      <c r="O24" s="651"/>
      <c r="P24" s="651"/>
      <c r="Q24" s="651"/>
      <c r="R24" s="651"/>
      <c r="S24" s="651"/>
      <c r="T24" s="651"/>
      <c r="U24" s="651"/>
    </row>
    <row r="25" spans="1:21" s="627" customFormat="1" ht="16.5" x14ac:dyDescent="0.2">
      <c r="A25" s="693" t="s">
        <v>81</v>
      </c>
      <c r="B25" s="694" t="s">
        <v>2430</v>
      </c>
      <c r="C25" s="695">
        <v>4.4000000000000004</v>
      </c>
      <c r="D25" s="695">
        <v>26717.439999999999</v>
      </c>
      <c r="E25" s="695">
        <v>26717.439999999999</v>
      </c>
      <c r="L25" s="651"/>
      <c r="M25" s="651"/>
      <c r="N25" s="651"/>
      <c r="O25" s="651"/>
      <c r="P25" s="651"/>
      <c r="Q25" s="651"/>
      <c r="R25" s="651"/>
      <c r="S25" s="651"/>
      <c r="T25" s="651"/>
      <c r="U25" s="651"/>
    </row>
    <row r="26" spans="1:21" s="627" customFormat="1" ht="16.5" x14ac:dyDescent="0.2">
      <c r="A26" s="693" t="s">
        <v>87</v>
      </c>
      <c r="B26" s="694" t="s">
        <v>2431</v>
      </c>
      <c r="C26" s="695">
        <v>2</v>
      </c>
      <c r="D26" s="695">
        <v>23417.02</v>
      </c>
      <c r="E26" s="695">
        <v>23417.02</v>
      </c>
      <c r="L26" s="651"/>
      <c r="M26" s="651"/>
      <c r="N26" s="651"/>
      <c r="O26" s="651"/>
      <c r="P26" s="651"/>
      <c r="Q26" s="651"/>
      <c r="R26" s="651"/>
      <c r="S26" s="651"/>
      <c r="T26" s="651"/>
      <c r="U26" s="651"/>
    </row>
    <row r="27" spans="1:21" s="627" customFormat="1" ht="16.5" x14ac:dyDescent="0.2">
      <c r="A27" s="693" t="s">
        <v>94</v>
      </c>
      <c r="B27" s="694" t="s">
        <v>2432</v>
      </c>
      <c r="C27" s="695">
        <v>2</v>
      </c>
      <c r="D27" s="695">
        <v>23417.02</v>
      </c>
      <c r="E27" s="695">
        <v>23417.02</v>
      </c>
      <c r="L27" s="651"/>
      <c r="M27" s="651"/>
      <c r="N27" s="651"/>
      <c r="O27" s="651"/>
      <c r="P27" s="651"/>
      <c r="Q27" s="651"/>
      <c r="R27" s="651"/>
      <c r="S27" s="651"/>
      <c r="T27" s="651"/>
      <c r="U27" s="651"/>
    </row>
    <row r="28" spans="1:21" s="627" customFormat="1" ht="16.5" x14ac:dyDescent="0.2">
      <c r="A28" s="693" t="s">
        <v>98</v>
      </c>
      <c r="B28" s="694" t="s">
        <v>2494</v>
      </c>
      <c r="C28" s="695">
        <v>4</v>
      </c>
      <c r="D28" s="695">
        <v>30334.04</v>
      </c>
      <c r="E28" s="695">
        <v>30334.04</v>
      </c>
      <c r="L28" s="651"/>
      <c r="M28" s="651"/>
      <c r="N28" s="651"/>
      <c r="O28" s="651"/>
      <c r="P28" s="651"/>
      <c r="Q28" s="651"/>
      <c r="R28" s="651"/>
      <c r="S28" s="651"/>
      <c r="T28" s="651"/>
      <c r="U28" s="651"/>
    </row>
    <row r="29" spans="1:21" s="627" customFormat="1" ht="16.5" x14ac:dyDescent="0.2">
      <c r="A29" s="693" t="s">
        <v>101</v>
      </c>
      <c r="B29" s="694" t="s">
        <v>2495</v>
      </c>
      <c r="C29" s="695">
        <v>1.9</v>
      </c>
      <c r="D29" s="695">
        <v>18071.169999999998</v>
      </c>
      <c r="E29" s="695">
        <v>18071.169999999998</v>
      </c>
      <c r="L29" s="651"/>
      <c r="M29" s="651"/>
      <c r="N29" s="651"/>
      <c r="O29" s="651"/>
      <c r="P29" s="651"/>
      <c r="Q29" s="651"/>
      <c r="R29" s="651"/>
      <c r="S29" s="651"/>
      <c r="T29" s="651"/>
      <c r="U29" s="651"/>
    </row>
    <row r="30" spans="1:21" s="627" customFormat="1" ht="16.5" x14ac:dyDescent="0.2">
      <c r="A30" s="693" t="s">
        <v>800</v>
      </c>
      <c r="B30" s="694" t="s">
        <v>2496</v>
      </c>
      <c r="C30" s="695">
        <v>4.5</v>
      </c>
      <c r="D30" s="695">
        <v>32063.3</v>
      </c>
      <c r="E30" s="695">
        <v>32063.3</v>
      </c>
      <c r="L30" s="651"/>
      <c r="M30" s="651"/>
      <c r="N30" s="651"/>
      <c r="O30" s="651"/>
      <c r="P30" s="651"/>
      <c r="Q30" s="651"/>
      <c r="R30" s="651"/>
      <c r="S30" s="651"/>
      <c r="T30" s="651"/>
      <c r="U30" s="651"/>
    </row>
    <row r="31" spans="1:21" s="627" customFormat="1" ht="16.5" x14ac:dyDescent="0.2">
      <c r="A31" s="693" t="s">
        <v>803</v>
      </c>
      <c r="B31" s="694" t="s">
        <v>2433</v>
      </c>
      <c r="C31" s="695">
        <v>2.1</v>
      </c>
      <c r="D31" s="695">
        <v>23762.87</v>
      </c>
      <c r="E31" s="695">
        <v>23762.87</v>
      </c>
      <c r="L31" s="651"/>
      <c r="M31" s="651"/>
      <c r="N31" s="651"/>
      <c r="O31" s="651"/>
      <c r="P31" s="651"/>
      <c r="Q31" s="651"/>
      <c r="R31" s="651"/>
      <c r="S31" s="651"/>
      <c r="T31" s="651"/>
      <c r="U31" s="651"/>
    </row>
    <row r="32" spans="1:21" s="627" customFormat="1" ht="16.5" x14ac:dyDescent="0.2">
      <c r="A32" s="693" t="s">
        <v>806</v>
      </c>
      <c r="B32" s="694" t="s">
        <v>2434</v>
      </c>
      <c r="C32" s="695">
        <v>3.5</v>
      </c>
      <c r="D32" s="695">
        <v>23604.79</v>
      </c>
      <c r="E32" s="695"/>
      <c r="L32" s="651"/>
      <c r="M32" s="651"/>
      <c r="N32" s="651"/>
      <c r="O32" s="651"/>
      <c r="P32" s="651"/>
      <c r="Q32" s="651"/>
      <c r="R32" s="651"/>
      <c r="S32" s="651"/>
      <c r="T32" s="651"/>
      <c r="U32" s="651"/>
    </row>
    <row r="33" spans="1:21" s="627" customFormat="1" ht="16.5" x14ac:dyDescent="0.2">
      <c r="A33" s="693" t="s">
        <v>809</v>
      </c>
      <c r="B33" s="694" t="s">
        <v>2435</v>
      </c>
      <c r="C33" s="695" t="s">
        <v>41</v>
      </c>
      <c r="D33" s="695">
        <v>16500</v>
      </c>
      <c r="E33" s="695"/>
      <c r="L33" s="651"/>
      <c r="M33" s="651"/>
      <c r="N33" s="651"/>
      <c r="O33" s="651"/>
      <c r="P33" s="651"/>
      <c r="Q33" s="651"/>
      <c r="R33" s="651"/>
      <c r="S33" s="651"/>
      <c r="T33" s="651"/>
      <c r="U33" s="651"/>
    </row>
    <row r="34" spans="1:21" s="627" customFormat="1" ht="16.5" x14ac:dyDescent="0.2">
      <c r="A34" s="693" t="s">
        <v>1135</v>
      </c>
      <c r="B34" s="694" t="s">
        <v>2436</v>
      </c>
      <c r="C34" s="695">
        <v>1</v>
      </c>
      <c r="D34" s="695">
        <v>19958.509999999998</v>
      </c>
      <c r="E34" s="695"/>
      <c r="L34" s="651"/>
      <c r="M34" s="651"/>
      <c r="N34" s="651"/>
      <c r="O34" s="651"/>
      <c r="P34" s="651"/>
      <c r="Q34" s="651"/>
      <c r="R34" s="651"/>
      <c r="S34" s="651"/>
      <c r="T34" s="651"/>
      <c r="U34" s="651"/>
    </row>
    <row r="35" spans="1:21" s="627" customFormat="1" ht="16.5" x14ac:dyDescent="0.2">
      <c r="A35" s="693" t="s">
        <v>1162</v>
      </c>
      <c r="B35" s="694" t="s">
        <v>2497</v>
      </c>
      <c r="C35" s="695">
        <v>3.1</v>
      </c>
      <c r="D35" s="695">
        <v>27221.38</v>
      </c>
      <c r="E35" s="695"/>
      <c r="L35" s="651"/>
      <c r="M35" s="651"/>
      <c r="N35" s="651"/>
      <c r="O35" s="651"/>
      <c r="P35" s="651"/>
      <c r="Q35" s="651"/>
      <c r="R35" s="651"/>
      <c r="S35" s="651"/>
      <c r="T35" s="651"/>
      <c r="U35" s="651"/>
    </row>
    <row r="36" spans="1:21" s="627" customFormat="1" ht="16.5" x14ac:dyDescent="0.2">
      <c r="A36" s="693" t="s">
        <v>1163</v>
      </c>
      <c r="B36" s="694" t="s">
        <v>2437</v>
      </c>
      <c r="C36" s="695">
        <v>1.5</v>
      </c>
      <c r="D36" s="695">
        <v>21687.77</v>
      </c>
      <c r="E36" s="695"/>
      <c r="L36" s="651"/>
      <c r="M36" s="651"/>
      <c r="N36" s="651"/>
      <c r="O36" s="651"/>
      <c r="P36" s="651"/>
      <c r="Q36" s="651"/>
      <c r="R36" s="651"/>
      <c r="S36" s="651"/>
      <c r="T36" s="651"/>
      <c r="U36" s="651"/>
    </row>
    <row r="37" spans="1:21" s="627" customFormat="1" ht="16.5" x14ac:dyDescent="0.2">
      <c r="A37" s="693" t="s">
        <v>1164</v>
      </c>
      <c r="B37" s="694" t="s">
        <v>2438</v>
      </c>
      <c r="C37" s="695">
        <v>3.7</v>
      </c>
      <c r="D37" s="695">
        <v>24296.49</v>
      </c>
      <c r="E37" s="695"/>
      <c r="L37" s="651"/>
      <c r="M37" s="651"/>
      <c r="N37" s="651"/>
      <c r="O37" s="651"/>
      <c r="P37" s="651"/>
      <c r="Q37" s="651"/>
      <c r="R37" s="651"/>
      <c r="S37" s="651"/>
      <c r="T37" s="651"/>
      <c r="U37" s="651"/>
    </row>
    <row r="38" spans="1:21" s="627" customFormat="1" ht="16.5" x14ac:dyDescent="0.2">
      <c r="A38" s="693" t="s">
        <v>1165</v>
      </c>
      <c r="B38" s="694" t="s">
        <v>2439</v>
      </c>
      <c r="C38" s="695">
        <v>3.1</v>
      </c>
      <c r="D38" s="695">
        <v>22221.38</v>
      </c>
      <c r="E38" s="695"/>
      <c r="L38" s="651"/>
      <c r="M38" s="651"/>
      <c r="N38" s="651"/>
      <c r="O38" s="651"/>
      <c r="P38" s="651"/>
      <c r="Q38" s="651"/>
      <c r="R38" s="651"/>
      <c r="S38" s="651"/>
      <c r="T38" s="651"/>
      <c r="U38" s="651"/>
    </row>
    <row r="39" spans="1:21" s="627" customFormat="1" ht="16.5" x14ac:dyDescent="0.2">
      <c r="A39" s="693" t="s">
        <v>1166</v>
      </c>
      <c r="B39" s="694" t="s">
        <v>2440</v>
      </c>
      <c r="C39" s="695">
        <v>2</v>
      </c>
      <c r="D39" s="695">
        <v>23417.02</v>
      </c>
      <c r="E39" s="695"/>
      <c r="L39" s="651"/>
      <c r="M39" s="651"/>
      <c r="N39" s="651"/>
      <c r="O39" s="651"/>
      <c r="P39" s="651"/>
      <c r="Q39" s="651"/>
      <c r="R39" s="651"/>
      <c r="S39" s="651"/>
      <c r="T39" s="651"/>
      <c r="U39" s="651"/>
    </row>
    <row r="40" spans="1:21" s="627" customFormat="1" ht="16.5" x14ac:dyDescent="0.2">
      <c r="A40" s="693" t="s">
        <v>1167</v>
      </c>
      <c r="B40" s="694" t="s">
        <v>2466</v>
      </c>
      <c r="C40" s="695">
        <v>1</v>
      </c>
      <c r="D40" s="695">
        <v>19958.509999999998</v>
      </c>
      <c r="E40" s="695"/>
      <c r="L40" s="651"/>
      <c r="M40" s="651"/>
      <c r="N40" s="651"/>
      <c r="O40" s="651"/>
      <c r="P40" s="651"/>
      <c r="Q40" s="651"/>
      <c r="R40" s="651"/>
      <c r="S40" s="651"/>
      <c r="T40" s="651"/>
      <c r="U40" s="651"/>
    </row>
    <row r="41" spans="1:21" s="627" customFormat="1" ht="16.5" x14ac:dyDescent="0.2">
      <c r="A41" s="693" t="s">
        <v>1168</v>
      </c>
      <c r="B41" s="694" t="s">
        <v>2441</v>
      </c>
      <c r="C41" s="695">
        <v>0.4</v>
      </c>
      <c r="D41" s="695">
        <v>17883.400000000001</v>
      </c>
      <c r="E41" s="695"/>
      <c r="L41" s="651"/>
      <c r="M41" s="651"/>
      <c r="N41" s="651"/>
      <c r="O41" s="651"/>
      <c r="P41" s="651"/>
      <c r="Q41" s="651"/>
      <c r="R41" s="651"/>
      <c r="S41" s="651"/>
      <c r="T41" s="651"/>
      <c r="U41" s="651"/>
    </row>
    <row r="42" spans="1:21" s="627" customFormat="1" ht="16.5" x14ac:dyDescent="0.2">
      <c r="A42" s="693" t="s">
        <v>1169</v>
      </c>
      <c r="B42" s="694" t="s">
        <v>2442</v>
      </c>
      <c r="C42" s="695">
        <v>1</v>
      </c>
      <c r="D42" s="695">
        <v>19958.509999999998</v>
      </c>
      <c r="E42" s="695"/>
      <c r="L42" s="651"/>
      <c r="M42" s="651"/>
      <c r="N42" s="651"/>
      <c r="O42" s="651"/>
      <c r="P42" s="651"/>
      <c r="Q42" s="651"/>
      <c r="R42" s="651"/>
      <c r="S42" s="651"/>
      <c r="T42" s="651"/>
      <c r="U42" s="651"/>
    </row>
    <row r="43" spans="1:21" s="627" customFormat="1" ht="16.5" x14ac:dyDescent="0.2">
      <c r="A43" s="693" t="s">
        <v>2506</v>
      </c>
      <c r="B43" s="694" t="s">
        <v>2443</v>
      </c>
      <c r="C43" s="695">
        <v>1.2</v>
      </c>
      <c r="D43" s="695">
        <v>20650.21</v>
      </c>
      <c r="E43" s="695"/>
      <c r="L43" s="651"/>
      <c r="M43" s="651"/>
      <c r="N43" s="651"/>
      <c r="O43" s="651"/>
      <c r="P43" s="651"/>
      <c r="Q43" s="651"/>
      <c r="R43" s="651"/>
      <c r="S43" s="651"/>
      <c r="T43" s="651"/>
      <c r="U43" s="651"/>
    </row>
    <row r="44" spans="1:21" s="627" customFormat="1" ht="16.5" x14ac:dyDescent="0.2">
      <c r="A44" s="693" t="s">
        <v>1170</v>
      </c>
      <c r="B44" s="694" t="s">
        <v>2498</v>
      </c>
      <c r="C44" s="695">
        <v>1</v>
      </c>
      <c r="D44" s="695">
        <v>19958.509999999998</v>
      </c>
      <c r="E44" s="695"/>
      <c r="L44" s="651"/>
      <c r="M44" s="651"/>
      <c r="N44" s="651"/>
      <c r="O44" s="651"/>
      <c r="P44" s="651"/>
      <c r="Q44" s="651"/>
      <c r="R44" s="651"/>
      <c r="S44" s="651"/>
      <c r="T44" s="651"/>
      <c r="U44" s="651"/>
    </row>
    <row r="45" spans="1:21" s="627" customFormat="1" ht="16.5" x14ac:dyDescent="0.2">
      <c r="A45" s="693" t="s">
        <v>1171</v>
      </c>
      <c r="B45" s="694" t="s">
        <v>2444</v>
      </c>
      <c r="C45" s="695">
        <v>1.2</v>
      </c>
      <c r="D45" s="695">
        <v>20650.21</v>
      </c>
      <c r="E45" s="695"/>
      <c r="L45" s="651"/>
      <c r="M45" s="651"/>
      <c r="N45" s="651"/>
      <c r="O45" s="651"/>
      <c r="P45" s="651"/>
      <c r="Q45" s="651"/>
      <c r="R45" s="651"/>
      <c r="S45" s="651"/>
      <c r="T45" s="651"/>
      <c r="U45" s="651"/>
    </row>
    <row r="46" spans="1:21" s="627" customFormat="1" ht="16.5" x14ac:dyDescent="0.2">
      <c r="A46" s="693" t="s">
        <v>1172</v>
      </c>
      <c r="B46" s="694" t="s">
        <v>2445</v>
      </c>
      <c r="C46" s="695">
        <v>1</v>
      </c>
      <c r="D46" s="695">
        <v>19958.509999999998</v>
      </c>
      <c r="E46" s="695"/>
      <c r="L46" s="651"/>
      <c r="M46" s="651"/>
      <c r="N46" s="651"/>
      <c r="O46" s="651"/>
      <c r="P46" s="651"/>
      <c r="Q46" s="651"/>
      <c r="R46" s="651"/>
      <c r="S46" s="651"/>
      <c r="T46" s="651"/>
      <c r="U46" s="651"/>
    </row>
    <row r="47" spans="1:21" s="627" customFormat="1" ht="16.5" x14ac:dyDescent="0.2">
      <c r="A47" s="693" t="s">
        <v>1173</v>
      </c>
      <c r="B47" s="694" t="s">
        <v>2446</v>
      </c>
      <c r="C47" s="695">
        <v>1.2</v>
      </c>
      <c r="D47" s="695">
        <v>20650.21</v>
      </c>
      <c r="E47" s="695"/>
      <c r="L47" s="651"/>
      <c r="M47" s="651"/>
      <c r="N47" s="651"/>
      <c r="O47" s="651"/>
      <c r="P47" s="651"/>
      <c r="Q47" s="651"/>
      <c r="R47" s="651"/>
      <c r="S47" s="651"/>
      <c r="T47" s="651"/>
      <c r="U47" s="651"/>
    </row>
    <row r="48" spans="1:21" s="652" customFormat="1" ht="16.5" x14ac:dyDescent="0.2">
      <c r="A48" s="693" t="s">
        <v>1174</v>
      </c>
      <c r="B48" s="694" t="s">
        <v>2500</v>
      </c>
      <c r="C48" s="695">
        <v>0.5</v>
      </c>
      <c r="D48" s="695">
        <v>1700</v>
      </c>
      <c r="E48" s="696"/>
      <c r="L48" s="653"/>
      <c r="M48" s="653"/>
      <c r="N48" s="653"/>
      <c r="O48" s="653"/>
      <c r="P48" s="653"/>
      <c r="Q48" s="653"/>
      <c r="R48" s="653"/>
      <c r="S48" s="653"/>
      <c r="T48" s="653"/>
      <c r="U48" s="653"/>
    </row>
    <row r="49" spans="1:21" s="652" customFormat="1" ht="16.5" x14ac:dyDescent="0.2">
      <c r="A49" s="693" t="s">
        <v>1175</v>
      </c>
      <c r="B49" s="694" t="s">
        <v>2501</v>
      </c>
      <c r="C49" s="695">
        <v>1</v>
      </c>
      <c r="D49" s="695">
        <v>3400</v>
      </c>
      <c r="E49" s="696"/>
      <c r="L49" s="653"/>
      <c r="M49" s="653"/>
      <c r="N49" s="653"/>
      <c r="O49" s="653"/>
      <c r="P49" s="653"/>
      <c r="Q49" s="653"/>
      <c r="R49" s="653"/>
      <c r="S49" s="653"/>
      <c r="T49" s="653"/>
      <c r="U49" s="653"/>
    </row>
    <row r="50" spans="1:21" s="627" customFormat="1" ht="16.5" x14ac:dyDescent="0.2">
      <c r="A50" s="693" t="s">
        <v>1176</v>
      </c>
      <c r="B50" s="694" t="s">
        <v>2447</v>
      </c>
      <c r="C50" s="695">
        <v>8</v>
      </c>
      <c r="D50" s="695">
        <v>27794.26</v>
      </c>
      <c r="E50" s="695"/>
      <c r="L50" s="651"/>
      <c r="M50" s="651"/>
      <c r="N50" s="651"/>
      <c r="O50" s="651"/>
      <c r="P50" s="651"/>
      <c r="Q50" s="651"/>
      <c r="R50" s="651"/>
      <c r="S50" s="651"/>
      <c r="T50" s="651"/>
      <c r="U50" s="651"/>
    </row>
    <row r="51" spans="1:21" s="627" customFormat="1" ht="16.5" x14ac:dyDescent="0.2">
      <c r="A51" s="693" t="s">
        <v>1177</v>
      </c>
      <c r="B51" s="694" t="s">
        <v>2448</v>
      </c>
      <c r="C51" s="695">
        <v>1.5</v>
      </c>
      <c r="D51" s="695">
        <v>11687.77</v>
      </c>
      <c r="E51" s="695"/>
      <c r="L51" s="651"/>
      <c r="M51" s="651"/>
      <c r="N51" s="651"/>
      <c r="O51" s="651"/>
      <c r="P51" s="651"/>
      <c r="Q51" s="651"/>
      <c r="R51" s="651"/>
      <c r="S51" s="651"/>
      <c r="T51" s="651"/>
      <c r="U51" s="651"/>
    </row>
    <row r="52" spans="1:21" s="627" customFormat="1" ht="16.5" x14ac:dyDescent="0.2">
      <c r="A52" s="693" t="s">
        <v>1178</v>
      </c>
      <c r="B52" s="694" t="s">
        <v>2449</v>
      </c>
      <c r="C52" s="695">
        <v>1.8</v>
      </c>
      <c r="D52" s="695">
        <v>6225.32</v>
      </c>
      <c r="E52" s="695"/>
      <c r="L52" s="651"/>
      <c r="M52" s="651"/>
      <c r="N52" s="651"/>
      <c r="O52" s="651"/>
      <c r="P52" s="651"/>
      <c r="Q52" s="651"/>
      <c r="R52" s="651"/>
      <c r="S52" s="651"/>
      <c r="T52" s="651"/>
      <c r="U52" s="651"/>
    </row>
    <row r="53" spans="1:21" s="627" customFormat="1" ht="16.5" x14ac:dyDescent="0.2">
      <c r="A53" s="693" t="s">
        <v>2507</v>
      </c>
      <c r="B53" s="694" t="s">
        <v>2450</v>
      </c>
      <c r="C53" s="695">
        <v>0.7</v>
      </c>
      <c r="D53" s="695">
        <v>7420.96</v>
      </c>
      <c r="E53" s="695"/>
      <c r="L53" s="651"/>
      <c r="M53" s="651"/>
      <c r="N53" s="651"/>
      <c r="O53" s="651"/>
      <c r="P53" s="651"/>
      <c r="Q53" s="651"/>
      <c r="R53" s="651"/>
      <c r="S53" s="651"/>
      <c r="T53" s="651"/>
      <c r="U53" s="651"/>
    </row>
    <row r="54" spans="1:21" s="627" customFormat="1" ht="16.5" x14ac:dyDescent="0.2">
      <c r="A54" s="693" t="s">
        <v>1179</v>
      </c>
      <c r="B54" s="694" t="s">
        <v>2451</v>
      </c>
      <c r="C54" s="695">
        <v>0.7</v>
      </c>
      <c r="D54" s="695">
        <v>3500</v>
      </c>
      <c r="E54" s="695"/>
      <c r="L54" s="651"/>
      <c r="M54" s="651"/>
      <c r="N54" s="651"/>
      <c r="O54" s="651"/>
      <c r="P54" s="651"/>
      <c r="Q54" s="651"/>
      <c r="R54" s="651"/>
      <c r="S54" s="651"/>
      <c r="T54" s="651"/>
      <c r="U54" s="651"/>
    </row>
    <row r="55" spans="1:21" s="627" customFormat="1" ht="16.5" x14ac:dyDescent="0.2">
      <c r="A55" s="693" t="s">
        <v>1180</v>
      </c>
      <c r="B55" s="694" t="s">
        <v>2452</v>
      </c>
      <c r="C55" s="695">
        <v>2</v>
      </c>
      <c r="D55" s="695">
        <v>11917.02</v>
      </c>
      <c r="E55" s="695"/>
      <c r="L55" s="651"/>
      <c r="M55" s="651"/>
      <c r="N55" s="651"/>
      <c r="O55" s="651"/>
      <c r="P55" s="651"/>
      <c r="Q55" s="651"/>
      <c r="R55" s="651"/>
      <c r="S55" s="651"/>
      <c r="T55" s="651"/>
      <c r="U55" s="651"/>
    </row>
    <row r="56" spans="1:21" s="627" customFormat="1" ht="16.5" x14ac:dyDescent="0.2">
      <c r="A56" s="693" t="s">
        <v>1181</v>
      </c>
      <c r="B56" s="694" t="s">
        <v>2453</v>
      </c>
      <c r="C56" s="695">
        <v>2.1</v>
      </c>
      <c r="D56" s="695">
        <v>14266.8</v>
      </c>
      <c r="E56" s="695"/>
      <c r="L56" s="651"/>
      <c r="M56" s="651"/>
      <c r="N56" s="651"/>
      <c r="O56" s="651"/>
      <c r="P56" s="651"/>
      <c r="Q56" s="651"/>
      <c r="R56" s="651"/>
      <c r="S56" s="651"/>
      <c r="T56" s="651"/>
      <c r="U56" s="651"/>
    </row>
    <row r="57" spans="1:21" s="627" customFormat="1" ht="16.5" x14ac:dyDescent="0.2">
      <c r="A57" s="693" t="s">
        <v>1182</v>
      </c>
      <c r="B57" s="694" t="s">
        <v>2454</v>
      </c>
      <c r="C57" s="695">
        <v>1.2</v>
      </c>
      <c r="D57" s="695">
        <v>15000</v>
      </c>
      <c r="E57" s="695"/>
      <c r="L57" s="651"/>
      <c r="M57" s="651"/>
      <c r="N57" s="651"/>
      <c r="O57" s="651"/>
      <c r="P57" s="651"/>
      <c r="Q57" s="651"/>
      <c r="R57" s="651"/>
      <c r="S57" s="651"/>
      <c r="T57" s="651"/>
      <c r="U57" s="651"/>
    </row>
    <row r="58" spans="1:21" s="627" customFormat="1" ht="16.5" x14ac:dyDescent="0.2">
      <c r="A58" s="693" t="s">
        <v>1183</v>
      </c>
      <c r="B58" s="694" t="s">
        <v>2467</v>
      </c>
      <c r="C58" s="695" t="s">
        <v>41</v>
      </c>
      <c r="D58" s="695">
        <v>11500</v>
      </c>
      <c r="E58" s="695">
        <v>11500</v>
      </c>
      <c r="L58" s="651"/>
      <c r="M58" s="651"/>
      <c r="N58" s="651"/>
      <c r="O58" s="651"/>
      <c r="P58" s="651"/>
      <c r="Q58" s="651"/>
      <c r="R58" s="651"/>
      <c r="S58" s="651"/>
      <c r="T58" s="651"/>
      <c r="U58" s="651"/>
    </row>
    <row r="59" spans="1:21" s="627" customFormat="1" ht="16.5" x14ac:dyDescent="0.2">
      <c r="A59" s="693" t="s">
        <v>1184</v>
      </c>
      <c r="B59" s="694" t="s">
        <v>2455</v>
      </c>
      <c r="C59" s="695" t="s">
        <v>41</v>
      </c>
      <c r="D59" s="695">
        <v>5000</v>
      </c>
      <c r="E59" s="695">
        <v>5000</v>
      </c>
      <c r="L59" s="651"/>
      <c r="M59" s="651"/>
      <c r="N59" s="651"/>
      <c r="O59" s="651"/>
      <c r="P59" s="651"/>
      <c r="Q59" s="651"/>
      <c r="R59" s="651"/>
      <c r="S59" s="651"/>
      <c r="T59" s="651"/>
      <c r="U59" s="651"/>
    </row>
    <row r="60" spans="1:21" s="627" customFormat="1" ht="16.5" x14ac:dyDescent="0.2">
      <c r="A60" s="693" t="s">
        <v>2508</v>
      </c>
      <c r="B60" s="694" t="s">
        <v>2463</v>
      </c>
      <c r="C60" s="695" t="s">
        <v>41</v>
      </c>
      <c r="D60" s="695">
        <v>10000</v>
      </c>
      <c r="E60" s="695">
        <v>10000</v>
      </c>
      <c r="L60" s="651"/>
      <c r="M60" s="651"/>
      <c r="N60" s="651"/>
      <c r="O60" s="651"/>
      <c r="P60" s="651"/>
      <c r="Q60" s="651"/>
      <c r="R60" s="651"/>
      <c r="S60" s="651"/>
      <c r="T60" s="651"/>
      <c r="U60" s="651"/>
    </row>
    <row r="61" spans="1:21" s="627" customFormat="1" ht="16.5" x14ac:dyDescent="0.2">
      <c r="A61" s="693" t="s">
        <v>2509</v>
      </c>
      <c r="B61" s="694" t="s">
        <v>2456</v>
      </c>
      <c r="C61" s="695" t="s">
        <v>41</v>
      </c>
      <c r="D61" s="695">
        <v>5000</v>
      </c>
      <c r="E61" s="695">
        <v>5000</v>
      </c>
      <c r="L61" s="651"/>
      <c r="M61" s="651"/>
      <c r="N61" s="651"/>
      <c r="O61" s="651"/>
      <c r="P61" s="651"/>
      <c r="Q61" s="651"/>
      <c r="R61" s="651"/>
      <c r="S61" s="651"/>
      <c r="T61" s="651"/>
      <c r="U61" s="651"/>
    </row>
    <row r="62" spans="1:21" s="627" customFormat="1" ht="16.5" x14ac:dyDescent="0.2">
      <c r="A62" s="693" t="s">
        <v>2510</v>
      </c>
      <c r="B62" s="694" t="s">
        <v>2457</v>
      </c>
      <c r="C62" s="695" t="s">
        <v>41</v>
      </c>
      <c r="D62" s="695">
        <v>5000</v>
      </c>
      <c r="E62" s="695">
        <v>5000</v>
      </c>
      <c r="L62" s="651"/>
      <c r="M62" s="651"/>
      <c r="N62" s="651"/>
      <c r="O62" s="651"/>
      <c r="P62" s="651"/>
      <c r="Q62" s="651"/>
      <c r="R62" s="651"/>
      <c r="S62" s="651"/>
      <c r="T62" s="651"/>
      <c r="U62" s="651"/>
    </row>
    <row r="63" spans="1:21" s="627" customFormat="1" ht="16.5" x14ac:dyDescent="0.2">
      <c r="A63" s="693" t="s">
        <v>2511</v>
      </c>
      <c r="B63" s="694" t="s">
        <v>2464</v>
      </c>
      <c r="C63" s="695" t="s">
        <v>41</v>
      </c>
      <c r="D63" s="695">
        <v>10000</v>
      </c>
      <c r="E63" s="695"/>
      <c r="L63" s="651"/>
      <c r="M63" s="651"/>
      <c r="N63" s="651"/>
      <c r="O63" s="651"/>
      <c r="P63" s="651"/>
      <c r="Q63" s="651"/>
      <c r="R63" s="651"/>
      <c r="S63" s="651"/>
      <c r="T63" s="651"/>
      <c r="U63" s="651"/>
    </row>
    <row r="64" spans="1:21" s="627" customFormat="1" ht="16.5" x14ac:dyDescent="0.2">
      <c r="A64" s="693" t="s">
        <v>2512</v>
      </c>
      <c r="B64" s="694" t="s">
        <v>2458</v>
      </c>
      <c r="C64" s="695" t="s">
        <v>41</v>
      </c>
      <c r="D64" s="695">
        <v>5000</v>
      </c>
      <c r="E64" s="695"/>
      <c r="L64" s="651"/>
      <c r="M64" s="651"/>
      <c r="N64" s="651"/>
      <c r="O64" s="651"/>
      <c r="P64" s="651"/>
      <c r="Q64" s="651"/>
      <c r="R64" s="651"/>
      <c r="S64" s="651"/>
      <c r="T64" s="651"/>
      <c r="U64" s="651"/>
    </row>
    <row r="65" spans="1:207" s="627" customFormat="1" ht="16.5" x14ac:dyDescent="0.2">
      <c r="A65" s="693" t="s">
        <v>2513</v>
      </c>
      <c r="B65" s="694" t="s">
        <v>2459</v>
      </c>
      <c r="C65" s="695" t="s">
        <v>41</v>
      </c>
      <c r="D65" s="695">
        <v>5000</v>
      </c>
      <c r="E65" s="695"/>
      <c r="L65" s="651"/>
      <c r="M65" s="651"/>
      <c r="N65" s="651"/>
      <c r="O65" s="651"/>
      <c r="P65" s="651"/>
      <c r="Q65" s="651"/>
      <c r="R65" s="651"/>
      <c r="S65" s="651"/>
      <c r="T65" s="651"/>
      <c r="U65" s="651"/>
    </row>
    <row r="66" spans="1:207" s="627" customFormat="1" ht="16.5" x14ac:dyDescent="0.2">
      <c r="A66" s="693" t="s">
        <v>2514</v>
      </c>
      <c r="B66" s="694" t="s">
        <v>2460</v>
      </c>
      <c r="C66" s="695" t="s">
        <v>41</v>
      </c>
      <c r="D66" s="695">
        <v>6000</v>
      </c>
      <c r="E66" s="695"/>
      <c r="L66" s="651"/>
      <c r="M66" s="651"/>
      <c r="N66" s="651"/>
      <c r="O66" s="651"/>
      <c r="P66" s="651"/>
      <c r="Q66" s="651"/>
      <c r="R66" s="651"/>
      <c r="S66" s="651"/>
      <c r="T66" s="651"/>
      <c r="U66" s="651"/>
    </row>
    <row r="67" spans="1:207" s="627" customFormat="1" ht="16.5" x14ac:dyDescent="0.2">
      <c r="A67" s="693" t="s">
        <v>2515</v>
      </c>
      <c r="B67" s="694" t="s">
        <v>2461</v>
      </c>
      <c r="C67" s="695" t="s">
        <v>41</v>
      </c>
      <c r="D67" s="695">
        <v>5000</v>
      </c>
      <c r="E67" s="695"/>
      <c r="L67" s="651"/>
      <c r="M67" s="651"/>
      <c r="N67" s="651"/>
      <c r="O67" s="651"/>
      <c r="P67" s="651"/>
      <c r="Q67" s="651"/>
      <c r="R67" s="651"/>
      <c r="S67" s="651"/>
      <c r="T67" s="651"/>
      <c r="U67" s="651"/>
    </row>
    <row r="68" spans="1:207" s="627" customFormat="1" ht="16.5" x14ac:dyDescent="0.2">
      <c r="A68" s="693" t="s">
        <v>2516</v>
      </c>
      <c r="B68" s="694" t="s">
        <v>2462</v>
      </c>
      <c r="C68" s="695" t="s">
        <v>41</v>
      </c>
      <c r="D68" s="695">
        <v>7500</v>
      </c>
      <c r="E68" s="695"/>
      <c r="L68" s="651"/>
      <c r="M68" s="651"/>
      <c r="N68" s="651"/>
      <c r="O68" s="651"/>
      <c r="P68" s="651"/>
      <c r="Q68" s="651"/>
      <c r="R68" s="651"/>
      <c r="S68" s="651"/>
      <c r="T68" s="651"/>
      <c r="U68" s="651"/>
    </row>
    <row r="69" spans="1:207" s="627" customFormat="1" ht="16.5" x14ac:dyDescent="0.25">
      <c r="A69" s="697" t="s">
        <v>2517</v>
      </c>
      <c r="B69" s="694" t="s">
        <v>2465</v>
      </c>
      <c r="C69" s="695" t="s">
        <v>41</v>
      </c>
      <c r="D69" s="695">
        <v>7500</v>
      </c>
      <c r="E69" s="695"/>
      <c r="L69" s="651"/>
      <c r="M69" s="651"/>
      <c r="N69" s="651"/>
      <c r="O69" s="651"/>
      <c r="P69" s="651"/>
      <c r="Q69" s="651"/>
      <c r="R69" s="651"/>
      <c r="S69" s="651"/>
      <c r="T69" s="651"/>
      <c r="U69" s="651"/>
    </row>
    <row r="70" spans="1:207" s="627" customFormat="1" ht="16.5" x14ac:dyDescent="0.25">
      <c r="A70" s="697" t="s">
        <v>2518</v>
      </c>
      <c r="B70" s="694" t="s">
        <v>2499</v>
      </c>
      <c r="C70" s="695" t="s">
        <v>41</v>
      </c>
      <c r="D70" s="695">
        <v>15000</v>
      </c>
      <c r="E70" s="695">
        <v>15000</v>
      </c>
      <c r="L70" s="651"/>
      <c r="M70" s="651"/>
      <c r="N70" s="651"/>
      <c r="O70" s="651"/>
      <c r="P70" s="651"/>
      <c r="Q70" s="651"/>
      <c r="R70" s="651"/>
      <c r="S70" s="651"/>
      <c r="T70" s="651"/>
      <c r="U70" s="651"/>
    </row>
    <row r="71" spans="1:207" s="65" customFormat="1" ht="35.25" customHeight="1" x14ac:dyDescent="0.2">
      <c r="A71" s="649">
        <v>2</v>
      </c>
      <c r="B71" s="667" t="s">
        <v>2503</v>
      </c>
      <c r="C71" s="313"/>
      <c r="D71" s="670">
        <f>D72+D73+D74+D75+D76+D77+D78+D79+D80+D81+D82+D83+D84+D85+D86+D87+D88+D89+D90+D91+D92+D93+D94+D95+D96+D97</f>
        <v>65000</v>
      </c>
      <c r="E71" s="670">
        <f>E72+E73+E74+E75+E76+E77+E78+E79+E80+E81</f>
        <v>25000</v>
      </c>
      <c r="L71" s="239"/>
      <c r="M71" s="239"/>
      <c r="N71" s="239"/>
      <c r="O71" s="239"/>
      <c r="P71" s="239"/>
      <c r="Q71" s="239"/>
      <c r="R71" s="239"/>
      <c r="S71" s="239"/>
      <c r="T71" s="239"/>
      <c r="U71" s="239"/>
    </row>
    <row r="72" spans="1:207" s="164" customFormat="1" ht="16.5" outlineLevel="2" x14ac:dyDescent="0.25">
      <c r="A72" s="698" t="s">
        <v>111</v>
      </c>
      <c r="B72" s="694" t="s">
        <v>2486</v>
      </c>
      <c r="C72" s="695">
        <v>5.5</v>
      </c>
      <c r="D72" s="699">
        <v>2500</v>
      </c>
      <c r="E72" s="695">
        <v>2500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</row>
    <row r="73" spans="1:207" s="164" customFormat="1" ht="16.5" outlineLevel="2" x14ac:dyDescent="0.25">
      <c r="A73" s="698" t="s">
        <v>114</v>
      </c>
      <c r="B73" s="694" t="s">
        <v>2487</v>
      </c>
      <c r="C73" s="695">
        <v>4.4000000000000004</v>
      </c>
      <c r="D73" s="699">
        <v>2500</v>
      </c>
      <c r="E73" s="695">
        <v>2500</v>
      </c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</row>
    <row r="74" spans="1:207" s="164" customFormat="1" ht="16.5" outlineLevel="2" x14ac:dyDescent="0.25">
      <c r="A74" s="698" t="s">
        <v>116</v>
      </c>
      <c r="B74" s="694" t="s">
        <v>2468</v>
      </c>
      <c r="C74" s="695">
        <v>7</v>
      </c>
      <c r="D74" s="699">
        <v>2500</v>
      </c>
      <c r="E74" s="695">
        <v>2500</v>
      </c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</row>
    <row r="75" spans="1:207" s="164" customFormat="1" ht="16.5" outlineLevel="2" x14ac:dyDescent="0.25">
      <c r="A75" s="698" t="s">
        <v>119</v>
      </c>
      <c r="B75" s="694" t="s">
        <v>2469</v>
      </c>
      <c r="C75" s="695">
        <v>4.4000000000000004</v>
      </c>
      <c r="D75" s="699">
        <v>2500</v>
      </c>
      <c r="E75" s="695">
        <v>2500</v>
      </c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</row>
    <row r="76" spans="1:207" s="164" customFormat="1" ht="33" outlineLevel="2" x14ac:dyDescent="0.25">
      <c r="A76" s="698" t="s">
        <v>122</v>
      </c>
      <c r="B76" s="694" t="s">
        <v>2470</v>
      </c>
      <c r="C76" s="695">
        <v>2</v>
      </c>
      <c r="D76" s="699">
        <v>2500</v>
      </c>
      <c r="E76" s="695">
        <v>2500</v>
      </c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</row>
    <row r="77" spans="1:207" s="164" customFormat="1" ht="16.5" outlineLevel="2" x14ac:dyDescent="0.25">
      <c r="A77" s="698" t="s">
        <v>124</v>
      </c>
      <c r="B77" s="694" t="s">
        <v>2471</v>
      </c>
      <c r="C77" s="695">
        <v>2</v>
      </c>
      <c r="D77" s="699">
        <v>2500</v>
      </c>
      <c r="E77" s="695">
        <v>2500</v>
      </c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</row>
    <row r="78" spans="1:207" s="164" customFormat="1" ht="16.5" outlineLevel="2" x14ac:dyDescent="0.25">
      <c r="A78" s="698" t="s">
        <v>126</v>
      </c>
      <c r="B78" s="694" t="s">
        <v>2488</v>
      </c>
      <c r="C78" s="695">
        <v>4</v>
      </c>
      <c r="D78" s="699">
        <v>2500</v>
      </c>
      <c r="E78" s="695">
        <v>2500</v>
      </c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</row>
    <row r="79" spans="1:207" s="164" customFormat="1" ht="16.5" outlineLevel="2" x14ac:dyDescent="0.25">
      <c r="A79" s="698" t="s">
        <v>873</v>
      </c>
      <c r="B79" s="694" t="s">
        <v>2489</v>
      </c>
      <c r="C79" s="695">
        <v>1.9</v>
      </c>
      <c r="D79" s="699">
        <v>2500</v>
      </c>
      <c r="E79" s="695">
        <v>2500</v>
      </c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</row>
    <row r="80" spans="1:207" s="164" customFormat="1" ht="16.5" outlineLevel="2" x14ac:dyDescent="0.25">
      <c r="A80" s="698" t="s">
        <v>874</v>
      </c>
      <c r="B80" s="694" t="s">
        <v>2490</v>
      </c>
      <c r="C80" s="695">
        <v>4.5</v>
      </c>
      <c r="D80" s="699">
        <v>2500</v>
      </c>
      <c r="E80" s="695">
        <v>2500</v>
      </c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</row>
    <row r="81" spans="1:207" s="164" customFormat="1" ht="16.5" outlineLevel="2" x14ac:dyDescent="0.25">
      <c r="A81" s="698" t="s">
        <v>1185</v>
      </c>
      <c r="B81" s="694" t="s">
        <v>2472</v>
      </c>
      <c r="C81" s="695">
        <v>2.1</v>
      </c>
      <c r="D81" s="699">
        <v>2500</v>
      </c>
      <c r="E81" s="695">
        <v>2500</v>
      </c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</row>
    <row r="82" spans="1:207" s="164" customFormat="1" ht="16.5" outlineLevel="2" x14ac:dyDescent="0.25">
      <c r="A82" s="698" t="s">
        <v>1186</v>
      </c>
      <c r="B82" s="694" t="s">
        <v>2473</v>
      </c>
      <c r="C82" s="695">
        <v>3.5</v>
      </c>
      <c r="D82" s="695">
        <v>2500</v>
      </c>
      <c r="E82" s="695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</row>
    <row r="83" spans="1:207" s="164" customFormat="1" ht="16.5" outlineLevel="2" x14ac:dyDescent="0.25">
      <c r="A83" s="698" t="s">
        <v>1187</v>
      </c>
      <c r="B83" s="694" t="s">
        <v>2474</v>
      </c>
      <c r="C83" s="695" t="s">
        <v>41</v>
      </c>
      <c r="D83" s="695">
        <v>2500</v>
      </c>
      <c r="E83" s="695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</row>
    <row r="84" spans="1:207" s="164" customFormat="1" ht="16.5" outlineLevel="2" x14ac:dyDescent="0.25">
      <c r="A84" s="698" t="s">
        <v>1188</v>
      </c>
      <c r="B84" s="694" t="s">
        <v>2475</v>
      </c>
      <c r="C84" s="695">
        <v>1</v>
      </c>
      <c r="D84" s="695">
        <v>2500</v>
      </c>
      <c r="E84" s="695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</row>
    <row r="85" spans="1:207" s="164" customFormat="1" ht="16.5" outlineLevel="2" x14ac:dyDescent="0.25">
      <c r="A85" s="698" t="s">
        <v>1189</v>
      </c>
      <c r="B85" s="694" t="s">
        <v>2491</v>
      </c>
      <c r="C85" s="695">
        <v>3.1</v>
      </c>
      <c r="D85" s="695">
        <v>2500</v>
      </c>
      <c r="E85" s="695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</row>
    <row r="86" spans="1:207" s="164" customFormat="1" ht="16.5" outlineLevel="2" x14ac:dyDescent="0.25">
      <c r="A86" s="698" t="s">
        <v>1190</v>
      </c>
      <c r="B86" s="694" t="s">
        <v>2476</v>
      </c>
      <c r="C86" s="695">
        <v>1.5</v>
      </c>
      <c r="D86" s="695">
        <v>2500</v>
      </c>
      <c r="E86" s="695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</row>
    <row r="87" spans="1:207" s="164" customFormat="1" ht="16.5" outlineLevel="2" x14ac:dyDescent="0.25">
      <c r="A87" s="698" t="s">
        <v>1191</v>
      </c>
      <c r="B87" s="694" t="s">
        <v>2438</v>
      </c>
      <c r="C87" s="695">
        <v>3.7</v>
      </c>
      <c r="D87" s="695">
        <v>2500</v>
      </c>
      <c r="E87" s="695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</row>
    <row r="88" spans="1:207" s="164" customFormat="1" ht="16.5" outlineLevel="2" x14ac:dyDescent="0.25">
      <c r="A88" s="698" t="s">
        <v>1192</v>
      </c>
      <c r="B88" s="694" t="s">
        <v>2477</v>
      </c>
      <c r="C88" s="695">
        <v>3.1</v>
      </c>
      <c r="D88" s="695">
        <v>2500</v>
      </c>
      <c r="E88" s="695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</row>
    <row r="89" spans="1:207" s="164" customFormat="1" ht="16.5" outlineLevel="2" x14ac:dyDescent="0.25">
      <c r="A89" s="698" t="s">
        <v>1193</v>
      </c>
      <c r="B89" s="694" t="s">
        <v>2478</v>
      </c>
      <c r="C89" s="695">
        <v>2</v>
      </c>
      <c r="D89" s="695">
        <v>2500</v>
      </c>
      <c r="E89" s="695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  <c r="GO89" s="83"/>
      <c r="GP89" s="83"/>
      <c r="GQ89" s="83"/>
      <c r="GR89" s="83"/>
      <c r="GS89" s="83"/>
      <c r="GT89" s="83"/>
      <c r="GU89" s="83"/>
      <c r="GV89" s="83"/>
      <c r="GW89" s="83"/>
      <c r="GX89" s="83"/>
      <c r="GY89" s="83"/>
    </row>
    <row r="90" spans="1:207" s="164" customFormat="1" ht="16.5" outlineLevel="2" x14ac:dyDescent="0.25">
      <c r="A90" s="698" t="s">
        <v>1194</v>
      </c>
      <c r="B90" s="694" t="s">
        <v>2479</v>
      </c>
      <c r="C90" s="695">
        <v>1</v>
      </c>
      <c r="D90" s="695">
        <v>2500</v>
      </c>
      <c r="E90" s="695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  <c r="FR90" s="83"/>
      <c r="FS90" s="83"/>
      <c r="FT90" s="83"/>
      <c r="FU90" s="83"/>
      <c r="FV90" s="83"/>
      <c r="FW90" s="83"/>
      <c r="FX90" s="83"/>
      <c r="FY90" s="83"/>
      <c r="FZ90" s="83"/>
      <c r="GA90" s="83"/>
      <c r="GB90" s="83"/>
      <c r="GC90" s="83"/>
      <c r="GD90" s="83"/>
      <c r="GE90" s="83"/>
      <c r="GF90" s="83"/>
      <c r="GG90" s="83"/>
      <c r="GH90" s="83"/>
      <c r="GI90" s="83"/>
      <c r="GJ90" s="83"/>
      <c r="GK90" s="83"/>
      <c r="GL90" s="83"/>
      <c r="GM90" s="83"/>
      <c r="GN90" s="83"/>
      <c r="GO90" s="83"/>
      <c r="GP90" s="83"/>
      <c r="GQ90" s="83"/>
      <c r="GR90" s="83"/>
      <c r="GS90" s="83"/>
      <c r="GT90" s="83"/>
      <c r="GU90" s="83"/>
      <c r="GV90" s="83"/>
      <c r="GW90" s="83"/>
      <c r="GX90" s="83"/>
      <c r="GY90" s="83"/>
    </row>
    <row r="91" spans="1:207" s="164" customFormat="1" ht="16.5" outlineLevel="2" x14ac:dyDescent="0.25">
      <c r="A91" s="698" t="s">
        <v>1195</v>
      </c>
      <c r="B91" s="694" t="s">
        <v>2480</v>
      </c>
      <c r="C91" s="695">
        <v>0.4</v>
      </c>
      <c r="D91" s="695">
        <v>2500</v>
      </c>
      <c r="E91" s="695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83"/>
      <c r="GP91" s="83"/>
      <c r="GQ91" s="83"/>
      <c r="GR91" s="83"/>
      <c r="GS91" s="83"/>
      <c r="GT91" s="83"/>
      <c r="GU91" s="83"/>
      <c r="GV91" s="83"/>
      <c r="GW91" s="83"/>
      <c r="GX91" s="83"/>
      <c r="GY91" s="83"/>
    </row>
    <row r="92" spans="1:207" s="164" customFormat="1" ht="16.5" outlineLevel="2" x14ac:dyDescent="0.25">
      <c r="A92" s="698" t="s">
        <v>1196</v>
      </c>
      <c r="B92" s="694" t="s">
        <v>2481</v>
      </c>
      <c r="C92" s="695">
        <v>1</v>
      </c>
      <c r="D92" s="695">
        <v>2500</v>
      </c>
      <c r="E92" s="695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</row>
    <row r="93" spans="1:207" s="164" customFormat="1" ht="16.5" outlineLevel="2" x14ac:dyDescent="0.25">
      <c r="A93" s="698" t="s">
        <v>1197</v>
      </c>
      <c r="B93" s="694" t="s">
        <v>2482</v>
      </c>
      <c r="C93" s="695">
        <v>1.2</v>
      </c>
      <c r="D93" s="695">
        <v>2500</v>
      </c>
      <c r="E93" s="695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  <c r="GE93" s="83"/>
      <c r="GF93" s="83"/>
      <c r="GG93" s="83"/>
      <c r="GH93" s="83"/>
      <c r="GI93" s="83"/>
      <c r="GJ93" s="83"/>
      <c r="GK93" s="83"/>
      <c r="GL93" s="83"/>
      <c r="GM93" s="83"/>
      <c r="GN93" s="83"/>
      <c r="GO93" s="83"/>
      <c r="GP93" s="83"/>
      <c r="GQ93" s="83"/>
      <c r="GR93" s="83"/>
      <c r="GS93" s="83"/>
      <c r="GT93" s="83"/>
      <c r="GU93" s="83"/>
      <c r="GV93" s="83"/>
      <c r="GW93" s="83"/>
      <c r="GX93" s="83"/>
      <c r="GY93" s="83"/>
    </row>
    <row r="94" spans="1:207" s="164" customFormat="1" ht="16.5" outlineLevel="2" x14ac:dyDescent="0.25">
      <c r="A94" s="698" t="s">
        <v>1198</v>
      </c>
      <c r="B94" s="694" t="s">
        <v>2492</v>
      </c>
      <c r="C94" s="695">
        <v>1</v>
      </c>
      <c r="D94" s="695">
        <v>2500</v>
      </c>
      <c r="E94" s="695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</row>
    <row r="95" spans="1:207" s="164" customFormat="1" ht="16.5" outlineLevel="2" x14ac:dyDescent="0.25">
      <c r="A95" s="698" t="s">
        <v>1199</v>
      </c>
      <c r="B95" s="694" t="s">
        <v>2483</v>
      </c>
      <c r="C95" s="695">
        <v>1.2</v>
      </c>
      <c r="D95" s="695">
        <v>2500</v>
      </c>
      <c r="E95" s="695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</row>
    <row r="96" spans="1:207" s="164" customFormat="1" ht="16.5" outlineLevel="2" x14ac:dyDescent="0.25">
      <c r="A96" s="698" t="s">
        <v>1200</v>
      </c>
      <c r="B96" s="694" t="s">
        <v>2484</v>
      </c>
      <c r="C96" s="695">
        <v>1</v>
      </c>
      <c r="D96" s="695">
        <v>2500</v>
      </c>
      <c r="E96" s="695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3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</row>
    <row r="97" spans="1:207" s="164" customFormat="1" ht="16.5" outlineLevel="2" x14ac:dyDescent="0.25">
      <c r="A97" s="698" t="s">
        <v>1201</v>
      </c>
      <c r="B97" s="694" t="s">
        <v>2485</v>
      </c>
      <c r="C97" s="695">
        <v>1.2</v>
      </c>
      <c r="D97" s="695">
        <v>2500</v>
      </c>
      <c r="E97" s="695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</row>
    <row r="98" spans="1:207" s="65" customFormat="1" ht="37.5" customHeight="1" outlineLevel="1" x14ac:dyDescent="0.2">
      <c r="A98" s="668" t="s">
        <v>674</v>
      </c>
      <c r="B98" s="649" t="s">
        <v>2505</v>
      </c>
      <c r="C98" s="190">
        <v>0</v>
      </c>
      <c r="D98" s="190">
        <v>33790.769999999997</v>
      </c>
      <c r="E98" s="190">
        <v>4530.7700000000004</v>
      </c>
      <c r="N98" s="239"/>
      <c r="O98" s="239"/>
    </row>
    <row r="99" spans="1:207" ht="40.5" customHeight="1" x14ac:dyDescent="0.2"/>
    <row r="100" spans="1:207" ht="22.5" x14ac:dyDescent="0.2">
      <c r="B100" s="359"/>
    </row>
    <row r="101" spans="1:207" ht="22.5" x14ac:dyDescent="0.2">
      <c r="B101" s="359"/>
    </row>
    <row r="102" spans="1:207" ht="22.5" x14ac:dyDescent="0.2">
      <c r="B102" s="359"/>
    </row>
  </sheetData>
  <autoFilter ref="A17:GY98"/>
  <mergeCells count="6">
    <mergeCell ref="B15:B16"/>
    <mergeCell ref="A2:E2"/>
    <mergeCell ref="A15:A16"/>
    <mergeCell ref="C15:D15"/>
    <mergeCell ref="E15:E16"/>
    <mergeCell ref="A13:E14"/>
  </mergeCells>
  <printOptions horizontalCentered="1"/>
  <pageMargins left="0.23622047244094491" right="0.23622047244094491" top="0.68" bottom="0.31" header="0.33" footer="0.31496062992125984"/>
  <pageSetup paperSize="8" scale="32" firstPageNumber="62" fitToHeight="0" orientation="landscape" r:id="rId1"/>
  <headerFooter alignWithMargins="0">
    <oddHeader>&amp;C&amp;"Times New Roman,обычный"&amp;16&amp;P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  <pageSetUpPr fitToPage="1"/>
  </sheetPr>
  <dimension ref="A1:HT1237"/>
  <sheetViews>
    <sheetView view="pageBreakPreview" zoomScale="75" zoomScaleNormal="75" zoomScaleSheetLayoutView="75" zoomScalePageLayoutView="55" workbookViewId="0">
      <pane ySplit="15" topLeftCell="A16" activePane="bottomLeft" state="frozen"/>
      <selection pane="bottomLeft" activeCell="H17" sqref="H17"/>
    </sheetView>
  </sheetViews>
  <sheetFormatPr defaultColWidth="8.85546875" defaultRowHeight="12.75" outlineLevelRow="2" outlineLevelCol="1" x14ac:dyDescent="0.2"/>
  <cols>
    <col min="1" max="1" width="16.28515625" style="203" bestFit="1" customWidth="1"/>
    <col min="2" max="2" width="132.42578125" style="65" customWidth="1"/>
    <col min="3" max="3" width="16.85546875" style="204" customWidth="1"/>
    <col min="4" max="4" width="19.42578125" style="204" bestFit="1" customWidth="1"/>
    <col min="5" max="7" width="13.85546875" style="204" hidden="1" customWidth="1"/>
    <col min="8" max="8" width="15.140625" style="65" bestFit="1" customWidth="1"/>
    <col min="9" max="9" width="18.42578125" style="65" customWidth="1" outlineLevel="1"/>
    <col min="10" max="10" width="21.140625" style="65" customWidth="1" outlineLevel="1"/>
    <col min="11" max="23" width="15.7109375" style="65" customWidth="1" outlineLevel="1"/>
    <col min="24" max="24" width="89.85546875" style="65" customWidth="1" outlineLevel="1"/>
    <col min="25" max="25" width="80.85546875" style="79" customWidth="1"/>
    <col min="26" max="26" width="17.42578125" style="7" bestFit="1" customWidth="1"/>
    <col min="27" max="27" width="12.7109375" style="7" bestFit="1" customWidth="1"/>
    <col min="28" max="29" width="14.42578125" style="7" bestFit="1" customWidth="1"/>
    <col min="30" max="30" width="8.85546875" style="7" customWidth="1"/>
    <col min="31" max="31" width="12.42578125" style="7" customWidth="1"/>
    <col min="32" max="32" width="26.140625" style="7" customWidth="1"/>
    <col min="33" max="33" width="10.140625" style="7" customWidth="1"/>
    <col min="34" max="34" width="8.85546875" style="7" customWidth="1"/>
    <col min="35" max="35" width="11" style="7" bestFit="1" customWidth="1"/>
    <col min="36" max="36" width="8.85546875" style="7"/>
    <col min="37" max="37" width="14.42578125" style="7" bestFit="1" customWidth="1"/>
    <col min="38" max="38" width="11.5703125" style="7" bestFit="1" customWidth="1"/>
    <col min="39" max="233" width="8.85546875" style="7"/>
    <col min="234" max="234" width="4.85546875" style="7" customWidth="1"/>
    <col min="235" max="235" width="44.28515625" style="7" customWidth="1"/>
    <col min="236" max="236" width="11.42578125" style="7" customWidth="1"/>
    <col min="237" max="237" width="15.42578125" style="7" customWidth="1"/>
    <col min="238" max="238" width="14.140625" style="7" customWidth="1"/>
    <col min="239" max="239" width="14.5703125" style="7" customWidth="1"/>
    <col min="240" max="240" width="29.28515625" style="7" customWidth="1"/>
    <col min="241" max="241" width="12.42578125" style="7" customWidth="1"/>
    <col min="242" max="242" width="18.7109375" style="7" customWidth="1"/>
    <col min="243" max="243" width="14.5703125" style="7" customWidth="1"/>
    <col min="244" max="244" width="14.7109375" style="7" customWidth="1"/>
    <col min="245" max="245" width="16" style="7" customWidth="1"/>
    <col min="246" max="489" width="8.85546875" style="7"/>
    <col min="490" max="490" width="4.85546875" style="7" customWidth="1"/>
    <col min="491" max="491" width="44.28515625" style="7" customWidth="1"/>
    <col min="492" max="492" width="11.42578125" style="7" customWidth="1"/>
    <col min="493" max="493" width="15.42578125" style="7" customWidth="1"/>
    <col min="494" max="494" width="14.140625" style="7" customWidth="1"/>
    <col min="495" max="495" width="14.5703125" style="7" customWidth="1"/>
    <col min="496" max="496" width="29.28515625" style="7" customWidth="1"/>
    <col min="497" max="497" width="12.42578125" style="7" customWidth="1"/>
    <col min="498" max="498" width="18.7109375" style="7" customWidth="1"/>
    <col min="499" max="499" width="14.5703125" style="7" customWidth="1"/>
    <col min="500" max="500" width="14.7109375" style="7" customWidth="1"/>
    <col min="501" max="501" width="16" style="7" customWidth="1"/>
    <col min="502" max="745" width="8.85546875" style="7"/>
    <col min="746" max="746" width="4.85546875" style="7" customWidth="1"/>
    <col min="747" max="747" width="44.28515625" style="7" customWidth="1"/>
    <col min="748" max="748" width="11.42578125" style="7" customWidth="1"/>
    <col min="749" max="749" width="15.42578125" style="7" customWidth="1"/>
    <col min="750" max="750" width="14.140625" style="7" customWidth="1"/>
    <col min="751" max="751" width="14.5703125" style="7" customWidth="1"/>
    <col min="752" max="752" width="29.28515625" style="7" customWidth="1"/>
    <col min="753" max="753" width="12.42578125" style="7" customWidth="1"/>
    <col min="754" max="754" width="18.7109375" style="7" customWidth="1"/>
    <col min="755" max="755" width="14.5703125" style="7" customWidth="1"/>
    <col min="756" max="756" width="14.7109375" style="7" customWidth="1"/>
    <col min="757" max="757" width="16" style="7" customWidth="1"/>
    <col min="758" max="1001" width="8.85546875" style="7"/>
    <col min="1002" max="1002" width="4.85546875" style="7" customWidth="1"/>
    <col min="1003" max="1003" width="44.28515625" style="7" customWidth="1"/>
    <col min="1004" max="1004" width="11.42578125" style="7" customWidth="1"/>
    <col min="1005" max="1005" width="15.42578125" style="7" customWidth="1"/>
    <col min="1006" max="1006" width="14.140625" style="7" customWidth="1"/>
    <col min="1007" max="1007" width="14.5703125" style="7" customWidth="1"/>
    <col min="1008" max="1008" width="29.28515625" style="7" customWidth="1"/>
    <col min="1009" max="1009" width="12.42578125" style="7" customWidth="1"/>
    <col min="1010" max="1010" width="18.7109375" style="7" customWidth="1"/>
    <col min="1011" max="1011" width="14.5703125" style="7" customWidth="1"/>
    <col min="1012" max="1012" width="14.7109375" style="7" customWidth="1"/>
    <col min="1013" max="1013" width="16" style="7" customWidth="1"/>
    <col min="1014" max="1257" width="8.85546875" style="7"/>
    <col min="1258" max="1258" width="4.85546875" style="7" customWidth="1"/>
    <col min="1259" max="1259" width="44.28515625" style="7" customWidth="1"/>
    <col min="1260" max="1260" width="11.42578125" style="7" customWidth="1"/>
    <col min="1261" max="1261" width="15.42578125" style="7" customWidth="1"/>
    <col min="1262" max="1262" width="14.140625" style="7" customWidth="1"/>
    <col min="1263" max="1263" width="14.5703125" style="7" customWidth="1"/>
    <col min="1264" max="1264" width="29.28515625" style="7" customWidth="1"/>
    <col min="1265" max="1265" width="12.42578125" style="7" customWidth="1"/>
    <col min="1266" max="1266" width="18.7109375" style="7" customWidth="1"/>
    <col min="1267" max="1267" width="14.5703125" style="7" customWidth="1"/>
    <col min="1268" max="1268" width="14.7109375" style="7" customWidth="1"/>
    <col min="1269" max="1269" width="16" style="7" customWidth="1"/>
    <col min="1270" max="1513" width="8.85546875" style="7"/>
    <col min="1514" max="1514" width="4.85546875" style="7" customWidth="1"/>
    <col min="1515" max="1515" width="44.28515625" style="7" customWidth="1"/>
    <col min="1516" max="1516" width="11.42578125" style="7" customWidth="1"/>
    <col min="1517" max="1517" width="15.42578125" style="7" customWidth="1"/>
    <col min="1518" max="1518" width="14.140625" style="7" customWidth="1"/>
    <col min="1519" max="1519" width="14.5703125" style="7" customWidth="1"/>
    <col min="1520" max="1520" width="29.28515625" style="7" customWidth="1"/>
    <col min="1521" max="1521" width="12.42578125" style="7" customWidth="1"/>
    <col min="1522" max="1522" width="18.7109375" style="7" customWidth="1"/>
    <col min="1523" max="1523" width="14.5703125" style="7" customWidth="1"/>
    <col min="1524" max="1524" width="14.7109375" style="7" customWidth="1"/>
    <col min="1525" max="1525" width="16" style="7" customWidth="1"/>
    <col min="1526" max="1769" width="8.85546875" style="7"/>
    <col min="1770" max="1770" width="4.85546875" style="7" customWidth="1"/>
    <col min="1771" max="1771" width="44.28515625" style="7" customWidth="1"/>
    <col min="1772" max="1772" width="11.42578125" style="7" customWidth="1"/>
    <col min="1773" max="1773" width="15.42578125" style="7" customWidth="1"/>
    <col min="1774" max="1774" width="14.140625" style="7" customWidth="1"/>
    <col min="1775" max="1775" width="14.5703125" style="7" customWidth="1"/>
    <col min="1776" max="1776" width="29.28515625" style="7" customWidth="1"/>
    <col min="1777" max="1777" width="12.42578125" style="7" customWidth="1"/>
    <col min="1778" max="1778" width="18.7109375" style="7" customWidth="1"/>
    <col min="1779" max="1779" width="14.5703125" style="7" customWidth="1"/>
    <col min="1780" max="1780" width="14.7109375" style="7" customWidth="1"/>
    <col min="1781" max="1781" width="16" style="7" customWidth="1"/>
    <col min="1782" max="2025" width="8.85546875" style="7"/>
    <col min="2026" max="2026" width="4.85546875" style="7" customWidth="1"/>
    <col min="2027" max="2027" width="44.28515625" style="7" customWidth="1"/>
    <col min="2028" max="2028" width="11.42578125" style="7" customWidth="1"/>
    <col min="2029" max="2029" width="15.42578125" style="7" customWidth="1"/>
    <col min="2030" max="2030" width="14.140625" style="7" customWidth="1"/>
    <col min="2031" max="2031" width="14.5703125" style="7" customWidth="1"/>
    <col min="2032" max="2032" width="29.28515625" style="7" customWidth="1"/>
    <col min="2033" max="2033" width="12.42578125" style="7" customWidth="1"/>
    <col min="2034" max="2034" width="18.7109375" style="7" customWidth="1"/>
    <col min="2035" max="2035" width="14.5703125" style="7" customWidth="1"/>
    <col min="2036" max="2036" width="14.7109375" style="7" customWidth="1"/>
    <col min="2037" max="2037" width="16" style="7" customWidth="1"/>
    <col min="2038" max="2281" width="8.85546875" style="7"/>
    <col min="2282" max="2282" width="4.85546875" style="7" customWidth="1"/>
    <col min="2283" max="2283" width="44.28515625" style="7" customWidth="1"/>
    <col min="2284" max="2284" width="11.42578125" style="7" customWidth="1"/>
    <col min="2285" max="2285" width="15.42578125" style="7" customWidth="1"/>
    <col min="2286" max="2286" width="14.140625" style="7" customWidth="1"/>
    <col min="2287" max="2287" width="14.5703125" style="7" customWidth="1"/>
    <col min="2288" max="2288" width="29.28515625" style="7" customWidth="1"/>
    <col min="2289" max="2289" width="12.42578125" style="7" customWidth="1"/>
    <col min="2290" max="2290" width="18.7109375" style="7" customWidth="1"/>
    <col min="2291" max="2291" width="14.5703125" style="7" customWidth="1"/>
    <col min="2292" max="2292" width="14.7109375" style="7" customWidth="1"/>
    <col min="2293" max="2293" width="16" style="7" customWidth="1"/>
    <col min="2294" max="2537" width="8.85546875" style="7"/>
    <col min="2538" max="2538" width="4.85546875" style="7" customWidth="1"/>
    <col min="2539" max="2539" width="44.28515625" style="7" customWidth="1"/>
    <col min="2540" max="2540" width="11.42578125" style="7" customWidth="1"/>
    <col min="2541" max="2541" width="15.42578125" style="7" customWidth="1"/>
    <col min="2542" max="2542" width="14.140625" style="7" customWidth="1"/>
    <col min="2543" max="2543" width="14.5703125" style="7" customWidth="1"/>
    <col min="2544" max="2544" width="29.28515625" style="7" customWidth="1"/>
    <col min="2545" max="2545" width="12.42578125" style="7" customWidth="1"/>
    <col min="2546" max="2546" width="18.7109375" style="7" customWidth="1"/>
    <col min="2547" max="2547" width="14.5703125" style="7" customWidth="1"/>
    <col min="2548" max="2548" width="14.7109375" style="7" customWidth="1"/>
    <col min="2549" max="2549" width="16" style="7" customWidth="1"/>
    <col min="2550" max="2793" width="8.85546875" style="7"/>
    <col min="2794" max="2794" width="4.85546875" style="7" customWidth="1"/>
    <col min="2795" max="2795" width="44.28515625" style="7" customWidth="1"/>
    <col min="2796" max="2796" width="11.42578125" style="7" customWidth="1"/>
    <col min="2797" max="2797" width="15.42578125" style="7" customWidth="1"/>
    <col min="2798" max="2798" width="14.140625" style="7" customWidth="1"/>
    <col min="2799" max="2799" width="14.5703125" style="7" customWidth="1"/>
    <col min="2800" max="2800" width="29.28515625" style="7" customWidth="1"/>
    <col min="2801" max="2801" width="12.42578125" style="7" customWidth="1"/>
    <col min="2802" max="2802" width="18.7109375" style="7" customWidth="1"/>
    <col min="2803" max="2803" width="14.5703125" style="7" customWidth="1"/>
    <col min="2804" max="2804" width="14.7109375" style="7" customWidth="1"/>
    <col min="2805" max="2805" width="16" style="7" customWidth="1"/>
    <col min="2806" max="3049" width="8.85546875" style="7"/>
    <col min="3050" max="3050" width="4.85546875" style="7" customWidth="1"/>
    <col min="3051" max="3051" width="44.28515625" style="7" customWidth="1"/>
    <col min="3052" max="3052" width="11.42578125" style="7" customWidth="1"/>
    <col min="3053" max="3053" width="15.42578125" style="7" customWidth="1"/>
    <col min="3054" max="3054" width="14.140625" style="7" customWidth="1"/>
    <col min="3055" max="3055" width="14.5703125" style="7" customWidth="1"/>
    <col min="3056" max="3056" width="29.28515625" style="7" customWidth="1"/>
    <col min="3057" max="3057" width="12.42578125" style="7" customWidth="1"/>
    <col min="3058" max="3058" width="18.7109375" style="7" customWidth="1"/>
    <col min="3059" max="3059" width="14.5703125" style="7" customWidth="1"/>
    <col min="3060" max="3060" width="14.7109375" style="7" customWidth="1"/>
    <col min="3061" max="3061" width="16" style="7" customWidth="1"/>
    <col min="3062" max="3305" width="8.85546875" style="7"/>
    <col min="3306" max="3306" width="4.85546875" style="7" customWidth="1"/>
    <col min="3307" max="3307" width="44.28515625" style="7" customWidth="1"/>
    <col min="3308" max="3308" width="11.42578125" style="7" customWidth="1"/>
    <col min="3309" max="3309" width="15.42578125" style="7" customWidth="1"/>
    <col min="3310" max="3310" width="14.140625" style="7" customWidth="1"/>
    <col min="3311" max="3311" width="14.5703125" style="7" customWidth="1"/>
    <col min="3312" max="3312" width="29.28515625" style="7" customWidth="1"/>
    <col min="3313" max="3313" width="12.42578125" style="7" customWidth="1"/>
    <col min="3314" max="3314" width="18.7109375" style="7" customWidth="1"/>
    <col min="3315" max="3315" width="14.5703125" style="7" customWidth="1"/>
    <col min="3316" max="3316" width="14.7109375" style="7" customWidth="1"/>
    <col min="3317" max="3317" width="16" style="7" customWidth="1"/>
    <col min="3318" max="3561" width="8.85546875" style="7"/>
    <col min="3562" max="3562" width="4.85546875" style="7" customWidth="1"/>
    <col min="3563" max="3563" width="44.28515625" style="7" customWidth="1"/>
    <col min="3564" max="3564" width="11.42578125" style="7" customWidth="1"/>
    <col min="3565" max="3565" width="15.42578125" style="7" customWidth="1"/>
    <col min="3566" max="3566" width="14.140625" style="7" customWidth="1"/>
    <col min="3567" max="3567" width="14.5703125" style="7" customWidth="1"/>
    <col min="3568" max="3568" width="29.28515625" style="7" customWidth="1"/>
    <col min="3569" max="3569" width="12.42578125" style="7" customWidth="1"/>
    <col min="3570" max="3570" width="18.7109375" style="7" customWidth="1"/>
    <col min="3571" max="3571" width="14.5703125" style="7" customWidth="1"/>
    <col min="3572" max="3572" width="14.7109375" style="7" customWidth="1"/>
    <col min="3573" max="3573" width="16" style="7" customWidth="1"/>
    <col min="3574" max="3817" width="8.85546875" style="7"/>
    <col min="3818" max="3818" width="4.85546875" style="7" customWidth="1"/>
    <col min="3819" max="3819" width="44.28515625" style="7" customWidth="1"/>
    <col min="3820" max="3820" width="11.42578125" style="7" customWidth="1"/>
    <col min="3821" max="3821" width="15.42578125" style="7" customWidth="1"/>
    <col min="3822" max="3822" width="14.140625" style="7" customWidth="1"/>
    <col min="3823" max="3823" width="14.5703125" style="7" customWidth="1"/>
    <col min="3824" max="3824" width="29.28515625" style="7" customWidth="1"/>
    <col min="3825" max="3825" width="12.42578125" style="7" customWidth="1"/>
    <col min="3826" max="3826" width="18.7109375" style="7" customWidth="1"/>
    <col min="3827" max="3827" width="14.5703125" style="7" customWidth="1"/>
    <col min="3828" max="3828" width="14.7109375" style="7" customWidth="1"/>
    <col min="3829" max="3829" width="16" style="7" customWidth="1"/>
    <col min="3830" max="4073" width="8.85546875" style="7"/>
    <col min="4074" max="4074" width="4.85546875" style="7" customWidth="1"/>
    <col min="4075" max="4075" width="44.28515625" style="7" customWidth="1"/>
    <col min="4076" max="4076" width="11.42578125" style="7" customWidth="1"/>
    <col min="4077" max="4077" width="15.42578125" style="7" customWidth="1"/>
    <col min="4078" max="4078" width="14.140625" style="7" customWidth="1"/>
    <col min="4079" max="4079" width="14.5703125" style="7" customWidth="1"/>
    <col min="4080" max="4080" width="29.28515625" style="7" customWidth="1"/>
    <col min="4081" max="4081" width="12.42578125" style="7" customWidth="1"/>
    <col min="4082" max="4082" width="18.7109375" style="7" customWidth="1"/>
    <col min="4083" max="4083" width="14.5703125" style="7" customWidth="1"/>
    <col min="4084" max="4084" width="14.7109375" style="7" customWidth="1"/>
    <col min="4085" max="4085" width="16" style="7" customWidth="1"/>
    <col min="4086" max="4329" width="8.85546875" style="7"/>
    <col min="4330" max="4330" width="4.85546875" style="7" customWidth="1"/>
    <col min="4331" max="4331" width="44.28515625" style="7" customWidth="1"/>
    <col min="4332" max="4332" width="11.42578125" style="7" customWidth="1"/>
    <col min="4333" max="4333" width="15.42578125" style="7" customWidth="1"/>
    <col min="4334" max="4334" width="14.140625" style="7" customWidth="1"/>
    <col min="4335" max="4335" width="14.5703125" style="7" customWidth="1"/>
    <col min="4336" max="4336" width="29.28515625" style="7" customWidth="1"/>
    <col min="4337" max="4337" width="12.42578125" style="7" customWidth="1"/>
    <col min="4338" max="4338" width="18.7109375" style="7" customWidth="1"/>
    <col min="4339" max="4339" width="14.5703125" style="7" customWidth="1"/>
    <col min="4340" max="4340" width="14.7109375" style="7" customWidth="1"/>
    <col min="4341" max="4341" width="16" style="7" customWidth="1"/>
    <col min="4342" max="4585" width="8.85546875" style="7"/>
    <col min="4586" max="4586" width="4.85546875" style="7" customWidth="1"/>
    <col min="4587" max="4587" width="44.28515625" style="7" customWidth="1"/>
    <col min="4588" max="4588" width="11.42578125" style="7" customWidth="1"/>
    <col min="4589" max="4589" width="15.42578125" style="7" customWidth="1"/>
    <col min="4590" max="4590" width="14.140625" style="7" customWidth="1"/>
    <col min="4591" max="4591" width="14.5703125" style="7" customWidth="1"/>
    <col min="4592" max="4592" width="29.28515625" style="7" customWidth="1"/>
    <col min="4593" max="4593" width="12.42578125" style="7" customWidth="1"/>
    <col min="4594" max="4594" width="18.7109375" style="7" customWidth="1"/>
    <col min="4595" max="4595" width="14.5703125" style="7" customWidth="1"/>
    <col min="4596" max="4596" width="14.7109375" style="7" customWidth="1"/>
    <col min="4597" max="4597" width="16" style="7" customWidth="1"/>
    <col min="4598" max="4841" width="8.85546875" style="7"/>
    <col min="4842" max="4842" width="4.85546875" style="7" customWidth="1"/>
    <col min="4843" max="4843" width="44.28515625" style="7" customWidth="1"/>
    <col min="4844" max="4844" width="11.42578125" style="7" customWidth="1"/>
    <col min="4845" max="4845" width="15.42578125" style="7" customWidth="1"/>
    <col min="4846" max="4846" width="14.140625" style="7" customWidth="1"/>
    <col min="4847" max="4847" width="14.5703125" style="7" customWidth="1"/>
    <col min="4848" max="4848" width="29.28515625" style="7" customWidth="1"/>
    <col min="4849" max="4849" width="12.42578125" style="7" customWidth="1"/>
    <col min="4850" max="4850" width="18.7109375" style="7" customWidth="1"/>
    <col min="4851" max="4851" width="14.5703125" style="7" customWidth="1"/>
    <col min="4852" max="4852" width="14.7109375" style="7" customWidth="1"/>
    <col min="4853" max="4853" width="16" style="7" customWidth="1"/>
    <col min="4854" max="5097" width="8.85546875" style="7"/>
    <col min="5098" max="5098" width="4.85546875" style="7" customWidth="1"/>
    <col min="5099" max="5099" width="44.28515625" style="7" customWidth="1"/>
    <col min="5100" max="5100" width="11.42578125" style="7" customWidth="1"/>
    <col min="5101" max="5101" width="15.42578125" style="7" customWidth="1"/>
    <col min="5102" max="5102" width="14.140625" style="7" customWidth="1"/>
    <col min="5103" max="5103" width="14.5703125" style="7" customWidth="1"/>
    <col min="5104" max="5104" width="29.28515625" style="7" customWidth="1"/>
    <col min="5105" max="5105" width="12.42578125" style="7" customWidth="1"/>
    <col min="5106" max="5106" width="18.7109375" style="7" customWidth="1"/>
    <col min="5107" max="5107" width="14.5703125" style="7" customWidth="1"/>
    <col min="5108" max="5108" width="14.7109375" style="7" customWidth="1"/>
    <col min="5109" max="5109" width="16" style="7" customWidth="1"/>
    <col min="5110" max="5353" width="8.85546875" style="7"/>
    <col min="5354" max="5354" width="4.85546875" style="7" customWidth="1"/>
    <col min="5355" max="5355" width="44.28515625" style="7" customWidth="1"/>
    <col min="5356" max="5356" width="11.42578125" style="7" customWidth="1"/>
    <col min="5357" max="5357" width="15.42578125" style="7" customWidth="1"/>
    <col min="5358" max="5358" width="14.140625" style="7" customWidth="1"/>
    <col min="5359" max="5359" width="14.5703125" style="7" customWidth="1"/>
    <col min="5360" max="5360" width="29.28515625" style="7" customWidth="1"/>
    <col min="5361" max="5361" width="12.42578125" style="7" customWidth="1"/>
    <col min="5362" max="5362" width="18.7109375" style="7" customWidth="1"/>
    <col min="5363" max="5363" width="14.5703125" style="7" customWidth="1"/>
    <col min="5364" max="5364" width="14.7109375" style="7" customWidth="1"/>
    <col min="5365" max="5365" width="16" style="7" customWidth="1"/>
    <col min="5366" max="5609" width="8.85546875" style="7"/>
    <col min="5610" max="5610" width="4.85546875" style="7" customWidth="1"/>
    <col min="5611" max="5611" width="44.28515625" style="7" customWidth="1"/>
    <col min="5612" max="5612" width="11.42578125" style="7" customWidth="1"/>
    <col min="5613" max="5613" width="15.42578125" style="7" customWidth="1"/>
    <col min="5614" max="5614" width="14.140625" style="7" customWidth="1"/>
    <col min="5615" max="5615" width="14.5703125" style="7" customWidth="1"/>
    <col min="5616" max="5616" width="29.28515625" style="7" customWidth="1"/>
    <col min="5617" max="5617" width="12.42578125" style="7" customWidth="1"/>
    <col min="5618" max="5618" width="18.7109375" style="7" customWidth="1"/>
    <col min="5619" max="5619" width="14.5703125" style="7" customWidth="1"/>
    <col min="5620" max="5620" width="14.7109375" style="7" customWidth="1"/>
    <col min="5621" max="5621" width="16" style="7" customWidth="1"/>
    <col min="5622" max="5865" width="8.85546875" style="7"/>
    <col min="5866" max="5866" width="4.85546875" style="7" customWidth="1"/>
    <col min="5867" max="5867" width="44.28515625" style="7" customWidth="1"/>
    <col min="5868" max="5868" width="11.42578125" style="7" customWidth="1"/>
    <col min="5869" max="5869" width="15.42578125" style="7" customWidth="1"/>
    <col min="5870" max="5870" width="14.140625" style="7" customWidth="1"/>
    <col min="5871" max="5871" width="14.5703125" style="7" customWidth="1"/>
    <col min="5872" max="5872" width="29.28515625" style="7" customWidth="1"/>
    <col min="5873" max="5873" width="12.42578125" style="7" customWidth="1"/>
    <col min="5874" max="5874" width="18.7109375" style="7" customWidth="1"/>
    <col min="5875" max="5875" width="14.5703125" style="7" customWidth="1"/>
    <col min="5876" max="5876" width="14.7109375" style="7" customWidth="1"/>
    <col min="5877" max="5877" width="16" style="7" customWidth="1"/>
    <col min="5878" max="6121" width="8.85546875" style="7"/>
    <col min="6122" max="6122" width="4.85546875" style="7" customWidth="1"/>
    <col min="6123" max="6123" width="44.28515625" style="7" customWidth="1"/>
    <col min="6124" max="6124" width="11.42578125" style="7" customWidth="1"/>
    <col min="6125" max="6125" width="15.42578125" style="7" customWidth="1"/>
    <col min="6126" max="6126" width="14.140625" style="7" customWidth="1"/>
    <col min="6127" max="6127" width="14.5703125" style="7" customWidth="1"/>
    <col min="6128" max="6128" width="29.28515625" style="7" customWidth="1"/>
    <col min="6129" max="6129" width="12.42578125" style="7" customWidth="1"/>
    <col min="6130" max="6130" width="18.7109375" style="7" customWidth="1"/>
    <col min="6131" max="6131" width="14.5703125" style="7" customWidth="1"/>
    <col min="6132" max="6132" width="14.7109375" style="7" customWidth="1"/>
    <col min="6133" max="6133" width="16" style="7" customWidth="1"/>
    <col min="6134" max="6377" width="8.85546875" style="7"/>
    <col min="6378" max="6378" width="4.85546875" style="7" customWidth="1"/>
    <col min="6379" max="6379" width="44.28515625" style="7" customWidth="1"/>
    <col min="6380" max="6380" width="11.42578125" style="7" customWidth="1"/>
    <col min="6381" max="6381" width="15.42578125" style="7" customWidth="1"/>
    <col min="6382" max="6382" width="14.140625" style="7" customWidth="1"/>
    <col min="6383" max="6383" width="14.5703125" style="7" customWidth="1"/>
    <col min="6384" max="6384" width="29.28515625" style="7" customWidth="1"/>
    <col min="6385" max="6385" width="12.42578125" style="7" customWidth="1"/>
    <col min="6386" max="6386" width="18.7109375" style="7" customWidth="1"/>
    <col min="6387" max="6387" width="14.5703125" style="7" customWidth="1"/>
    <col min="6388" max="6388" width="14.7109375" style="7" customWidth="1"/>
    <col min="6389" max="6389" width="16" style="7" customWidth="1"/>
    <col min="6390" max="6633" width="8.85546875" style="7"/>
    <col min="6634" max="6634" width="4.85546875" style="7" customWidth="1"/>
    <col min="6635" max="6635" width="44.28515625" style="7" customWidth="1"/>
    <col min="6636" max="6636" width="11.42578125" style="7" customWidth="1"/>
    <col min="6637" max="6637" width="15.42578125" style="7" customWidth="1"/>
    <col min="6638" max="6638" width="14.140625" style="7" customWidth="1"/>
    <col min="6639" max="6639" width="14.5703125" style="7" customWidth="1"/>
    <col min="6640" max="6640" width="29.28515625" style="7" customWidth="1"/>
    <col min="6641" max="6641" width="12.42578125" style="7" customWidth="1"/>
    <col min="6642" max="6642" width="18.7109375" style="7" customWidth="1"/>
    <col min="6643" max="6643" width="14.5703125" style="7" customWidth="1"/>
    <col min="6644" max="6644" width="14.7109375" style="7" customWidth="1"/>
    <col min="6645" max="6645" width="16" style="7" customWidth="1"/>
    <col min="6646" max="6889" width="8.85546875" style="7"/>
    <col min="6890" max="6890" width="4.85546875" style="7" customWidth="1"/>
    <col min="6891" max="6891" width="44.28515625" style="7" customWidth="1"/>
    <col min="6892" max="6892" width="11.42578125" style="7" customWidth="1"/>
    <col min="6893" max="6893" width="15.42578125" style="7" customWidth="1"/>
    <col min="6894" max="6894" width="14.140625" style="7" customWidth="1"/>
    <col min="6895" max="6895" width="14.5703125" style="7" customWidth="1"/>
    <col min="6896" max="6896" width="29.28515625" style="7" customWidth="1"/>
    <col min="6897" max="6897" width="12.42578125" style="7" customWidth="1"/>
    <col min="6898" max="6898" width="18.7109375" style="7" customWidth="1"/>
    <col min="6899" max="6899" width="14.5703125" style="7" customWidth="1"/>
    <col min="6900" max="6900" width="14.7109375" style="7" customWidth="1"/>
    <col min="6901" max="6901" width="16" style="7" customWidth="1"/>
    <col min="6902" max="7145" width="8.85546875" style="7"/>
    <col min="7146" max="7146" width="4.85546875" style="7" customWidth="1"/>
    <col min="7147" max="7147" width="44.28515625" style="7" customWidth="1"/>
    <col min="7148" max="7148" width="11.42578125" style="7" customWidth="1"/>
    <col min="7149" max="7149" width="15.42578125" style="7" customWidth="1"/>
    <col min="7150" max="7150" width="14.140625" style="7" customWidth="1"/>
    <col min="7151" max="7151" width="14.5703125" style="7" customWidth="1"/>
    <col min="7152" max="7152" width="29.28515625" style="7" customWidth="1"/>
    <col min="7153" max="7153" width="12.42578125" style="7" customWidth="1"/>
    <col min="7154" max="7154" width="18.7109375" style="7" customWidth="1"/>
    <col min="7155" max="7155" width="14.5703125" style="7" customWidth="1"/>
    <col min="7156" max="7156" width="14.7109375" style="7" customWidth="1"/>
    <col min="7157" max="7157" width="16" style="7" customWidth="1"/>
    <col min="7158" max="7401" width="8.85546875" style="7"/>
    <col min="7402" max="7402" width="4.85546875" style="7" customWidth="1"/>
    <col min="7403" max="7403" width="44.28515625" style="7" customWidth="1"/>
    <col min="7404" max="7404" width="11.42578125" style="7" customWidth="1"/>
    <col min="7405" max="7405" width="15.42578125" style="7" customWidth="1"/>
    <col min="7406" max="7406" width="14.140625" style="7" customWidth="1"/>
    <col min="7407" max="7407" width="14.5703125" style="7" customWidth="1"/>
    <col min="7408" max="7408" width="29.28515625" style="7" customWidth="1"/>
    <col min="7409" max="7409" width="12.42578125" style="7" customWidth="1"/>
    <col min="7410" max="7410" width="18.7109375" style="7" customWidth="1"/>
    <col min="7411" max="7411" width="14.5703125" style="7" customWidth="1"/>
    <col min="7412" max="7412" width="14.7109375" style="7" customWidth="1"/>
    <col min="7413" max="7413" width="16" style="7" customWidth="1"/>
    <col min="7414" max="7657" width="8.85546875" style="7"/>
    <col min="7658" max="7658" width="4.85546875" style="7" customWidth="1"/>
    <col min="7659" max="7659" width="44.28515625" style="7" customWidth="1"/>
    <col min="7660" max="7660" width="11.42578125" style="7" customWidth="1"/>
    <col min="7661" max="7661" width="15.42578125" style="7" customWidth="1"/>
    <col min="7662" max="7662" width="14.140625" style="7" customWidth="1"/>
    <col min="7663" max="7663" width="14.5703125" style="7" customWidth="1"/>
    <col min="7664" max="7664" width="29.28515625" style="7" customWidth="1"/>
    <col min="7665" max="7665" width="12.42578125" style="7" customWidth="1"/>
    <col min="7666" max="7666" width="18.7109375" style="7" customWidth="1"/>
    <col min="7667" max="7667" width="14.5703125" style="7" customWidth="1"/>
    <col min="7668" max="7668" width="14.7109375" style="7" customWidth="1"/>
    <col min="7669" max="7669" width="16" style="7" customWidth="1"/>
    <col min="7670" max="7913" width="8.85546875" style="7"/>
    <col min="7914" max="7914" width="4.85546875" style="7" customWidth="1"/>
    <col min="7915" max="7915" width="44.28515625" style="7" customWidth="1"/>
    <col min="7916" max="7916" width="11.42578125" style="7" customWidth="1"/>
    <col min="7917" max="7917" width="15.42578125" style="7" customWidth="1"/>
    <col min="7918" max="7918" width="14.140625" style="7" customWidth="1"/>
    <col min="7919" max="7919" width="14.5703125" style="7" customWidth="1"/>
    <col min="7920" max="7920" width="29.28515625" style="7" customWidth="1"/>
    <col min="7921" max="7921" width="12.42578125" style="7" customWidth="1"/>
    <col min="7922" max="7922" width="18.7109375" style="7" customWidth="1"/>
    <col min="7923" max="7923" width="14.5703125" style="7" customWidth="1"/>
    <col min="7924" max="7924" width="14.7109375" style="7" customWidth="1"/>
    <col min="7925" max="7925" width="16" style="7" customWidth="1"/>
    <col min="7926" max="8169" width="8.85546875" style="7"/>
    <col min="8170" max="8170" width="4.85546875" style="7" customWidth="1"/>
    <col min="8171" max="8171" width="44.28515625" style="7" customWidth="1"/>
    <col min="8172" max="8172" width="11.42578125" style="7" customWidth="1"/>
    <col min="8173" max="8173" width="15.42578125" style="7" customWidth="1"/>
    <col min="8174" max="8174" width="14.140625" style="7" customWidth="1"/>
    <col min="8175" max="8175" width="14.5703125" style="7" customWidth="1"/>
    <col min="8176" max="8176" width="29.28515625" style="7" customWidth="1"/>
    <col min="8177" max="8177" width="12.42578125" style="7" customWidth="1"/>
    <col min="8178" max="8178" width="18.7109375" style="7" customWidth="1"/>
    <col min="8179" max="8179" width="14.5703125" style="7" customWidth="1"/>
    <col min="8180" max="8180" width="14.7109375" style="7" customWidth="1"/>
    <col min="8181" max="8181" width="16" style="7" customWidth="1"/>
    <col min="8182" max="8425" width="8.85546875" style="7"/>
    <col min="8426" max="8426" width="4.85546875" style="7" customWidth="1"/>
    <col min="8427" max="8427" width="44.28515625" style="7" customWidth="1"/>
    <col min="8428" max="8428" width="11.42578125" style="7" customWidth="1"/>
    <col min="8429" max="8429" width="15.42578125" style="7" customWidth="1"/>
    <col min="8430" max="8430" width="14.140625" style="7" customWidth="1"/>
    <col min="8431" max="8431" width="14.5703125" style="7" customWidth="1"/>
    <col min="8432" max="8432" width="29.28515625" style="7" customWidth="1"/>
    <col min="8433" max="8433" width="12.42578125" style="7" customWidth="1"/>
    <col min="8434" max="8434" width="18.7109375" style="7" customWidth="1"/>
    <col min="8435" max="8435" width="14.5703125" style="7" customWidth="1"/>
    <col min="8436" max="8436" width="14.7109375" style="7" customWidth="1"/>
    <col min="8437" max="8437" width="16" style="7" customWidth="1"/>
    <col min="8438" max="8681" width="8.85546875" style="7"/>
    <col min="8682" max="8682" width="4.85546875" style="7" customWidth="1"/>
    <col min="8683" max="8683" width="44.28515625" style="7" customWidth="1"/>
    <col min="8684" max="8684" width="11.42578125" style="7" customWidth="1"/>
    <col min="8685" max="8685" width="15.42578125" style="7" customWidth="1"/>
    <col min="8686" max="8686" width="14.140625" style="7" customWidth="1"/>
    <col min="8687" max="8687" width="14.5703125" style="7" customWidth="1"/>
    <col min="8688" max="8688" width="29.28515625" style="7" customWidth="1"/>
    <col min="8689" max="8689" width="12.42578125" style="7" customWidth="1"/>
    <col min="8690" max="8690" width="18.7109375" style="7" customWidth="1"/>
    <col min="8691" max="8691" width="14.5703125" style="7" customWidth="1"/>
    <col min="8692" max="8692" width="14.7109375" style="7" customWidth="1"/>
    <col min="8693" max="8693" width="16" style="7" customWidth="1"/>
    <col min="8694" max="8937" width="8.85546875" style="7"/>
    <col min="8938" max="8938" width="4.85546875" style="7" customWidth="1"/>
    <col min="8939" max="8939" width="44.28515625" style="7" customWidth="1"/>
    <col min="8940" max="8940" width="11.42578125" style="7" customWidth="1"/>
    <col min="8941" max="8941" width="15.42578125" style="7" customWidth="1"/>
    <col min="8942" max="8942" width="14.140625" style="7" customWidth="1"/>
    <col min="8943" max="8943" width="14.5703125" style="7" customWidth="1"/>
    <col min="8944" max="8944" width="29.28515625" style="7" customWidth="1"/>
    <col min="8945" max="8945" width="12.42578125" style="7" customWidth="1"/>
    <col min="8946" max="8946" width="18.7109375" style="7" customWidth="1"/>
    <col min="8947" max="8947" width="14.5703125" style="7" customWidth="1"/>
    <col min="8948" max="8948" width="14.7109375" style="7" customWidth="1"/>
    <col min="8949" max="8949" width="16" style="7" customWidth="1"/>
    <col min="8950" max="9193" width="8.85546875" style="7"/>
    <col min="9194" max="9194" width="4.85546875" style="7" customWidth="1"/>
    <col min="9195" max="9195" width="44.28515625" style="7" customWidth="1"/>
    <col min="9196" max="9196" width="11.42578125" style="7" customWidth="1"/>
    <col min="9197" max="9197" width="15.42578125" style="7" customWidth="1"/>
    <col min="9198" max="9198" width="14.140625" style="7" customWidth="1"/>
    <col min="9199" max="9199" width="14.5703125" style="7" customWidth="1"/>
    <col min="9200" max="9200" width="29.28515625" style="7" customWidth="1"/>
    <col min="9201" max="9201" width="12.42578125" style="7" customWidth="1"/>
    <col min="9202" max="9202" width="18.7109375" style="7" customWidth="1"/>
    <col min="9203" max="9203" width="14.5703125" style="7" customWidth="1"/>
    <col min="9204" max="9204" width="14.7109375" style="7" customWidth="1"/>
    <col min="9205" max="9205" width="16" style="7" customWidth="1"/>
    <col min="9206" max="9449" width="8.85546875" style="7"/>
    <col min="9450" max="9450" width="4.85546875" style="7" customWidth="1"/>
    <col min="9451" max="9451" width="44.28515625" style="7" customWidth="1"/>
    <col min="9452" max="9452" width="11.42578125" style="7" customWidth="1"/>
    <col min="9453" max="9453" width="15.42578125" style="7" customWidth="1"/>
    <col min="9454" max="9454" width="14.140625" style="7" customWidth="1"/>
    <col min="9455" max="9455" width="14.5703125" style="7" customWidth="1"/>
    <col min="9456" max="9456" width="29.28515625" style="7" customWidth="1"/>
    <col min="9457" max="9457" width="12.42578125" style="7" customWidth="1"/>
    <col min="9458" max="9458" width="18.7109375" style="7" customWidth="1"/>
    <col min="9459" max="9459" width="14.5703125" style="7" customWidth="1"/>
    <col min="9460" max="9460" width="14.7109375" style="7" customWidth="1"/>
    <col min="9461" max="9461" width="16" style="7" customWidth="1"/>
    <col min="9462" max="9705" width="8.85546875" style="7"/>
    <col min="9706" max="9706" width="4.85546875" style="7" customWidth="1"/>
    <col min="9707" max="9707" width="44.28515625" style="7" customWidth="1"/>
    <col min="9708" max="9708" width="11.42578125" style="7" customWidth="1"/>
    <col min="9709" max="9709" width="15.42578125" style="7" customWidth="1"/>
    <col min="9710" max="9710" width="14.140625" style="7" customWidth="1"/>
    <col min="9711" max="9711" width="14.5703125" style="7" customWidth="1"/>
    <col min="9712" max="9712" width="29.28515625" style="7" customWidth="1"/>
    <col min="9713" max="9713" width="12.42578125" style="7" customWidth="1"/>
    <col min="9714" max="9714" width="18.7109375" style="7" customWidth="1"/>
    <col min="9715" max="9715" width="14.5703125" style="7" customWidth="1"/>
    <col min="9716" max="9716" width="14.7109375" style="7" customWidth="1"/>
    <col min="9717" max="9717" width="16" style="7" customWidth="1"/>
    <col min="9718" max="9961" width="8.85546875" style="7"/>
    <col min="9962" max="9962" width="4.85546875" style="7" customWidth="1"/>
    <col min="9963" max="9963" width="44.28515625" style="7" customWidth="1"/>
    <col min="9964" max="9964" width="11.42578125" style="7" customWidth="1"/>
    <col min="9965" max="9965" width="15.42578125" style="7" customWidth="1"/>
    <col min="9966" max="9966" width="14.140625" style="7" customWidth="1"/>
    <col min="9967" max="9967" width="14.5703125" style="7" customWidth="1"/>
    <col min="9968" max="9968" width="29.28515625" style="7" customWidth="1"/>
    <col min="9969" max="9969" width="12.42578125" style="7" customWidth="1"/>
    <col min="9970" max="9970" width="18.7109375" style="7" customWidth="1"/>
    <col min="9971" max="9971" width="14.5703125" style="7" customWidth="1"/>
    <col min="9972" max="9972" width="14.7109375" style="7" customWidth="1"/>
    <col min="9973" max="9973" width="16" style="7" customWidth="1"/>
    <col min="9974" max="10217" width="8.85546875" style="7"/>
    <col min="10218" max="10218" width="4.85546875" style="7" customWidth="1"/>
    <col min="10219" max="10219" width="44.28515625" style="7" customWidth="1"/>
    <col min="10220" max="10220" width="11.42578125" style="7" customWidth="1"/>
    <col min="10221" max="10221" width="15.42578125" style="7" customWidth="1"/>
    <col min="10222" max="10222" width="14.140625" style="7" customWidth="1"/>
    <col min="10223" max="10223" width="14.5703125" style="7" customWidth="1"/>
    <col min="10224" max="10224" width="29.28515625" style="7" customWidth="1"/>
    <col min="10225" max="10225" width="12.42578125" style="7" customWidth="1"/>
    <col min="10226" max="10226" width="18.7109375" style="7" customWidth="1"/>
    <col min="10227" max="10227" width="14.5703125" style="7" customWidth="1"/>
    <col min="10228" max="10228" width="14.7109375" style="7" customWidth="1"/>
    <col min="10229" max="10229" width="16" style="7" customWidth="1"/>
    <col min="10230" max="10473" width="8.85546875" style="7"/>
    <col min="10474" max="10474" width="4.85546875" style="7" customWidth="1"/>
    <col min="10475" max="10475" width="44.28515625" style="7" customWidth="1"/>
    <col min="10476" max="10476" width="11.42578125" style="7" customWidth="1"/>
    <col min="10477" max="10477" width="15.42578125" style="7" customWidth="1"/>
    <col min="10478" max="10478" width="14.140625" style="7" customWidth="1"/>
    <col min="10479" max="10479" width="14.5703125" style="7" customWidth="1"/>
    <col min="10480" max="10480" width="29.28515625" style="7" customWidth="1"/>
    <col min="10481" max="10481" width="12.42578125" style="7" customWidth="1"/>
    <col min="10482" max="10482" width="18.7109375" style="7" customWidth="1"/>
    <col min="10483" max="10483" width="14.5703125" style="7" customWidth="1"/>
    <col min="10484" max="10484" width="14.7109375" style="7" customWidth="1"/>
    <col min="10485" max="10485" width="16" style="7" customWidth="1"/>
    <col min="10486" max="10729" width="8.85546875" style="7"/>
    <col min="10730" max="10730" width="4.85546875" style="7" customWidth="1"/>
    <col min="10731" max="10731" width="44.28515625" style="7" customWidth="1"/>
    <col min="10732" max="10732" width="11.42578125" style="7" customWidth="1"/>
    <col min="10733" max="10733" width="15.42578125" style="7" customWidth="1"/>
    <col min="10734" max="10734" width="14.140625" style="7" customWidth="1"/>
    <col min="10735" max="10735" width="14.5703125" style="7" customWidth="1"/>
    <col min="10736" max="10736" width="29.28515625" style="7" customWidth="1"/>
    <col min="10737" max="10737" width="12.42578125" style="7" customWidth="1"/>
    <col min="10738" max="10738" width="18.7109375" style="7" customWidth="1"/>
    <col min="10739" max="10739" width="14.5703125" style="7" customWidth="1"/>
    <col min="10740" max="10740" width="14.7109375" style="7" customWidth="1"/>
    <col min="10741" max="10741" width="16" style="7" customWidth="1"/>
    <col min="10742" max="10985" width="8.85546875" style="7"/>
    <col min="10986" max="10986" width="4.85546875" style="7" customWidth="1"/>
    <col min="10987" max="10987" width="44.28515625" style="7" customWidth="1"/>
    <col min="10988" max="10988" width="11.42578125" style="7" customWidth="1"/>
    <col min="10989" max="10989" width="15.42578125" style="7" customWidth="1"/>
    <col min="10990" max="10990" width="14.140625" style="7" customWidth="1"/>
    <col min="10991" max="10991" width="14.5703125" style="7" customWidth="1"/>
    <col min="10992" max="10992" width="29.28515625" style="7" customWidth="1"/>
    <col min="10993" max="10993" width="12.42578125" style="7" customWidth="1"/>
    <col min="10994" max="10994" width="18.7109375" style="7" customWidth="1"/>
    <col min="10995" max="10995" width="14.5703125" style="7" customWidth="1"/>
    <col min="10996" max="10996" width="14.7109375" style="7" customWidth="1"/>
    <col min="10997" max="10997" width="16" style="7" customWidth="1"/>
    <col min="10998" max="11241" width="8.85546875" style="7"/>
    <col min="11242" max="11242" width="4.85546875" style="7" customWidth="1"/>
    <col min="11243" max="11243" width="44.28515625" style="7" customWidth="1"/>
    <col min="11244" max="11244" width="11.42578125" style="7" customWidth="1"/>
    <col min="11245" max="11245" width="15.42578125" style="7" customWidth="1"/>
    <col min="11246" max="11246" width="14.140625" style="7" customWidth="1"/>
    <col min="11247" max="11247" width="14.5703125" style="7" customWidth="1"/>
    <col min="11248" max="11248" width="29.28515625" style="7" customWidth="1"/>
    <col min="11249" max="11249" width="12.42578125" style="7" customWidth="1"/>
    <col min="11250" max="11250" width="18.7109375" style="7" customWidth="1"/>
    <col min="11251" max="11251" width="14.5703125" style="7" customWidth="1"/>
    <col min="11252" max="11252" width="14.7109375" style="7" customWidth="1"/>
    <col min="11253" max="11253" width="16" style="7" customWidth="1"/>
    <col min="11254" max="11497" width="8.85546875" style="7"/>
    <col min="11498" max="11498" width="4.85546875" style="7" customWidth="1"/>
    <col min="11499" max="11499" width="44.28515625" style="7" customWidth="1"/>
    <col min="11500" max="11500" width="11.42578125" style="7" customWidth="1"/>
    <col min="11501" max="11501" width="15.42578125" style="7" customWidth="1"/>
    <col min="11502" max="11502" width="14.140625" style="7" customWidth="1"/>
    <col min="11503" max="11503" width="14.5703125" style="7" customWidth="1"/>
    <col min="11504" max="11504" width="29.28515625" style="7" customWidth="1"/>
    <col min="11505" max="11505" width="12.42578125" style="7" customWidth="1"/>
    <col min="11506" max="11506" width="18.7109375" style="7" customWidth="1"/>
    <col min="11507" max="11507" width="14.5703125" style="7" customWidth="1"/>
    <col min="11508" max="11508" width="14.7109375" style="7" customWidth="1"/>
    <col min="11509" max="11509" width="16" style="7" customWidth="1"/>
    <col min="11510" max="11753" width="8.85546875" style="7"/>
    <col min="11754" max="11754" width="4.85546875" style="7" customWidth="1"/>
    <col min="11755" max="11755" width="44.28515625" style="7" customWidth="1"/>
    <col min="11756" max="11756" width="11.42578125" style="7" customWidth="1"/>
    <col min="11757" max="11757" width="15.42578125" style="7" customWidth="1"/>
    <col min="11758" max="11758" width="14.140625" style="7" customWidth="1"/>
    <col min="11759" max="11759" width="14.5703125" style="7" customWidth="1"/>
    <col min="11760" max="11760" width="29.28515625" style="7" customWidth="1"/>
    <col min="11761" max="11761" width="12.42578125" style="7" customWidth="1"/>
    <col min="11762" max="11762" width="18.7109375" style="7" customWidth="1"/>
    <col min="11763" max="11763" width="14.5703125" style="7" customWidth="1"/>
    <col min="11764" max="11764" width="14.7109375" style="7" customWidth="1"/>
    <col min="11765" max="11765" width="16" style="7" customWidth="1"/>
    <col min="11766" max="12009" width="8.85546875" style="7"/>
    <col min="12010" max="12010" width="4.85546875" style="7" customWidth="1"/>
    <col min="12011" max="12011" width="44.28515625" style="7" customWidth="1"/>
    <col min="12012" max="12012" width="11.42578125" style="7" customWidth="1"/>
    <col min="12013" max="12013" width="15.42578125" style="7" customWidth="1"/>
    <col min="12014" max="12014" width="14.140625" style="7" customWidth="1"/>
    <col min="12015" max="12015" width="14.5703125" style="7" customWidth="1"/>
    <col min="12016" max="12016" width="29.28515625" style="7" customWidth="1"/>
    <col min="12017" max="12017" width="12.42578125" style="7" customWidth="1"/>
    <col min="12018" max="12018" width="18.7109375" style="7" customWidth="1"/>
    <col min="12019" max="12019" width="14.5703125" style="7" customWidth="1"/>
    <col min="12020" max="12020" width="14.7109375" style="7" customWidth="1"/>
    <col min="12021" max="12021" width="16" style="7" customWidth="1"/>
    <col min="12022" max="12265" width="8.85546875" style="7"/>
    <col min="12266" max="12266" width="4.85546875" style="7" customWidth="1"/>
    <col min="12267" max="12267" width="44.28515625" style="7" customWidth="1"/>
    <col min="12268" max="12268" width="11.42578125" style="7" customWidth="1"/>
    <col min="12269" max="12269" width="15.42578125" style="7" customWidth="1"/>
    <col min="12270" max="12270" width="14.140625" style="7" customWidth="1"/>
    <col min="12271" max="12271" width="14.5703125" style="7" customWidth="1"/>
    <col min="12272" max="12272" width="29.28515625" style="7" customWidth="1"/>
    <col min="12273" max="12273" width="12.42578125" style="7" customWidth="1"/>
    <col min="12274" max="12274" width="18.7109375" style="7" customWidth="1"/>
    <col min="12275" max="12275" width="14.5703125" style="7" customWidth="1"/>
    <col min="12276" max="12276" width="14.7109375" style="7" customWidth="1"/>
    <col min="12277" max="12277" width="16" style="7" customWidth="1"/>
    <col min="12278" max="12521" width="8.85546875" style="7"/>
    <col min="12522" max="12522" width="4.85546875" style="7" customWidth="1"/>
    <col min="12523" max="12523" width="44.28515625" style="7" customWidth="1"/>
    <col min="12524" max="12524" width="11.42578125" style="7" customWidth="1"/>
    <col min="12525" max="12525" width="15.42578125" style="7" customWidth="1"/>
    <col min="12526" max="12526" width="14.140625" style="7" customWidth="1"/>
    <col min="12527" max="12527" width="14.5703125" style="7" customWidth="1"/>
    <col min="12528" max="12528" width="29.28515625" style="7" customWidth="1"/>
    <col min="12529" max="12529" width="12.42578125" style="7" customWidth="1"/>
    <col min="12530" max="12530" width="18.7109375" style="7" customWidth="1"/>
    <col min="12531" max="12531" width="14.5703125" style="7" customWidth="1"/>
    <col min="12532" max="12532" width="14.7109375" style="7" customWidth="1"/>
    <col min="12533" max="12533" width="16" style="7" customWidth="1"/>
    <col min="12534" max="12777" width="8.85546875" style="7"/>
    <col min="12778" max="12778" width="4.85546875" style="7" customWidth="1"/>
    <col min="12779" max="12779" width="44.28515625" style="7" customWidth="1"/>
    <col min="12780" max="12780" width="11.42578125" style="7" customWidth="1"/>
    <col min="12781" max="12781" width="15.42578125" style="7" customWidth="1"/>
    <col min="12782" max="12782" width="14.140625" style="7" customWidth="1"/>
    <col min="12783" max="12783" width="14.5703125" style="7" customWidth="1"/>
    <col min="12784" max="12784" width="29.28515625" style="7" customWidth="1"/>
    <col min="12785" max="12785" width="12.42578125" style="7" customWidth="1"/>
    <col min="12786" max="12786" width="18.7109375" style="7" customWidth="1"/>
    <col min="12787" max="12787" width="14.5703125" style="7" customWidth="1"/>
    <col min="12788" max="12788" width="14.7109375" style="7" customWidth="1"/>
    <col min="12789" max="12789" width="16" style="7" customWidth="1"/>
    <col min="12790" max="13033" width="8.85546875" style="7"/>
    <col min="13034" max="13034" width="4.85546875" style="7" customWidth="1"/>
    <col min="13035" max="13035" width="44.28515625" style="7" customWidth="1"/>
    <col min="13036" max="13036" width="11.42578125" style="7" customWidth="1"/>
    <col min="13037" max="13037" width="15.42578125" style="7" customWidth="1"/>
    <col min="13038" max="13038" width="14.140625" style="7" customWidth="1"/>
    <col min="13039" max="13039" width="14.5703125" style="7" customWidth="1"/>
    <col min="13040" max="13040" width="29.28515625" style="7" customWidth="1"/>
    <col min="13041" max="13041" width="12.42578125" style="7" customWidth="1"/>
    <col min="13042" max="13042" width="18.7109375" style="7" customWidth="1"/>
    <col min="13043" max="13043" width="14.5703125" style="7" customWidth="1"/>
    <col min="13044" max="13044" width="14.7109375" style="7" customWidth="1"/>
    <col min="13045" max="13045" width="16" style="7" customWidth="1"/>
    <col min="13046" max="13289" width="8.85546875" style="7"/>
    <col min="13290" max="13290" width="4.85546875" style="7" customWidth="1"/>
    <col min="13291" max="13291" width="44.28515625" style="7" customWidth="1"/>
    <col min="13292" max="13292" width="11.42578125" style="7" customWidth="1"/>
    <col min="13293" max="13293" width="15.42578125" style="7" customWidth="1"/>
    <col min="13294" max="13294" width="14.140625" style="7" customWidth="1"/>
    <col min="13295" max="13295" width="14.5703125" style="7" customWidth="1"/>
    <col min="13296" max="13296" width="29.28515625" style="7" customWidth="1"/>
    <col min="13297" max="13297" width="12.42578125" style="7" customWidth="1"/>
    <col min="13298" max="13298" width="18.7109375" style="7" customWidth="1"/>
    <col min="13299" max="13299" width="14.5703125" style="7" customWidth="1"/>
    <col min="13300" max="13300" width="14.7109375" style="7" customWidth="1"/>
    <col min="13301" max="13301" width="16" style="7" customWidth="1"/>
    <col min="13302" max="13545" width="8.85546875" style="7"/>
    <col min="13546" max="13546" width="4.85546875" style="7" customWidth="1"/>
    <col min="13547" max="13547" width="44.28515625" style="7" customWidth="1"/>
    <col min="13548" max="13548" width="11.42578125" style="7" customWidth="1"/>
    <col min="13549" max="13549" width="15.42578125" style="7" customWidth="1"/>
    <col min="13550" max="13550" width="14.140625" style="7" customWidth="1"/>
    <col min="13551" max="13551" width="14.5703125" style="7" customWidth="1"/>
    <col min="13552" max="13552" width="29.28515625" style="7" customWidth="1"/>
    <col min="13553" max="13553" width="12.42578125" style="7" customWidth="1"/>
    <col min="13554" max="13554" width="18.7109375" style="7" customWidth="1"/>
    <col min="13555" max="13555" width="14.5703125" style="7" customWidth="1"/>
    <col min="13556" max="13556" width="14.7109375" style="7" customWidth="1"/>
    <col min="13557" max="13557" width="16" style="7" customWidth="1"/>
    <col min="13558" max="13801" width="8.85546875" style="7"/>
    <col min="13802" max="13802" width="4.85546875" style="7" customWidth="1"/>
    <col min="13803" max="13803" width="44.28515625" style="7" customWidth="1"/>
    <col min="13804" max="13804" width="11.42578125" style="7" customWidth="1"/>
    <col min="13805" max="13805" width="15.42578125" style="7" customWidth="1"/>
    <col min="13806" max="13806" width="14.140625" style="7" customWidth="1"/>
    <col min="13807" max="13807" width="14.5703125" style="7" customWidth="1"/>
    <col min="13808" max="13808" width="29.28515625" style="7" customWidth="1"/>
    <col min="13809" max="13809" width="12.42578125" style="7" customWidth="1"/>
    <col min="13810" max="13810" width="18.7109375" style="7" customWidth="1"/>
    <col min="13811" max="13811" width="14.5703125" style="7" customWidth="1"/>
    <col min="13812" max="13812" width="14.7109375" style="7" customWidth="1"/>
    <col min="13813" max="13813" width="16" style="7" customWidth="1"/>
    <col min="13814" max="14057" width="8.85546875" style="7"/>
    <col min="14058" max="14058" width="4.85546875" style="7" customWidth="1"/>
    <col min="14059" max="14059" width="44.28515625" style="7" customWidth="1"/>
    <col min="14060" max="14060" width="11.42578125" style="7" customWidth="1"/>
    <col min="14061" max="14061" width="15.42578125" style="7" customWidth="1"/>
    <col min="14062" max="14062" width="14.140625" style="7" customWidth="1"/>
    <col min="14063" max="14063" width="14.5703125" style="7" customWidth="1"/>
    <col min="14064" max="14064" width="29.28515625" style="7" customWidth="1"/>
    <col min="14065" max="14065" width="12.42578125" style="7" customWidth="1"/>
    <col min="14066" max="14066" width="18.7109375" style="7" customWidth="1"/>
    <col min="14067" max="14067" width="14.5703125" style="7" customWidth="1"/>
    <col min="14068" max="14068" width="14.7109375" style="7" customWidth="1"/>
    <col min="14069" max="14069" width="16" style="7" customWidth="1"/>
    <col min="14070" max="14313" width="8.85546875" style="7"/>
    <col min="14314" max="14314" width="4.85546875" style="7" customWidth="1"/>
    <col min="14315" max="14315" width="44.28515625" style="7" customWidth="1"/>
    <col min="14316" max="14316" width="11.42578125" style="7" customWidth="1"/>
    <col min="14317" max="14317" width="15.42578125" style="7" customWidth="1"/>
    <col min="14318" max="14318" width="14.140625" style="7" customWidth="1"/>
    <col min="14319" max="14319" width="14.5703125" style="7" customWidth="1"/>
    <col min="14320" max="14320" width="29.28515625" style="7" customWidth="1"/>
    <col min="14321" max="14321" width="12.42578125" style="7" customWidth="1"/>
    <col min="14322" max="14322" width="18.7109375" style="7" customWidth="1"/>
    <col min="14323" max="14323" width="14.5703125" style="7" customWidth="1"/>
    <col min="14324" max="14324" width="14.7109375" style="7" customWidth="1"/>
    <col min="14325" max="14325" width="16" style="7" customWidth="1"/>
    <col min="14326" max="14569" width="8.85546875" style="7"/>
    <col min="14570" max="14570" width="4.85546875" style="7" customWidth="1"/>
    <col min="14571" max="14571" width="44.28515625" style="7" customWidth="1"/>
    <col min="14572" max="14572" width="11.42578125" style="7" customWidth="1"/>
    <col min="14573" max="14573" width="15.42578125" style="7" customWidth="1"/>
    <col min="14574" max="14574" width="14.140625" style="7" customWidth="1"/>
    <col min="14575" max="14575" width="14.5703125" style="7" customWidth="1"/>
    <col min="14576" max="14576" width="29.28515625" style="7" customWidth="1"/>
    <col min="14577" max="14577" width="12.42578125" style="7" customWidth="1"/>
    <col min="14578" max="14578" width="18.7109375" style="7" customWidth="1"/>
    <col min="14579" max="14579" width="14.5703125" style="7" customWidth="1"/>
    <col min="14580" max="14580" width="14.7109375" style="7" customWidth="1"/>
    <col min="14581" max="14581" width="16" style="7" customWidth="1"/>
    <col min="14582" max="14825" width="8.85546875" style="7"/>
    <col min="14826" max="14826" width="4.85546875" style="7" customWidth="1"/>
    <col min="14827" max="14827" width="44.28515625" style="7" customWidth="1"/>
    <col min="14828" max="14828" width="11.42578125" style="7" customWidth="1"/>
    <col min="14829" max="14829" width="15.42578125" style="7" customWidth="1"/>
    <col min="14830" max="14830" width="14.140625" style="7" customWidth="1"/>
    <col min="14831" max="14831" width="14.5703125" style="7" customWidth="1"/>
    <col min="14832" max="14832" width="29.28515625" style="7" customWidth="1"/>
    <col min="14833" max="14833" width="12.42578125" style="7" customWidth="1"/>
    <col min="14834" max="14834" width="18.7109375" style="7" customWidth="1"/>
    <col min="14835" max="14835" width="14.5703125" style="7" customWidth="1"/>
    <col min="14836" max="14836" width="14.7109375" style="7" customWidth="1"/>
    <col min="14837" max="14837" width="16" style="7" customWidth="1"/>
    <col min="14838" max="15081" width="8.85546875" style="7"/>
    <col min="15082" max="15082" width="4.85546875" style="7" customWidth="1"/>
    <col min="15083" max="15083" width="44.28515625" style="7" customWidth="1"/>
    <col min="15084" max="15084" width="11.42578125" style="7" customWidth="1"/>
    <col min="15085" max="15085" width="15.42578125" style="7" customWidth="1"/>
    <col min="15086" max="15086" width="14.140625" style="7" customWidth="1"/>
    <col min="15087" max="15087" width="14.5703125" style="7" customWidth="1"/>
    <col min="15088" max="15088" width="29.28515625" style="7" customWidth="1"/>
    <col min="15089" max="15089" width="12.42578125" style="7" customWidth="1"/>
    <col min="15090" max="15090" width="18.7109375" style="7" customWidth="1"/>
    <col min="15091" max="15091" width="14.5703125" style="7" customWidth="1"/>
    <col min="15092" max="15092" width="14.7109375" style="7" customWidth="1"/>
    <col min="15093" max="15093" width="16" style="7" customWidth="1"/>
    <col min="15094" max="15337" width="8.85546875" style="7"/>
    <col min="15338" max="15338" width="4.85546875" style="7" customWidth="1"/>
    <col min="15339" max="15339" width="44.28515625" style="7" customWidth="1"/>
    <col min="15340" max="15340" width="11.42578125" style="7" customWidth="1"/>
    <col min="15341" max="15341" width="15.42578125" style="7" customWidth="1"/>
    <col min="15342" max="15342" width="14.140625" style="7" customWidth="1"/>
    <col min="15343" max="15343" width="14.5703125" style="7" customWidth="1"/>
    <col min="15344" max="15344" width="29.28515625" style="7" customWidth="1"/>
    <col min="15345" max="15345" width="12.42578125" style="7" customWidth="1"/>
    <col min="15346" max="15346" width="18.7109375" style="7" customWidth="1"/>
    <col min="15347" max="15347" width="14.5703125" style="7" customWidth="1"/>
    <col min="15348" max="15348" width="14.7109375" style="7" customWidth="1"/>
    <col min="15349" max="15349" width="16" style="7" customWidth="1"/>
    <col min="15350" max="15593" width="8.85546875" style="7"/>
    <col min="15594" max="15594" width="4.85546875" style="7" customWidth="1"/>
    <col min="15595" max="15595" width="44.28515625" style="7" customWidth="1"/>
    <col min="15596" max="15596" width="11.42578125" style="7" customWidth="1"/>
    <col min="15597" max="15597" width="15.42578125" style="7" customWidth="1"/>
    <col min="15598" max="15598" width="14.140625" style="7" customWidth="1"/>
    <col min="15599" max="15599" width="14.5703125" style="7" customWidth="1"/>
    <col min="15600" max="15600" width="29.28515625" style="7" customWidth="1"/>
    <col min="15601" max="15601" width="12.42578125" style="7" customWidth="1"/>
    <col min="15602" max="15602" width="18.7109375" style="7" customWidth="1"/>
    <col min="15603" max="15603" width="14.5703125" style="7" customWidth="1"/>
    <col min="15604" max="15604" width="14.7109375" style="7" customWidth="1"/>
    <col min="15605" max="15605" width="16" style="7" customWidth="1"/>
    <col min="15606" max="15849" width="8.85546875" style="7"/>
    <col min="15850" max="15850" width="4.85546875" style="7" customWidth="1"/>
    <col min="15851" max="15851" width="44.28515625" style="7" customWidth="1"/>
    <col min="15852" max="15852" width="11.42578125" style="7" customWidth="1"/>
    <col min="15853" max="15853" width="15.42578125" style="7" customWidth="1"/>
    <col min="15854" max="15854" width="14.140625" style="7" customWidth="1"/>
    <col min="15855" max="15855" width="14.5703125" style="7" customWidth="1"/>
    <col min="15856" max="15856" width="29.28515625" style="7" customWidth="1"/>
    <col min="15857" max="15857" width="12.42578125" style="7" customWidth="1"/>
    <col min="15858" max="15858" width="18.7109375" style="7" customWidth="1"/>
    <col min="15859" max="15859" width="14.5703125" style="7" customWidth="1"/>
    <col min="15860" max="15860" width="14.7109375" style="7" customWidth="1"/>
    <col min="15861" max="15861" width="16" style="7" customWidth="1"/>
    <col min="15862" max="16105" width="8.85546875" style="7"/>
    <col min="16106" max="16106" width="4.85546875" style="7" customWidth="1"/>
    <col min="16107" max="16107" width="44.28515625" style="7" customWidth="1"/>
    <col min="16108" max="16108" width="11.42578125" style="7" customWidth="1"/>
    <col min="16109" max="16109" width="15.42578125" style="7" customWidth="1"/>
    <col min="16110" max="16110" width="14.140625" style="7" customWidth="1"/>
    <col min="16111" max="16111" width="14.5703125" style="7" customWidth="1"/>
    <col min="16112" max="16112" width="29.28515625" style="7" customWidth="1"/>
    <col min="16113" max="16113" width="12.42578125" style="7" customWidth="1"/>
    <col min="16114" max="16114" width="18.7109375" style="7" customWidth="1"/>
    <col min="16115" max="16115" width="14.5703125" style="7" customWidth="1"/>
    <col min="16116" max="16116" width="14.7109375" style="7" customWidth="1"/>
    <col min="16117" max="16117" width="16" style="7" customWidth="1"/>
    <col min="16118" max="16384" width="8.85546875" style="7"/>
  </cols>
  <sheetData>
    <row r="1" spans="1:45" ht="120" hidden="1" customHeight="1" x14ac:dyDescent="0.2">
      <c r="A1" s="1"/>
      <c r="B1" s="2"/>
      <c r="C1" s="2"/>
      <c r="D1" s="2"/>
      <c r="E1" s="2"/>
      <c r="F1" s="2"/>
      <c r="G1" s="2"/>
      <c r="H1" s="1"/>
      <c r="I1" s="1"/>
      <c r="J1" s="358"/>
      <c r="K1" s="2"/>
      <c r="L1" s="361"/>
      <c r="M1" s="361"/>
      <c r="N1" s="361"/>
      <c r="O1" s="692" t="s">
        <v>933</v>
      </c>
      <c r="P1" s="692"/>
      <c r="Q1" s="692"/>
      <c r="R1" s="692"/>
      <c r="S1" s="692"/>
      <c r="T1" s="361"/>
      <c r="U1" s="361"/>
      <c r="V1" s="361"/>
      <c r="W1" s="361"/>
      <c r="X1" s="5"/>
      <c r="Y1" s="6"/>
    </row>
    <row r="2" spans="1:45" ht="45.75" hidden="1" customHeight="1" x14ac:dyDescent="0.2">
      <c r="A2" s="692" t="s">
        <v>744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361"/>
      <c r="U2" s="361"/>
      <c r="V2" s="361"/>
      <c r="W2" s="361"/>
      <c r="X2" s="1"/>
      <c r="Y2" s="6"/>
    </row>
    <row r="3" spans="1:45" ht="20.25" hidden="1" x14ac:dyDescent="0.2">
      <c r="A3" s="361"/>
      <c r="B3" s="361"/>
      <c r="C3" s="361"/>
      <c r="D3" s="361"/>
      <c r="E3" s="364"/>
      <c r="F3" s="364"/>
      <c r="G3" s="364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 t="e">
        <f>X546+#REF!</f>
        <v>#REF!</v>
      </c>
      <c r="Y3" s="6"/>
    </row>
    <row r="4" spans="1:45" ht="45.75" hidden="1" customHeight="1" x14ac:dyDescent="0.2">
      <c r="A4" s="361"/>
      <c r="B4" s="361"/>
      <c r="C4" s="361"/>
      <c r="D4" s="361" t="s">
        <v>864</v>
      </c>
      <c r="E4" s="364"/>
      <c r="F4" s="364"/>
      <c r="G4" s="364"/>
      <c r="H4" s="11">
        <v>2434852.0270499997</v>
      </c>
      <c r="I4" s="11">
        <v>563421.80466999998</v>
      </c>
      <c r="J4" s="11">
        <v>1557641.1025</v>
      </c>
      <c r="K4" s="11">
        <v>313789.11988000001</v>
      </c>
      <c r="L4" s="361"/>
      <c r="M4" s="361"/>
      <c r="N4" s="11">
        <v>251815</v>
      </c>
      <c r="O4" s="361"/>
      <c r="P4" s="361"/>
      <c r="Q4" s="361"/>
      <c r="R4" s="11">
        <v>251815</v>
      </c>
      <c r="S4" s="361"/>
      <c r="T4" s="361"/>
      <c r="U4" s="361"/>
      <c r="V4" s="11">
        <v>251815</v>
      </c>
      <c r="W4" s="361"/>
      <c r="X4" s="361"/>
      <c r="Y4" s="6"/>
    </row>
    <row r="5" spans="1:45" ht="18" hidden="1" x14ac:dyDescent="0.25">
      <c r="A5" s="8"/>
      <c r="B5" s="9"/>
      <c r="C5" s="10"/>
      <c r="D5" s="10"/>
      <c r="E5" s="10"/>
      <c r="F5" s="10"/>
      <c r="G5" s="10"/>
      <c r="H5" s="207">
        <f>H16-H4</f>
        <v>168000.00295000058</v>
      </c>
      <c r="I5" s="207">
        <f>I16-I4</f>
        <v>-210000</v>
      </c>
      <c r="J5" s="207">
        <f>J16-J4</f>
        <v>378000.00295000011</v>
      </c>
      <c r="K5" s="207">
        <f>K16-K4</f>
        <v>0</v>
      </c>
      <c r="L5" s="13"/>
      <c r="M5" s="13">
        <v>1000</v>
      </c>
      <c r="N5" s="207">
        <f>N16-N4</f>
        <v>5053488.0601390004</v>
      </c>
      <c r="O5" s="13"/>
      <c r="P5" s="13"/>
      <c r="Q5" s="13"/>
      <c r="R5" s="207">
        <f>R16-R4</f>
        <v>2561208.3744119997</v>
      </c>
      <c r="S5" s="13"/>
      <c r="T5" s="13"/>
      <c r="U5" s="13"/>
      <c r="V5" s="207">
        <f>V16-V4</f>
        <v>1138778.75</v>
      </c>
      <c r="W5" s="13"/>
      <c r="X5" s="13"/>
      <c r="Y5" s="14" t="e">
        <f>SUBTOTAL(9,#REF!,#REF!,#REF!,#REF!,#REF!,#REF!,#REF!,#REF!,#REF!,#REF!,#REF!,#REF!,#REF!,#REF!,#REF!,#REF!,#REF!,#REF!,#REF!,#REF!,#REF!)</f>
        <v>#REF!</v>
      </c>
      <c r="Z5" s="15" t="e">
        <f>Y5+#REF!+#REF!+#REF!+#REF!+#REF!+#REF!</f>
        <v>#REF!</v>
      </c>
    </row>
    <row r="6" spans="1:45" ht="18" hidden="1" x14ac:dyDescent="0.25">
      <c r="A6" s="8"/>
      <c r="B6" s="241" t="s">
        <v>925</v>
      </c>
      <c r="C6" s="10"/>
      <c r="D6" s="10" t="s">
        <v>865</v>
      </c>
      <c r="E6" s="10"/>
      <c r="F6" s="10"/>
      <c r="G6" s="10"/>
      <c r="H6" s="11">
        <v>1509447.6025</v>
      </c>
      <c r="I6" s="11">
        <v>0</v>
      </c>
      <c r="J6" s="11">
        <v>1509447.6025</v>
      </c>
      <c r="K6" s="11">
        <v>0</v>
      </c>
      <c r="L6" s="13"/>
      <c r="M6" s="13"/>
      <c r="N6" s="11">
        <v>251815</v>
      </c>
      <c r="O6" s="13"/>
      <c r="P6" s="13"/>
      <c r="Q6" s="13"/>
      <c r="R6" s="11">
        <v>251815</v>
      </c>
      <c r="S6" s="13"/>
      <c r="T6" s="13"/>
      <c r="U6" s="13"/>
      <c r="V6" s="11">
        <v>251815</v>
      </c>
      <c r="W6" s="13"/>
      <c r="X6" s="13"/>
      <c r="Y6" s="14"/>
      <c r="Z6" s="15"/>
    </row>
    <row r="7" spans="1:45" ht="18" hidden="1" x14ac:dyDescent="0.25">
      <c r="A7" s="8" t="s">
        <v>926</v>
      </c>
      <c r="B7" s="231" t="e">
        <f>SUM(#REF!,#REF!,#REF!,#REF!,#REF!,Лист1!G10,Лист1!G11,#REF!,Лист1!G14,Лист1!G15,Лист1!G16,Лист1!G17,Лист1!G18,Лист1!G19,Лист1!G20,Лист1!G37,Лист1!G45)</f>
        <v>#REF!</v>
      </c>
      <c r="C7" s="10"/>
      <c r="D7" s="10"/>
      <c r="E7" s="10"/>
      <c r="F7" s="10"/>
      <c r="G7" s="10"/>
      <c r="H7" s="207" t="e">
        <f>#REF!-H6</f>
        <v>#REF!</v>
      </c>
      <c r="I7" s="207" t="e">
        <f>#REF!-I6</f>
        <v>#REF!</v>
      </c>
      <c r="J7" s="207" t="e">
        <f>#REF!-J6</f>
        <v>#REF!</v>
      </c>
      <c r="K7" s="207" t="e">
        <f>#REF!-K6</f>
        <v>#REF!</v>
      </c>
      <c r="L7" s="13"/>
      <c r="M7" s="13"/>
      <c r="N7" s="207" t="e">
        <f>#REF!-N6</f>
        <v>#REF!</v>
      </c>
      <c r="O7" s="13"/>
      <c r="P7" s="13"/>
      <c r="Q7" s="13"/>
      <c r="R7" s="207" t="e">
        <f>#REF!-R6</f>
        <v>#REF!</v>
      </c>
      <c r="S7" s="13"/>
      <c r="T7" s="13"/>
      <c r="U7" s="13"/>
      <c r="V7" s="207" t="e">
        <f>#REF!-V6</f>
        <v>#REF!</v>
      </c>
      <c r="W7" s="13"/>
      <c r="X7" s="13"/>
      <c r="Y7" s="14"/>
      <c r="Z7" s="15"/>
    </row>
    <row r="8" spans="1:45" ht="18" hidden="1" x14ac:dyDescent="0.25">
      <c r="A8" s="8" t="s">
        <v>927</v>
      </c>
      <c r="B8" s="232">
        <v>122957.95999999999</v>
      </c>
      <c r="C8" s="10"/>
      <c r="D8" s="10" t="s">
        <v>866</v>
      </c>
      <c r="E8" s="10"/>
      <c r="F8" s="10"/>
      <c r="G8" s="10"/>
      <c r="H8" s="11">
        <v>1360567.8160000001</v>
      </c>
      <c r="I8" s="11">
        <v>0</v>
      </c>
      <c r="J8" s="11">
        <v>1360567.8160000001</v>
      </c>
      <c r="K8" s="11">
        <v>0</v>
      </c>
      <c r="L8" s="13"/>
      <c r="M8" s="13"/>
      <c r="N8" s="11">
        <v>216000</v>
      </c>
      <c r="O8" s="13"/>
      <c r="P8" s="13"/>
      <c r="Q8" s="13"/>
      <c r="R8" s="11">
        <v>216815</v>
      </c>
      <c r="S8" s="13"/>
      <c r="T8" s="13"/>
      <c r="U8" s="13"/>
      <c r="V8" s="11">
        <v>216815</v>
      </c>
      <c r="W8" s="13"/>
      <c r="X8" s="13"/>
      <c r="Y8" s="14"/>
      <c r="Z8" s="15"/>
    </row>
    <row r="9" spans="1:45" ht="18" hidden="1" x14ac:dyDescent="0.25">
      <c r="A9" s="8" t="s">
        <v>928</v>
      </c>
      <c r="B9" s="233">
        <v>268819.13800000004</v>
      </c>
      <c r="C9" s="10"/>
      <c r="D9" s="10"/>
      <c r="E9" s="10"/>
      <c r="F9" s="10"/>
      <c r="G9" s="10"/>
      <c r="H9" s="207" t="e">
        <f>#REF!-H8</f>
        <v>#REF!</v>
      </c>
      <c r="I9" s="207" t="e">
        <f>#REF!-I8</f>
        <v>#REF!</v>
      </c>
      <c r="J9" s="207" t="e">
        <f>#REF!-J8</f>
        <v>#REF!</v>
      </c>
      <c r="K9" s="207" t="e">
        <f>#REF!-K8</f>
        <v>#REF!</v>
      </c>
      <c r="L9" s="13"/>
      <c r="M9" s="13"/>
      <c r="N9" s="207" t="e">
        <f>#REF!-N8</f>
        <v>#REF!</v>
      </c>
      <c r="O9" s="13"/>
      <c r="P9" s="13"/>
      <c r="Q9" s="13"/>
      <c r="R9" s="207" t="e">
        <f>#REF!-R8</f>
        <v>#REF!</v>
      </c>
      <c r="S9" s="13"/>
      <c r="T9" s="13"/>
      <c r="U9" s="13"/>
      <c r="V9" s="207" t="e">
        <f>#REF!-V8</f>
        <v>#REF!</v>
      </c>
      <c r="W9" s="13"/>
      <c r="X9" s="13"/>
      <c r="Y9" s="14"/>
      <c r="Z9" s="15"/>
    </row>
    <row r="10" spans="1:45" ht="18" hidden="1" x14ac:dyDescent="0.25">
      <c r="A10" s="8" t="s">
        <v>929</v>
      </c>
      <c r="B10" s="240" t="e">
        <f>SUM(B7:B9)</f>
        <v>#REF!</v>
      </c>
      <c r="C10" s="10"/>
      <c r="D10" s="10" t="s">
        <v>867</v>
      </c>
      <c r="E10" s="10"/>
      <c r="F10" s="10"/>
      <c r="G10" s="10"/>
      <c r="H10" s="11">
        <v>148879.78650000002</v>
      </c>
      <c r="I10" s="11">
        <v>0</v>
      </c>
      <c r="J10" s="11">
        <v>148879.78650000002</v>
      </c>
      <c r="K10" s="11">
        <v>0</v>
      </c>
      <c r="L10" s="13"/>
      <c r="M10" s="13"/>
      <c r="N10" s="11">
        <v>35815</v>
      </c>
      <c r="O10" s="13"/>
      <c r="P10" s="13"/>
      <c r="Q10" s="13"/>
      <c r="R10" s="11">
        <v>35000</v>
      </c>
      <c r="S10" s="13"/>
      <c r="T10" s="13"/>
      <c r="U10" s="13"/>
      <c r="V10" s="11">
        <v>35000</v>
      </c>
      <c r="W10" s="13"/>
      <c r="X10" s="13"/>
      <c r="Y10" s="14"/>
      <c r="Z10" s="15"/>
    </row>
    <row r="11" spans="1:45" ht="18" hidden="1" x14ac:dyDescent="0.25">
      <c r="A11" s="8"/>
      <c r="B11" s="242" t="e">
        <f>B10-Лист1!G20-Лист1!G15</f>
        <v>#REF!</v>
      </c>
      <c r="C11" s="10"/>
      <c r="D11" s="10"/>
      <c r="E11" s="10"/>
      <c r="F11" s="10"/>
      <c r="G11" s="10"/>
      <c r="H11" s="207" t="e">
        <f>#REF!-H10</f>
        <v>#REF!</v>
      </c>
      <c r="I11" s="207" t="e">
        <f>#REF!-I10</f>
        <v>#REF!</v>
      </c>
      <c r="J11" s="228" t="e">
        <f>#REF!-J10</f>
        <v>#REF!</v>
      </c>
      <c r="K11" s="207" t="e">
        <f>#REF!-K10</f>
        <v>#REF!</v>
      </c>
      <c r="L11" s="13"/>
      <c r="M11" s="13"/>
      <c r="N11" s="207" t="e">
        <f>#REF!-N10</f>
        <v>#REF!</v>
      </c>
      <c r="O11" s="13"/>
      <c r="P11" s="13"/>
      <c r="Q11" s="13"/>
      <c r="R11" s="207" t="e">
        <f>#REF!-R10</f>
        <v>#REF!</v>
      </c>
      <c r="S11" s="13"/>
      <c r="T11" s="13"/>
      <c r="U11" s="13"/>
      <c r="V11" s="207" t="e">
        <f>#REF!-V10</f>
        <v>#REF!</v>
      </c>
      <c r="W11" s="13"/>
      <c r="X11" s="13"/>
      <c r="Y11" s="14"/>
      <c r="Z11" s="15"/>
    </row>
    <row r="12" spans="1:45" ht="18" hidden="1" x14ac:dyDescent="0.2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4"/>
      <c r="Z12" s="15"/>
    </row>
    <row r="13" spans="1:45" ht="50.25" customHeight="1" x14ac:dyDescent="0.2">
      <c r="A13" s="681" t="s">
        <v>1</v>
      </c>
      <c r="B13" s="681" t="s">
        <v>2</v>
      </c>
      <c r="C13" s="683" t="s">
        <v>3</v>
      </c>
      <c r="D13" s="684"/>
      <c r="E13" s="537" t="e">
        <f>SUM(#REF!,E84:E90,E152:E173,E211:E216,E234:E235,E264:E268,E275:E276,E306:E311,E349:E353,E382:E387,E399:E400,E415:E418,E486:E491,E526:E532,E563:E566,E612:E621,E652:E654,E680:E682,E705:E715,E763:E774)</f>
        <v>#REF!</v>
      </c>
      <c r="F13" s="537" t="e">
        <f>SUM(#REF!,F84:F90,F152:F173,F211:F216,F234:F235,F264:F268,F275:F276,F306:F311,F349:F353,F382:F387,F399:F400,F415:F418,F486:F491,F526:F532,F563:F566,F612:F621,F652:F654,F680:F682,F705:F715,F763:F774)</f>
        <v>#REF!</v>
      </c>
      <c r="G13" s="537" t="e">
        <f>SUM(#REF!,G84:G90,G152:G173,G211:G216,G234:G235,G264:G268,G275:G276,G306:G311,G349:G353,G382:G387,G399:G400,G415:G418,G486:G491,G526:G532,G563:G566,G612:G621,G652:G654,G680:G682,G705:G715,G763:G774)</f>
        <v>#REF!</v>
      </c>
      <c r="H13" s="685" t="s">
        <v>4</v>
      </c>
      <c r="I13" s="686" t="s">
        <v>1087</v>
      </c>
      <c r="J13" s="687"/>
      <c r="K13" s="688"/>
      <c r="L13" s="685" t="s">
        <v>760</v>
      </c>
      <c r="M13" s="686" t="s">
        <v>5</v>
      </c>
      <c r="N13" s="687"/>
      <c r="O13" s="688"/>
      <c r="P13" s="685" t="s">
        <v>761</v>
      </c>
      <c r="Q13" s="685" t="s">
        <v>5</v>
      </c>
      <c r="R13" s="685"/>
      <c r="S13" s="685"/>
      <c r="T13" s="685" t="s">
        <v>1951</v>
      </c>
      <c r="U13" s="685" t="s">
        <v>5</v>
      </c>
      <c r="V13" s="685"/>
      <c r="W13" s="685"/>
      <c r="X13" s="690" t="s">
        <v>37</v>
      </c>
      <c r="Y13" s="249" t="s">
        <v>16</v>
      </c>
      <c r="Z13" s="448" t="e">
        <f>#REF!-55000+425000+8000</f>
        <v>#REF!</v>
      </c>
      <c r="AA13" s="33">
        <f>SUM(J65:J67,J116:J118,J194:J196,J223:J225,J244:J246,J273,J290:J292,J340:J342,J372:J373,J392:J393,J404:J406,J467:J469,J507:J509,J553:J555,J602:J603,J632:J633,J672:J673,J744:J746,J693,J694,J695)</f>
        <v>425000</v>
      </c>
      <c r="AB13" s="33">
        <f>SUM(N68:N81,N131:N148,N205:N210,N231:N233,N248:N263,N274,N293:N305,N345:N347,N376:N381,N397:N398,N410:N414,N470:N485,N513:N525,N558:N561,N604:N611,N634:N648,N674:N679,N696:N703,N752:N762)</f>
        <v>1075000</v>
      </c>
      <c r="AC13" s="33">
        <f>SUM(AA13:AB13)</f>
        <v>1500000</v>
      </c>
      <c r="AE13" s="15">
        <f>5000</f>
        <v>5000</v>
      </c>
      <c r="AF13" s="15" t="e">
        <f>Z14+AE13</f>
        <v>#REF!</v>
      </c>
      <c r="AK13" s="33">
        <f>R18+AB13</f>
        <v>3665523.3744119997</v>
      </c>
      <c r="AL13" s="15">
        <f>N18-AK13</f>
        <v>1292353.0427270005</v>
      </c>
    </row>
    <row r="14" spans="1:45" ht="54" customHeight="1" x14ac:dyDescent="0.2">
      <c r="A14" s="682"/>
      <c r="B14" s="682"/>
      <c r="C14" s="18" t="s">
        <v>1085</v>
      </c>
      <c r="D14" s="18" t="s">
        <v>1086</v>
      </c>
      <c r="E14" s="18">
        <f>SUM(E16:E802)</f>
        <v>1073</v>
      </c>
      <c r="F14" s="18"/>
      <c r="G14" s="18"/>
      <c r="H14" s="685"/>
      <c r="I14" s="362" t="s">
        <v>18</v>
      </c>
      <c r="J14" s="362" t="s">
        <v>19</v>
      </c>
      <c r="K14" s="363" t="s">
        <v>1088</v>
      </c>
      <c r="L14" s="685"/>
      <c r="M14" s="362" t="s">
        <v>18</v>
      </c>
      <c r="N14" s="362" t="s">
        <v>19</v>
      </c>
      <c r="O14" s="363" t="s">
        <v>1088</v>
      </c>
      <c r="P14" s="685"/>
      <c r="Q14" s="362" t="s">
        <v>18</v>
      </c>
      <c r="R14" s="362" t="s">
        <v>19</v>
      </c>
      <c r="S14" s="362" t="s">
        <v>1088</v>
      </c>
      <c r="T14" s="685"/>
      <c r="U14" s="362" t="s">
        <v>18</v>
      </c>
      <c r="V14" s="362" t="s">
        <v>19</v>
      </c>
      <c r="W14" s="362" t="s">
        <v>1088</v>
      </c>
      <c r="X14" s="691"/>
      <c r="Y14" s="250"/>
      <c r="Z14" s="396" t="e">
        <f>Z13-J18</f>
        <v>#REF!</v>
      </c>
      <c r="AA14" s="15">
        <f>SUM(J28+J666)+8000</f>
        <v>39118.294999999998</v>
      </c>
    </row>
    <row r="15" spans="1:45" x14ac:dyDescent="0.2">
      <c r="A15" s="26">
        <v>1</v>
      </c>
      <c r="B15" s="26">
        <v>2</v>
      </c>
      <c r="C15" s="26">
        <v>3</v>
      </c>
      <c r="D15" s="26">
        <v>4</v>
      </c>
      <c r="E15" s="26"/>
      <c r="F15" s="26"/>
      <c r="G15" s="26"/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26">
        <v>10</v>
      </c>
      <c r="N15" s="26">
        <v>11</v>
      </c>
      <c r="O15" s="26">
        <v>12</v>
      </c>
      <c r="P15" s="26">
        <v>13</v>
      </c>
      <c r="Q15" s="26">
        <v>14</v>
      </c>
      <c r="R15" s="26">
        <v>15</v>
      </c>
      <c r="S15" s="26">
        <v>16</v>
      </c>
      <c r="T15" s="26">
        <v>13</v>
      </c>
      <c r="U15" s="26">
        <v>14</v>
      </c>
      <c r="V15" s="26">
        <v>15</v>
      </c>
      <c r="W15" s="26">
        <v>16</v>
      </c>
      <c r="X15" s="26">
        <v>32</v>
      </c>
      <c r="Y15" s="621">
        <f>N18-1075000-Z15</f>
        <v>2906376.3371390002</v>
      </c>
      <c r="Z15" s="332">
        <f>SUM(N122,N176,N177,N277,N364,N580,N722,N800,N801,N102)</f>
        <v>976500.08000000007</v>
      </c>
    </row>
    <row r="16" spans="1:45" ht="31.5" x14ac:dyDescent="0.2">
      <c r="A16" s="29"/>
      <c r="B16" s="30" t="s">
        <v>38</v>
      </c>
      <c r="C16" s="630">
        <f>C17</f>
        <v>915.64820000000009</v>
      </c>
      <c r="D16" s="630">
        <f t="shared" ref="D16:W16" si="0">D17</f>
        <v>12321772.214551</v>
      </c>
      <c r="E16" s="630">
        <f t="shared" si="0"/>
        <v>215</v>
      </c>
      <c r="F16" s="630">
        <f t="shared" si="0"/>
        <v>155</v>
      </c>
      <c r="G16" s="630">
        <f t="shared" si="0"/>
        <v>88</v>
      </c>
      <c r="H16" s="630">
        <f t="shared" si="0"/>
        <v>2602852.0300000003</v>
      </c>
      <c r="I16" s="630">
        <f t="shared" si="0"/>
        <v>353421.80466999998</v>
      </c>
      <c r="J16" s="630">
        <f t="shared" si="0"/>
        <v>1935641.1054500001</v>
      </c>
      <c r="K16" s="630">
        <f t="shared" si="0"/>
        <v>313789.11988000001</v>
      </c>
      <c r="L16" s="630">
        <f t="shared" si="0"/>
        <v>5515303.0601390004</v>
      </c>
      <c r="M16" s="630">
        <f t="shared" si="0"/>
        <v>210000</v>
      </c>
      <c r="N16" s="630">
        <f t="shared" si="0"/>
        <v>5305303.0601390004</v>
      </c>
      <c r="O16" s="630">
        <f t="shared" si="0"/>
        <v>0</v>
      </c>
      <c r="P16" s="630">
        <f t="shared" si="0"/>
        <v>2813023.3744119997</v>
      </c>
      <c r="Q16" s="630">
        <f t="shared" si="0"/>
        <v>0</v>
      </c>
      <c r="R16" s="630">
        <f t="shared" si="0"/>
        <v>2813023.3744119997</v>
      </c>
      <c r="S16" s="630">
        <f t="shared" si="0"/>
        <v>0</v>
      </c>
      <c r="T16" s="630">
        <f t="shared" si="0"/>
        <v>1390593.75</v>
      </c>
      <c r="U16" s="630">
        <f t="shared" si="0"/>
        <v>0</v>
      </c>
      <c r="V16" s="630">
        <f t="shared" si="0"/>
        <v>1390593.75</v>
      </c>
      <c r="W16" s="630">
        <f t="shared" si="0"/>
        <v>0</v>
      </c>
      <c r="X16" s="110" t="s">
        <v>41</v>
      </c>
      <c r="Y16" s="252">
        <f>SUM(I16:K16)</f>
        <v>2602852.0300000003</v>
      </c>
      <c r="Z16" s="374" t="e">
        <f>#REF!-'21-24 гг. (скв.первые) (ПП4)'!J16</f>
        <v>#REF!</v>
      </c>
      <c r="AC16" s="33" t="e">
        <f>SUM(Z20:Z806)</f>
        <v>#REF!</v>
      </c>
      <c r="AG16" s="34"/>
      <c r="AH16" s="34"/>
      <c r="AI16" s="34">
        <f>SUM(I16:K16)</f>
        <v>2602852.0300000003</v>
      </c>
      <c r="AJ16" s="34">
        <f>AI16-H16</f>
        <v>0</v>
      </c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2" s="646" customFormat="1" ht="25.5" customHeight="1" x14ac:dyDescent="0.2">
      <c r="A17" s="640" t="s">
        <v>39</v>
      </c>
      <c r="B17" s="641" t="s">
        <v>40</v>
      </c>
      <c r="C17" s="642">
        <f t="shared" ref="C17:W17" si="1">C18+C812+C1219</f>
        <v>915.64820000000009</v>
      </c>
      <c r="D17" s="642">
        <f t="shared" si="1"/>
        <v>12321772.214551</v>
      </c>
      <c r="E17" s="642">
        <f t="shared" si="1"/>
        <v>215</v>
      </c>
      <c r="F17" s="642">
        <f t="shared" si="1"/>
        <v>155</v>
      </c>
      <c r="G17" s="642">
        <f t="shared" si="1"/>
        <v>88</v>
      </c>
      <c r="H17" s="642">
        <f t="shared" si="1"/>
        <v>2602852.0300000003</v>
      </c>
      <c r="I17" s="642">
        <f t="shared" si="1"/>
        <v>353421.80466999998</v>
      </c>
      <c r="J17" s="642">
        <f t="shared" si="1"/>
        <v>1935641.1054500001</v>
      </c>
      <c r="K17" s="642">
        <f t="shared" si="1"/>
        <v>313789.11988000001</v>
      </c>
      <c r="L17" s="642">
        <f t="shared" si="1"/>
        <v>5515303.0601390004</v>
      </c>
      <c r="M17" s="642">
        <f t="shared" si="1"/>
        <v>210000</v>
      </c>
      <c r="N17" s="642">
        <f t="shared" si="1"/>
        <v>5305303.0601390004</v>
      </c>
      <c r="O17" s="642">
        <f t="shared" si="1"/>
        <v>0</v>
      </c>
      <c r="P17" s="642">
        <f t="shared" si="1"/>
        <v>2813023.3744119997</v>
      </c>
      <c r="Q17" s="642">
        <f t="shared" si="1"/>
        <v>0</v>
      </c>
      <c r="R17" s="642">
        <f t="shared" si="1"/>
        <v>2813023.3744119997</v>
      </c>
      <c r="S17" s="642">
        <f t="shared" si="1"/>
        <v>0</v>
      </c>
      <c r="T17" s="642">
        <f t="shared" si="1"/>
        <v>1390593.75</v>
      </c>
      <c r="U17" s="642">
        <f t="shared" si="1"/>
        <v>0</v>
      </c>
      <c r="V17" s="642">
        <f t="shared" si="1"/>
        <v>1390593.75</v>
      </c>
      <c r="W17" s="642">
        <f t="shared" si="1"/>
        <v>0</v>
      </c>
      <c r="X17" s="643" t="s">
        <v>41</v>
      </c>
      <c r="Y17" s="644" t="e">
        <f>#REF!+Y18</f>
        <v>#REF!</v>
      </c>
      <c r="Z17" s="645" t="e">
        <f>#REF!-'21-24 гг. (скв.первые) (ПП4)'!J17</f>
        <v>#REF!</v>
      </c>
      <c r="AG17" s="647"/>
      <c r="AH17" s="647"/>
      <c r="AI17" s="647">
        <f>SUM(I17:K17)</f>
        <v>2602852.0300000003</v>
      </c>
      <c r="AJ17" s="647">
        <f>AI17-H17</f>
        <v>0</v>
      </c>
      <c r="AK17" s="647"/>
      <c r="AL17" s="647"/>
      <c r="AM17" s="647"/>
      <c r="AN17" s="647"/>
      <c r="AO17" s="647"/>
      <c r="AP17" s="647"/>
    </row>
    <row r="18" spans="1:42" s="634" customFormat="1" ht="74.25" customHeight="1" collapsed="1" x14ac:dyDescent="0.2">
      <c r="A18" s="631" t="s">
        <v>42</v>
      </c>
      <c r="B18" s="632" t="s">
        <v>43</v>
      </c>
      <c r="C18" s="636">
        <f t="shared" ref="C18:W18" si="2">C19+C57+C93+C190+C219+C242+C272+C284+C325+C363+C389+C402+C456+C495+C546+C581+C629+C663+C688+C732+C809+C810+C811</f>
        <v>518.70820000000003</v>
      </c>
      <c r="D18" s="636">
        <f t="shared" si="2"/>
        <v>10674961.357550999</v>
      </c>
      <c r="E18" s="636">
        <f t="shared" si="2"/>
        <v>215</v>
      </c>
      <c r="F18" s="636">
        <f t="shared" si="2"/>
        <v>155</v>
      </c>
      <c r="G18" s="636">
        <f t="shared" si="2"/>
        <v>88</v>
      </c>
      <c r="H18" s="636">
        <f t="shared" si="2"/>
        <v>1738567.8160000001</v>
      </c>
      <c r="I18" s="636">
        <f t="shared" si="2"/>
        <v>0</v>
      </c>
      <c r="J18" s="636">
        <f t="shared" si="2"/>
        <v>1738567.8160000001</v>
      </c>
      <c r="K18" s="636">
        <f t="shared" si="2"/>
        <v>0</v>
      </c>
      <c r="L18" s="636">
        <f t="shared" si="2"/>
        <v>4957876.4171390003</v>
      </c>
      <c r="M18" s="636">
        <f t="shared" si="2"/>
        <v>0</v>
      </c>
      <c r="N18" s="636">
        <f t="shared" si="2"/>
        <v>4957876.4171390003</v>
      </c>
      <c r="O18" s="636">
        <f t="shared" si="2"/>
        <v>0</v>
      </c>
      <c r="P18" s="636">
        <f t="shared" si="2"/>
        <v>2590523.3744119997</v>
      </c>
      <c r="Q18" s="636">
        <f t="shared" si="2"/>
        <v>0</v>
      </c>
      <c r="R18" s="636">
        <f t="shared" si="2"/>
        <v>2590523.3744119997</v>
      </c>
      <c r="S18" s="636">
        <f t="shared" si="2"/>
        <v>0</v>
      </c>
      <c r="T18" s="636">
        <f t="shared" si="2"/>
        <v>1387993.75</v>
      </c>
      <c r="U18" s="636">
        <f t="shared" si="2"/>
        <v>0</v>
      </c>
      <c r="V18" s="636">
        <f t="shared" si="2"/>
        <v>1387993.75</v>
      </c>
      <c r="W18" s="636">
        <f t="shared" si="2"/>
        <v>0</v>
      </c>
      <c r="X18" s="637"/>
      <c r="Y18" s="638"/>
      <c r="Z18" s="633" t="e">
        <f>#REF!-'21-24 гг. (скв.первые) (ПП4)'!J18</f>
        <v>#REF!</v>
      </c>
      <c r="AB18" s="639" t="e">
        <f>SUM(Z21,Z29,Z22,Z24,Z27,Z28,Z61,Z99,Z101,Z106,Z107,Z108,Z109,Z328,Z329,Z333,Z365,Z461,Z463,Z547,Z630,Z123,Z734)</f>
        <v>#REF!</v>
      </c>
      <c r="AC18" s="639" t="e">
        <f>SUM(Z20,Z25,Z26,Z62,Z63,Z64,Z98,Z100,Z114,Z115,Z192,Z193,Z221,Z222,Z243,#REF!,Z330,Z335,Z336,Z337,Z338,Z339,Z285,Z286,Z287,Z288,Z289,#REF!,Z367,Z368,Z369,Z370,Z371,Z390,Z391,Z403,Z460,Z462,Z464,Z465,Z466,Z498,Z499,Z500,Z501,Z502,Z503,Z504,Z505,Z506,Z548,Z549,Z550,Z551,Z584,Z585,Z586,Z587,Z588,Z589,Z590,Z591,Z592,Z593,Z594,Z595,Z596,Z597,Z598,Z599,Z600,Z601,Z631,Z664,Z667,Z668,Z669,Z670,Z671,Z689,Z690,Z691,Z692,Z733,Z736,Z737,Z738,Z739,Z740,Z741,Z742,Z743)</f>
        <v>#REF!</v>
      </c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</row>
    <row r="19" spans="1:42" s="44" customFormat="1" ht="15.75" hidden="1" outlineLevel="1" x14ac:dyDescent="0.2">
      <c r="A19" s="29">
        <v>1</v>
      </c>
      <c r="B19" s="29" t="s">
        <v>46</v>
      </c>
      <c r="C19" s="562">
        <f t="shared" ref="C19:W19" si="3">SUM(C20:C56)</f>
        <v>20.715999999999998</v>
      </c>
      <c r="D19" s="562">
        <f t="shared" si="3"/>
        <v>821420.83</v>
      </c>
      <c r="E19" s="562">
        <f t="shared" si="3"/>
        <v>0</v>
      </c>
      <c r="F19" s="562">
        <f t="shared" si="3"/>
        <v>0</v>
      </c>
      <c r="G19" s="562">
        <f t="shared" si="3"/>
        <v>0</v>
      </c>
      <c r="H19" s="562">
        <f t="shared" si="3"/>
        <v>113387.77</v>
      </c>
      <c r="I19" s="562">
        <f t="shared" si="3"/>
        <v>0</v>
      </c>
      <c r="J19" s="562">
        <f t="shared" si="3"/>
        <v>113387.77</v>
      </c>
      <c r="K19" s="562">
        <f t="shared" si="3"/>
        <v>0</v>
      </c>
      <c r="L19" s="562">
        <f t="shared" si="3"/>
        <v>276793.09999999998</v>
      </c>
      <c r="M19" s="562">
        <f t="shared" si="3"/>
        <v>0</v>
      </c>
      <c r="N19" s="562">
        <f t="shared" si="3"/>
        <v>276793.09999999998</v>
      </c>
      <c r="O19" s="562">
        <f t="shared" si="3"/>
        <v>0</v>
      </c>
      <c r="P19" s="562">
        <f t="shared" si="3"/>
        <v>331239.95999999996</v>
      </c>
      <c r="Q19" s="562">
        <f t="shared" si="3"/>
        <v>0</v>
      </c>
      <c r="R19" s="562">
        <f t="shared" si="3"/>
        <v>331239.95999999996</v>
      </c>
      <c r="S19" s="562">
        <f t="shared" si="3"/>
        <v>0</v>
      </c>
      <c r="T19" s="562">
        <f t="shared" si="3"/>
        <v>100000</v>
      </c>
      <c r="U19" s="562">
        <f t="shared" si="3"/>
        <v>0</v>
      </c>
      <c r="V19" s="562">
        <f t="shared" si="3"/>
        <v>100000</v>
      </c>
      <c r="W19" s="562">
        <f t="shared" si="3"/>
        <v>0</v>
      </c>
      <c r="X19" s="31"/>
      <c r="Y19" s="254"/>
      <c r="Z19" s="374"/>
      <c r="AC19" s="424" t="e">
        <f>AC18+AB18</f>
        <v>#REF!</v>
      </c>
      <c r="AG19" s="45"/>
      <c r="AH19" s="45"/>
      <c r="AI19" s="34"/>
      <c r="AJ19" s="34"/>
      <c r="AK19" s="45"/>
      <c r="AL19" s="45"/>
      <c r="AM19" s="45"/>
      <c r="AN19" s="45"/>
      <c r="AO19" s="45"/>
      <c r="AP19" s="45"/>
    </row>
    <row r="20" spans="1:42" s="44" customFormat="1" ht="15.75" hidden="1" outlineLevel="2" x14ac:dyDescent="0.2">
      <c r="A20" s="56" t="s">
        <v>47</v>
      </c>
      <c r="B20" s="57" t="s">
        <v>48</v>
      </c>
      <c r="C20" s="563">
        <v>0</v>
      </c>
      <c r="D20" s="563">
        <f>H20+L20+P20+T20</f>
        <v>25088.85</v>
      </c>
      <c r="E20" s="563"/>
      <c r="F20" s="563"/>
      <c r="G20" s="563"/>
      <c r="H20" s="563">
        <f>SUM(I20:K20)</f>
        <v>25088.85</v>
      </c>
      <c r="I20" s="563">
        <v>0</v>
      </c>
      <c r="J20" s="564">
        <v>25088.85</v>
      </c>
      <c r="K20" s="565">
        <v>0</v>
      </c>
      <c r="L20" s="563">
        <f>SUM(M20:O20)</f>
        <v>0</v>
      </c>
      <c r="M20" s="565">
        <v>0</v>
      </c>
      <c r="N20" s="563">
        <v>0</v>
      </c>
      <c r="O20" s="563">
        <v>0</v>
      </c>
      <c r="P20" s="563">
        <f>SUM(Q20:S20)</f>
        <v>0</v>
      </c>
      <c r="Q20" s="563">
        <v>0</v>
      </c>
      <c r="R20" s="563">
        <v>0</v>
      </c>
      <c r="S20" s="563">
        <v>0</v>
      </c>
      <c r="T20" s="563">
        <f>SUM(U20:W20)</f>
        <v>0</v>
      </c>
      <c r="U20" s="563">
        <v>0</v>
      </c>
      <c r="V20" s="563">
        <v>0</v>
      </c>
      <c r="W20" s="563">
        <v>0</v>
      </c>
      <c r="X20" s="58"/>
      <c r="Y20" s="254"/>
      <c r="Z20" s="374" t="e">
        <f>J20-#REF!</f>
        <v>#REF!</v>
      </c>
      <c r="AC20" s="424" t="e">
        <f>AC19+Z18</f>
        <v>#REF!</v>
      </c>
      <c r="AG20" s="45"/>
      <c r="AH20" s="45"/>
      <c r="AI20" s="34"/>
      <c r="AJ20" s="34"/>
      <c r="AK20" s="45"/>
      <c r="AL20" s="45"/>
      <c r="AM20" s="45"/>
      <c r="AN20" s="45"/>
      <c r="AO20" s="45"/>
      <c r="AP20" s="45"/>
    </row>
    <row r="21" spans="1:42" s="67" customFormat="1" ht="15.75" hidden="1" outlineLevel="2" x14ac:dyDescent="0.2">
      <c r="A21" s="99" t="s">
        <v>57</v>
      </c>
      <c r="B21" s="63" t="s">
        <v>67</v>
      </c>
      <c r="C21" s="563">
        <v>0.22</v>
      </c>
      <c r="D21" s="563">
        <f t="shared" ref="D21:D81" si="4">H21+L21+P21+T21</f>
        <v>23500</v>
      </c>
      <c r="E21" s="563"/>
      <c r="F21" s="563"/>
      <c r="G21" s="563"/>
      <c r="H21" s="563">
        <f t="shared" ref="H21:H81" si="5">SUM(I21:K21)</f>
        <v>6000</v>
      </c>
      <c r="I21" s="563">
        <v>0</v>
      </c>
      <c r="J21" s="566">
        <v>6000</v>
      </c>
      <c r="K21" s="565">
        <v>0</v>
      </c>
      <c r="L21" s="563">
        <f t="shared" ref="L21:L81" si="6">SUM(M21:O21)</f>
        <v>17500</v>
      </c>
      <c r="M21" s="565">
        <v>0</v>
      </c>
      <c r="N21" s="566">
        <v>17500</v>
      </c>
      <c r="O21" s="563">
        <v>0</v>
      </c>
      <c r="P21" s="563">
        <f t="shared" ref="P21:P81" si="7">SUM(Q21:S21)</f>
        <v>0</v>
      </c>
      <c r="Q21" s="563">
        <v>0</v>
      </c>
      <c r="R21" s="563">
        <v>0</v>
      </c>
      <c r="S21" s="563">
        <v>0</v>
      </c>
      <c r="T21" s="563">
        <f t="shared" ref="T21:T81" si="8">SUM(U21:W21)</f>
        <v>0</v>
      </c>
      <c r="U21" s="563">
        <v>0</v>
      </c>
      <c r="V21" s="563">
        <v>0</v>
      </c>
      <c r="W21" s="563">
        <v>0</v>
      </c>
      <c r="X21" s="58"/>
      <c r="Y21" s="257"/>
      <c r="Z21" s="374" t="e">
        <f>J21-#REF!</f>
        <v>#REF!</v>
      </c>
      <c r="AI21" s="34">
        <f t="shared" ref="AI21:AI29" si="9">SUM(I21:K21)</f>
        <v>6000</v>
      </c>
      <c r="AJ21" s="34">
        <f t="shared" ref="AJ21:AJ29" si="10">AI21-H21</f>
        <v>0</v>
      </c>
    </row>
    <row r="22" spans="1:42" s="67" customFormat="1" ht="15.75" hidden="1" outlineLevel="2" x14ac:dyDescent="0.2">
      <c r="A22" s="99" t="s">
        <v>66</v>
      </c>
      <c r="B22" s="63" t="s">
        <v>82</v>
      </c>
      <c r="C22" s="563">
        <v>0.27</v>
      </c>
      <c r="D22" s="563">
        <f t="shared" si="4"/>
        <v>9820.9500000000007</v>
      </c>
      <c r="E22" s="563"/>
      <c r="F22" s="563"/>
      <c r="G22" s="563"/>
      <c r="H22" s="563">
        <f t="shared" si="5"/>
        <v>9820.9500000000007</v>
      </c>
      <c r="I22" s="563">
        <v>0</v>
      </c>
      <c r="J22" s="566">
        <v>9820.9500000000007</v>
      </c>
      <c r="K22" s="565">
        <v>0</v>
      </c>
      <c r="L22" s="563">
        <f t="shared" si="6"/>
        <v>0</v>
      </c>
      <c r="M22" s="565">
        <v>0</v>
      </c>
      <c r="N22" s="563">
        <v>0</v>
      </c>
      <c r="O22" s="563">
        <v>0</v>
      </c>
      <c r="P22" s="563">
        <f t="shared" si="7"/>
        <v>0</v>
      </c>
      <c r="Q22" s="563">
        <v>0</v>
      </c>
      <c r="R22" s="563">
        <v>0</v>
      </c>
      <c r="S22" s="563">
        <v>0</v>
      </c>
      <c r="T22" s="563">
        <f t="shared" si="8"/>
        <v>0</v>
      </c>
      <c r="U22" s="563">
        <v>0</v>
      </c>
      <c r="V22" s="563">
        <v>0</v>
      </c>
      <c r="W22" s="563">
        <v>0</v>
      </c>
      <c r="X22" s="58"/>
      <c r="Y22" s="257"/>
      <c r="Z22" s="374" t="e">
        <f>J22-#REF!</f>
        <v>#REF!</v>
      </c>
      <c r="AI22" s="34">
        <f t="shared" si="9"/>
        <v>9820.9500000000007</v>
      </c>
      <c r="AJ22" s="34">
        <f t="shared" si="10"/>
        <v>0</v>
      </c>
    </row>
    <row r="23" spans="1:42" s="67" customFormat="1" ht="15.75" hidden="1" outlineLevel="2" x14ac:dyDescent="0.2">
      <c r="A23" s="99" t="s">
        <v>74</v>
      </c>
      <c r="B23" s="63" t="s">
        <v>95</v>
      </c>
      <c r="C23" s="563">
        <v>0.12</v>
      </c>
      <c r="D23" s="563">
        <f t="shared" si="4"/>
        <v>10000</v>
      </c>
      <c r="E23" s="563"/>
      <c r="F23" s="563"/>
      <c r="G23" s="563"/>
      <c r="H23" s="563">
        <f t="shared" si="5"/>
        <v>10000</v>
      </c>
      <c r="I23" s="563">
        <v>0</v>
      </c>
      <c r="J23" s="563">
        <v>10000</v>
      </c>
      <c r="K23" s="565">
        <v>0</v>
      </c>
      <c r="L23" s="563">
        <f t="shared" si="6"/>
        <v>0</v>
      </c>
      <c r="M23" s="565">
        <v>0</v>
      </c>
      <c r="N23" s="563">
        <v>0</v>
      </c>
      <c r="O23" s="563">
        <v>0</v>
      </c>
      <c r="P23" s="563">
        <f t="shared" si="7"/>
        <v>0</v>
      </c>
      <c r="Q23" s="563">
        <v>0</v>
      </c>
      <c r="R23" s="563">
        <v>0</v>
      </c>
      <c r="S23" s="563">
        <v>0</v>
      </c>
      <c r="T23" s="563">
        <f t="shared" si="8"/>
        <v>0</v>
      </c>
      <c r="U23" s="563">
        <v>0</v>
      </c>
      <c r="V23" s="563">
        <v>0</v>
      </c>
      <c r="W23" s="563">
        <v>0</v>
      </c>
      <c r="X23" s="58"/>
      <c r="Y23" s="259"/>
      <c r="Z23" s="374">
        <v>0</v>
      </c>
      <c r="AI23" s="34">
        <f t="shared" si="9"/>
        <v>10000</v>
      </c>
      <c r="AJ23" s="34">
        <f t="shared" si="10"/>
        <v>0</v>
      </c>
    </row>
    <row r="24" spans="1:42" s="70" customFormat="1" ht="31.5" hidden="1" outlineLevel="2" x14ac:dyDescent="0.2">
      <c r="A24" s="99" t="s">
        <v>81</v>
      </c>
      <c r="B24" s="63" t="s">
        <v>1089</v>
      </c>
      <c r="C24" s="563">
        <v>2.12</v>
      </c>
      <c r="D24" s="563">
        <f t="shared" si="4"/>
        <v>31663.48</v>
      </c>
      <c r="E24" s="563"/>
      <c r="F24" s="563"/>
      <c r="G24" s="563"/>
      <c r="H24" s="563">
        <f t="shared" si="5"/>
        <v>31663.48</v>
      </c>
      <c r="I24" s="563">
        <v>0</v>
      </c>
      <c r="J24" s="566">
        <v>31663.48</v>
      </c>
      <c r="K24" s="565">
        <v>0</v>
      </c>
      <c r="L24" s="563">
        <f t="shared" si="6"/>
        <v>0</v>
      </c>
      <c r="M24" s="565">
        <v>0</v>
      </c>
      <c r="N24" s="563">
        <v>0</v>
      </c>
      <c r="O24" s="563">
        <v>0</v>
      </c>
      <c r="P24" s="563">
        <f t="shared" si="7"/>
        <v>0</v>
      </c>
      <c r="Q24" s="563">
        <v>0</v>
      </c>
      <c r="R24" s="563">
        <v>0</v>
      </c>
      <c r="S24" s="563">
        <v>0</v>
      </c>
      <c r="T24" s="563">
        <f t="shared" si="8"/>
        <v>0</v>
      </c>
      <c r="U24" s="563">
        <v>0</v>
      </c>
      <c r="V24" s="563">
        <v>0</v>
      </c>
      <c r="W24" s="563">
        <v>0</v>
      </c>
      <c r="X24" s="58"/>
      <c r="Y24" s="260"/>
      <c r="Z24" s="374" t="e">
        <f>J24-#REF!</f>
        <v>#REF!</v>
      </c>
      <c r="AI24" s="34">
        <f t="shared" si="9"/>
        <v>31663.48</v>
      </c>
      <c r="AJ24" s="34">
        <f t="shared" si="10"/>
        <v>0</v>
      </c>
    </row>
    <row r="25" spans="1:42" s="65" customFormat="1" ht="15.75" hidden="1" outlineLevel="2" x14ac:dyDescent="0.2">
      <c r="A25" s="99" t="s">
        <v>87</v>
      </c>
      <c r="B25" s="63" t="s">
        <v>58</v>
      </c>
      <c r="C25" s="563">
        <v>0</v>
      </c>
      <c r="D25" s="563">
        <f t="shared" si="4"/>
        <v>6809.77</v>
      </c>
      <c r="E25" s="563"/>
      <c r="F25" s="563"/>
      <c r="G25" s="563"/>
      <c r="H25" s="563">
        <f t="shared" si="5"/>
        <v>6809.77</v>
      </c>
      <c r="I25" s="563">
        <v>0</v>
      </c>
      <c r="J25" s="564">
        <v>6809.77</v>
      </c>
      <c r="K25" s="565">
        <v>0</v>
      </c>
      <c r="L25" s="563">
        <f t="shared" si="6"/>
        <v>0</v>
      </c>
      <c r="M25" s="565">
        <v>0</v>
      </c>
      <c r="N25" s="563">
        <v>0</v>
      </c>
      <c r="O25" s="563">
        <v>0</v>
      </c>
      <c r="P25" s="563">
        <f t="shared" si="7"/>
        <v>0</v>
      </c>
      <c r="Q25" s="563">
        <v>0</v>
      </c>
      <c r="R25" s="563">
        <v>0</v>
      </c>
      <c r="S25" s="563">
        <v>0</v>
      </c>
      <c r="T25" s="563">
        <f t="shared" si="8"/>
        <v>0</v>
      </c>
      <c r="U25" s="563">
        <v>0</v>
      </c>
      <c r="V25" s="563">
        <v>0</v>
      </c>
      <c r="W25" s="563">
        <v>0</v>
      </c>
      <c r="X25" s="58"/>
      <c r="Y25" s="256" t="s">
        <v>65</v>
      </c>
      <c r="Z25" s="374" t="e">
        <f>J25-#REF!</f>
        <v>#REF!</v>
      </c>
      <c r="AI25" s="34">
        <f t="shared" si="9"/>
        <v>6809.77</v>
      </c>
      <c r="AJ25" s="34">
        <f t="shared" si="10"/>
        <v>0</v>
      </c>
    </row>
    <row r="26" spans="1:42" s="67" customFormat="1" ht="31.5" hidden="1" outlineLevel="2" x14ac:dyDescent="0.2">
      <c r="A26" s="99" t="s">
        <v>94</v>
      </c>
      <c r="B26" s="63" t="s">
        <v>2405</v>
      </c>
      <c r="C26" s="563">
        <v>0.41</v>
      </c>
      <c r="D26" s="563">
        <f t="shared" si="4"/>
        <v>4572.76</v>
      </c>
      <c r="E26" s="563"/>
      <c r="F26" s="563"/>
      <c r="G26" s="563"/>
      <c r="H26" s="563">
        <f t="shared" si="5"/>
        <v>4572.76</v>
      </c>
      <c r="I26" s="563">
        <v>0</v>
      </c>
      <c r="J26" s="564">
        <v>4572.76</v>
      </c>
      <c r="K26" s="565">
        <v>0</v>
      </c>
      <c r="L26" s="563">
        <f t="shared" si="6"/>
        <v>0</v>
      </c>
      <c r="M26" s="565">
        <v>0</v>
      </c>
      <c r="N26" s="563">
        <v>0</v>
      </c>
      <c r="O26" s="563">
        <v>0</v>
      </c>
      <c r="P26" s="563">
        <f t="shared" si="7"/>
        <v>0</v>
      </c>
      <c r="Q26" s="563">
        <v>0</v>
      </c>
      <c r="R26" s="563">
        <v>0</v>
      </c>
      <c r="S26" s="563">
        <v>0</v>
      </c>
      <c r="T26" s="563">
        <f t="shared" si="8"/>
        <v>0</v>
      </c>
      <c r="U26" s="563">
        <v>0</v>
      </c>
      <c r="V26" s="563">
        <v>0</v>
      </c>
      <c r="W26" s="563">
        <v>0</v>
      </c>
      <c r="X26" s="58"/>
      <c r="Y26" s="257"/>
      <c r="Z26" s="374" t="e">
        <f>J26-#REF!</f>
        <v>#REF!</v>
      </c>
      <c r="AI26" s="34">
        <f t="shared" si="9"/>
        <v>4572.76</v>
      </c>
      <c r="AJ26" s="34">
        <f t="shared" si="10"/>
        <v>0</v>
      </c>
    </row>
    <row r="27" spans="1:42" s="67" customFormat="1" ht="15.75" hidden="1" outlineLevel="2" x14ac:dyDescent="0.2">
      <c r="A27" s="99" t="s">
        <v>98</v>
      </c>
      <c r="B27" s="63" t="s">
        <v>102</v>
      </c>
      <c r="C27" s="563">
        <v>0</v>
      </c>
      <c r="D27" s="563">
        <f t="shared" si="4"/>
        <v>4431.96</v>
      </c>
      <c r="E27" s="563"/>
      <c r="F27" s="563"/>
      <c r="G27" s="563"/>
      <c r="H27" s="563">
        <f t="shared" si="5"/>
        <v>4431.96</v>
      </c>
      <c r="I27" s="563">
        <v>0</v>
      </c>
      <c r="J27" s="566">
        <v>4431.96</v>
      </c>
      <c r="K27" s="565">
        <v>0</v>
      </c>
      <c r="L27" s="563">
        <f t="shared" si="6"/>
        <v>0</v>
      </c>
      <c r="M27" s="565">
        <v>0</v>
      </c>
      <c r="N27" s="563">
        <v>0</v>
      </c>
      <c r="O27" s="563">
        <v>0</v>
      </c>
      <c r="P27" s="563">
        <f t="shared" si="7"/>
        <v>0</v>
      </c>
      <c r="Q27" s="563">
        <v>0</v>
      </c>
      <c r="R27" s="563">
        <v>0</v>
      </c>
      <c r="S27" s="563">
        <v>0</v>
      </c>
      <c r="T27" s="563">
        <f t="shared" si="8"/>
        <v>0</v>
      </c>
      <c r="U27" s="563">
        <v>0</v>
      </c>
      <c r="V27" s="563">
        <v>0</v>
      </c>
      <c r="W27" s="563">
        <v>0</v>
      </c>
      <c r="X27" s="58"/>
      <c r="Y27" s="258"/>
      <c r="Z27" s="374" t="e">
        <f>J27-#REF!</f>
        <v>#REF!</v>
      </c>
      <c r="AI27" s="34">
        <f t="shared" si="9"/>
        <v>4431.96</v>
      </c>
      <c r="AJ27" s="34">
        <f t="shared" si="10"/>
        <v>0</v>
      </c>
    </row>
    <row r="28" spans="1:42" s="380" customFormat="1" ht="15.75" hidden="1" outlineLevel="2" x14ac:dyDescent="0.2">
      <c r="A28" s="479" t="s">
        <v>101</v>
      </c>
      <c r="B28" s="376" t="s">
        <v>2379</v>
      </c>
      <c r="C28" s="567">
        <v>0.3</v>
      </c>
      <c r="D28" s="568">
        <f t="shared" si="4"/>
        <v>14000</v>
      </c>
      <c r="E28" s="568"/>
      <c r="F28" s="568"/>
      <c r="G28" s="568"/>
      <c r="H28" s="568">
        <f t="shared" si="5"/>
        <v>14000</v>
      </c>
      <c r="I28" s="568">
        <v>0</v>
      </c>
      <c r="J28" s="568">
        <v>14000</v>
      </c>
      <c r="K28" s="569">
        <v>0</v>
      </c>
      <c r="L28" s="568">
        <f t="shared" si="6"/>
        <v>0</v>
      </c>
      <c r="M28" s="569">
        <v>0</v>
      </c>
      <c r="N28" s="568">
        <v>0</v>
      </c>
      <c r="O28" s="568">
        <v>0</v>
      </c>
      <c r="P28" s="568">
        <f t="shared" si="7"/>
        <v>0</v>
      </c>
      <c r="Q28" s="568">
        <v>0</v>
      </c>
      <c r="R28" s="568">
        <v>0</v>
      </c>
      <c r="S28" s="568">
        <v>0</v>
      </c>
      <c r="T28" s="568">
        <f t="shared" si="8"/>
        <v>0</v>
      </c>
      <c r="U28" s="568">
        <v>0</v>
      </c>
      <c r="V28" s="568">
        <v>0</v>
      </c>
      <c r="W28" s="568">
        <v>0</v>
      </c>
      <c r="X28" s="377"/>
      <c r="Y28" s="379"/>
      <c r="Z28" s="374">
        <v>14000</v>
      </c>
      <c r="AI28" s="381">
        <f t="shared" si="9"/>
        <v>14000</v>
      </c>
      <c r="AJ28" s="381">
        <f t="shared" si="10"/>
        <v>0</v>
      </c>
    </row>
    <row r="29" spans="1:42" s="67" customFormat="1" ht="15.75" hidden="1" outlineLevel="2" x14ac:dyDescent="0.2">
      <c r="A29" s="99" t="s">
        <v>800</v>
      </c>
      <c r="B29" s="63" t="s">
        <v>75</v>
      </c>
      <c r="C29" s="563">
        <v>0.25</v>
      </c>
      <c r="D29" s="563">
        <f t="shared" si="4"/>
        <v>9000</v>
      </c>
      <c r="E29" s="563"/>
      <c r="F29" s="563"/>
      <c r="G29" s="563"/>
      <c r="H29" s="563">
        <f t="shared" si="5"/>
        <v>1000</v>
      </c>
      <c r="I29" s="563">
        <v>0</v>
      </c>
      <c r="J29" s="570">
        <f>3400-2400</f>
        <v>1000</v>
      </c>
      <c r="K29" s="565">
        <v>0</v>
      </c>
      <c r="L29" s="563">
        <f t="shared" si="6"/>
        <v>8000</v>
      </c>
      <c r="M29" s="565">
        <v>0</v>
      </c>
      <c r="N29" s="570">
        <v>8000</v>
      </c>
      <c r="O29" s="563">
        <v>0</v>
      </c>
      <c r="P29" s="563">
        <f t="shared" si="7"/>
        <v>0</v>
      </c>
      <c r="Q29" s="563">
        <v>0</v>
      </c>
      <c r="R29" s="563">
        <v>0</v>
      </c>
      <c r="S29" s="563">
        <v>0</v>
      </c>
      <c r="T29" s="563">
        <f t="shared" si="8"/>
        <v>0</v>
      </c>
      <c r="U29" s="563">
        <v>0</v>
      </c>
      <c r="V29" s="563">
        <v>0</v>
      </c>
      <c r="W29" s="563">
        <v>0</v>
      </c>
      <c r="X29" s="58"/>
      <c r="Y29" s="258"/>
      <c r="Z29" s="374" t="e">
        <f>J29-#REF!</f>
        <v>#REF!</v>
      </c>
      <c r="AA29" s="218">
        <v>9000</v>
      </c>
      <c r="AI29" s="34">
        <f t="shared" si="9"/>
        <v>1000</v>
      </c>
      <c r="AJ29" s="34">
        <f t="shared" si="10"/>
        <v>0</v>
      </c>
    </row>
    <row r="30" spans="1:42" s="384" customFormat="1" ht="15.75" hidden="1" outlineLevel="2" x14ac:dyDescent="0.2">
      <c r="A30" s="479" t="s">
        <v>1171</v>
      </c>
      <c r="B30" s="376" t="s">
        <v>1576</v>
      </c>
      <c r="C30" s="568">
        <v>0</v>
      </c>
      <c r="D30" s="568">
        <f t="shared" si="4"/>
        <v>14000</v>
      </c>
      <c r="E30" s="568"/>
      <c r="F30" s="568"/>
      <c r="G30" s="568"/>
      <c r="H30" s="568">
        <f t="shared" si="5"/>
        <v>0</v>
      </c>
      <c r="I30" s="568">
        <v>0</v>
      </c>
      <c r="J30" s="568">
        <v>0</v>
      </c>
      <c r="K30" s="569">
        <v>0</v>
      </c>
      <c r="L30" s="568">
        <f t="shared" si="6"/>
        <v>14000</v>
      </c>
      <c r="M30" s="569">
        <v>0</v>
      </c>
      <c r="N30" s="568">
        <v>14000</v>
      </c>
      <c r="O30" s="568">
        <v>0</v>
      </c>
      <c r="P30" s="568">
        <f t="shared" si="7"/>
        <v>0</v>
      </c>
      <c r="Q30" s="568">
        <v>0</v>
      </c>
      <c r="R30" s="568">
        <v>0</v>
      </c>
      <c r="S30" s="568">
        <v>0</v>
      </c>
      <c r="T30" s="568">
        <f t="shared" si="8"/>
        <v>0</v>
      </c>
      <c r="U30" s="568">
        <v>0</v>
      </c>
      <c r="V30" s="568">
        <v>0</v>
      </c>
      <c r="W30" s="568">
        <v>0</v>
      </c>
      <c r="X30" s="377" t="s">
        <v>1580</v>
      </c>
      <c r="Y30" s="383"/>
      <c r="Z30" s="476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</row>
    <row r="31" spans="1:42" s="384" customFormat="1" ht="15.75" hidden="1" outlineLevel="2" x14ac:dyDescent="0.2">
      <c r="A31" s="479" t="s">
        <v>1172</v>
      </c>
      <c r="B31" s="376" t="s">
        <v>1577</v>
      </c>
      <c r="C31" s="568">
        <v>0</v>
      </c>
      <c r="D31" s="568">
        <f t="shared" si="4"/>
        <v>13500</v>
      </c>
      <c r="E31" s="568"/>
      <c r="F31" s="568"/>
      <c r="G31" s="568"/>
      <c r="H31" s="568">
        <f t="shared" si="5"/>
        <v>0</v>
      </c>
      <c r="I31" s="568">
        <v>0</v>
      </c>
      <c r="J31" s="568">
        <v>0</v>
      </c>
      <c r="K31" s="569">
        <v>0</v>
      </c>
      <c r="L31" s="568">
        <f t="shared" si="6"/>
        <v>13500</v>
      </c>
      <c r="M31" s="569">
        <v>0</v>
      </c>
      <c r="N31" s="568">
        <v>13500</v>
      </c>
      <c r="O31" s="568">
        <v>0</v>
      </c>
      <c r="P31" s="568">
        <f t="shared" si="7"/>
        <v>0</v>
      </c>
      <c r="Q31" s="568">
        <v>0</v>
      </c>
      <c r="R31" s="568">
        <v>0</v>
      </c>
      <c r="S31" s="568">
        <v>0</v>
      </c>
      <c r="T31" s="568">
        <f t="shared" si="8"/>
        <v>0</v>
      </c>
      <c r="U31" s="568">
        <v>0</v>
      </c>
      <c r="V31" s="568">
        <v>0</v>
      </c>
      <c r="W31" s="568">
        <v>0</v>
      </c>
      <c r="X31" s="377" t="s">
        <v>1579</v>
      </c>
      <c r="Y31" s="383"/>
      <c r="Z31" s="476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</row>
    <row r="32" spans="1:42" s="457" customFormat="1" ht="15.75" hidden="1" outlineLevel="2" x14ac:dyDescent="0.2">
      <c r="A32" s="480" t="s">
        <v>803</v>
      </c>
      <c r="B32" s="452" t="s">
        <v>1547</v>
      </c>
      <c r="C32" s="572">
        <v>0.5</v>
      </c>
      <c r="D32" s="572">
        <f t="shared" si="4"/>
        <v>9975</v>
      </c>
      <c r="E32" s="572"/>
      <c r="F32" s="572"/>
      <c r="G32" s="572"/>
      <c r="H32" s="572">
        <f t="shared" si="5"/>
        <v>0</v>
      </c>
      <c r="I32" s="572">
        <v>0</v>
      </c>
      <c r="J32" s="572">
        <v>0</v>
      </c>
      <c r="K32" s="573">
        <v>0</v>
      </c>
      <c r="L32" s="572">
        <f t="shared" si="6"/>
        <v>9975</v>
      </c>
      <c r="M32" s="573">
        <v>0</v>
      </c>
      <c r="N32" s="572">
        <v>9975</v>
      </c>
      <c r="O32" s="572">
        <v>0</v>
      </c>
      <c r="P32" s="572">
        <f t="shared" si="7"/>
        <v>0</v>
      </c>
      <c r="Q32" s="572">
        <v>0</v>
      </c>
      <c r="R32" s="572">
        <v>0</v>
      </c>
      <c r="S32" s="572">
        <v>0</v>
      </c>
      <c r="T32" s="572">
        <f t="shared" si="8"/>
        <v>0</v>
      </c>
      <c r="U32" s="572">
        <v>0</v>
      </c>
      <c r="V32" s="572">
        <v>0</v>
      </c>
      <c r="W32" s="572">
        <v>0</v>
      </c>
      <c r="X32" s="453" t="s">
        <v>1556</v>
      </c>
      <c r="Y32" s="455" t="s">
        <v>1556</v>
      </c>
      <c r="Z32" s="456"/>
      <c r="AI32" s="458"/>
      <c r="AJ32" s="458"/>
    </row>
    <row r="33" spans="1:36" s="457" customFormat="1" ht="15.75" hidden="1" outlineLevel="2" x14ac:dyDescent="0.2">
      <c r="A33" s="480" t="s">
        <v>806</v>
      </c>
      <c r="B33" s="452" t="s">
        <v>1546</v>
      </c>
      <c r="C33" s="572">
        <v>0</v>
      </c>
      <c r="D33" s="572">
        <f t="shared" si="4"/>
        <v>39895.99</v>
      </c>
      <c r="E33" s="572"/>
      <c r="F33" s="572"/>
      <c r="G33" s="572"/>
      <c r="H33" s="572">
        <f t="shared" si="5"/>
        <v>0</v>
      </c>
      <c r="I33" s="572">
        <v>0</v>
      </c>
      <c r="J33" s="572">
        <v>0</v>
      </c>
      <c r="K33" s="573">
        <v>0</v>
      </c>
      <c r="L33" s="572">
        <f t="shared" si="6"/>
        <v>39895.99</v>
      </c>
      <c r="M33" s="573">
        <v>0</v>
      </c>
      <c r="N33" s="572">
        <v>39895.99</v>
      </c>
      <c r="O33" s="572">
        <v>0</v>
      </c>
      <c r="P33" s="572">
        <f t="shared" si="7"/>
        <v>0</v>
      </c>
      <c r="Q33" s="572">
        <v>0</v>
      </c>
      <c r="R33" s="572">
        <v>0</v>
      </c>
      <c r="S33" s="572">
        <v>0</v>
      </c>
      <c r="T33" s="572">
        <f t="shared" si="8"/>
        <v>0</v>
      </c>
      <c r="U33" s="572">
        <v>0</v>
      </c>
      <c r="V33" s="572">
        <v>0</v>
      </c>
      <c r="W33" s="572">
        <v>0</v>
      </c>
      <c r="X33" s="453" t="s">
        <v>1556</v>
      </c>
      <c r="Y33" s="455"/>
      <c r="Z33" s="456"/>
      <c r="AI33" s="458"/>
      <c r="AJ33" s="458"/>
    </row>
    <row r="34" spans="1:36" s="457" customFormat="1" ht="15.75" hidden="1" outlineLevel="2" x14ac:dyDescent="0.2">
      <c r="A34" s="480" t="s">
        <v>809</v>
      </c>
      <c r="B34" s="452" t="s">
        <v>1568</v>
      </c>
      <c r="C34" s="572">
        <v>0.05</v>
      </c>
      <c r="D34" s="572">
        <f t="shared" si="4"/>
        <v>249.7</v>
      </c>
      <c r="E34" s="572"/>
      <c r="F34" s="572"/>
      <c r="G34" s="572"/>
      <c r="H34" s="572">
        <f t="shared" si="5"/>
        <v>0</v>
      </c>
      <c r="I34" s="572">
        <v>0</v>
      </c>
      <c r="J34" s="572">
        <v>0</v>
      </c>
      <c r="K34" s="573">
        <v>0</v>
      </c>
      <c r="L34" s="572">
        <f t="shared" si="6"/>
        <v>249.7</v>
      </c>
      <c r="M34" s="573">
        <v>0</v>
      </c>
      <c r="N34" s="572">
        <v>249.7</v>
      </c>
      <c r="O34" s="572">
        <v>0</v>
      </c>
      <c r="P34" s="572">
        <f t="shared" si="7"/>
        <v>0</v>
      </c>
      <c r="Q34" s="572">
        <v>0</v>
      </c>
      <c r="R34" s="572">
        <v>0</v>
      </c>
      <c r="S34" s="572">
        <v>0</v>
      </c>
      <c r="T34" s="572">
        <f t="shared" si="8"/>
        <v>0</v>
      </c>
      <c r="U34" s="572">
        <v>0</v>
      </c>
      <c r="V34" s="572">
        <v>0</v>
      </c>
      <c r="W34" s="572">
        <v>0</v>
      </c>
      <c r="X34" s="453" t="s">
        <v>1556</v>
      </c>
      <c r="Y34" s="455"/>
      <c r="Z34" s="456"/>
      <c r="AI34" s="458"/>
      <c r="AJ34" s="458"/>
    </row>
    <row r="35" spans="1:36" s="457" customFormat="1" ht="15.75" hidden="1" outlineLevel="2" x14ac:dyDescent="0.2">
      <c r="A35" s="480" t="s">
        <v>1135</v>
      </c>
      <c r="B35" s="452" t="s">
        <v>1548</v>
      </c>
      <c r="C35" s="572">
        <v>0.05</v>
      </c>
      <c r="D35" s="572">
        <f t="shared" si="4"/>
        <v>621.29999999999995</v>
      </c>
      <c r="E35" s="572"/>
      <c r="F35" s="572"/>
      <c r="G35" s="572"/>
      <c r="H35" s="572">
        <f t="shared" si="5"/>
        <v>0</v>
      </c>
      <c r="I35" s="572">
        <v>0</v>
      </c>
      <c r="J35" s="572">
        <v>0</v>
      </c>
      <c r="K35" s="573">
        <v>0</v>
      </c>
      <c r="L35" s="572">
        <f t="shared" si="6"/>
        <v>621.29999999999995</v>
      </c>
      <c r="M35" s="573">
        <v>0</v>
      </c>
      <c r="N35" s="572">
        <v>621.29999999999995</v>
      </c>
      <c r="O35" s="572">
        <v>0</v>
      </c>
      <c r="P35" s="572">
        <f t="shared" si="7"/>
        <v>0</v>
      </c>
      <c r="Q35" s="572">
        <v>0</v>
      </c>
      <c r="R35" s="572">
        <v>0</v>
      </c>
      <c r="S35" s="572">
        <v>0</v>
      </c>
      <c r="T35" s="572">
        <f t="shared" si="8"/>
        <v>0</v>
      </c>
      <c r="U35" s="572">
        <v>0</v>
      </c>
      <c r="V35" s="572">
        <v>0</v>
      </c>
      <c r="W35" s="572">
        <v>0</v>
      </c>
      <c r="X35" s="453" t="s">
        <v>1556</v>
      </c>
      <c r="Y35" s="455"/>
      <c r="Z35" s="456"/>
      <c r="AI35" s="458"/>
      <c r="AJ35" s="458"/>
    </row>
    <row r="36" spans="1:36" s="457" customFormat="1" ht="15.75" hidden="1" outlineLevel="2" x14ac:dyDescent="0.2">
      <c r="A36" s="480" t="s">
        <v>1162</v>
      </c>
      <c r="B36" s="452" t="s">
        <v>1549</v>
      </c>
      <c r="C36" s="572">
        <v>0.05</v>
      </c>
      <c r="D36" s="572">
        <f t="shared" si="4"/>
        <v>621.29999999999995</v>
      </c>
      <c r="E36" s="572"/>
      <c r="F36" s="572"/>
      <c r="G36" s="572"/>
      <c r="H36" s="572">
        <f t="shared" si="5"/>
        <v>0</v>
      </c>
      <c r="I36" s="572">
        <v>0</v>
      </c>
      <c r="J36" s="572">
        <v>0</v>
      </c>
      <c r="K36" s="573">
        <v>0</v>
      </c>
      <c r="L36" s="572">
        <f t="shared" si="6"/>
        <v>621.29999999999995</v>
      </c>
      <c r="M36" s="573">
        <v>0</v>
      </c>
      <c r="N36" s="572">
        <v>621.29999999999995</v>
      </c>
      <c r="O36" s="572">
        <v>0</v>
      </c>
      <c r="P36" s="572">
        <f t="shared" si="7"/>
        <v>0</v>
      </c>
      <c r="Q36" s="572">
        <v>0</v>
      </c>
      <c r="R36" s="572">
        <v>0</v>
      </c>
      <c r="S36" s="572">
        <v>0</v>
      </c>
      <c r="T36" s="572">
        <f t="shared" si="8"/>
        <v>0</v>
      </c>
      <c r="U36" s="572">
        <v>0</v>
      </c>
      <c r="V36" s="572">
        <v>0</v>
      </c>
      <c r="W36" s="572">
        <v>0</v>
      </c>
      <c r="X36" s="453" t="s">
        <v>1556</v>
      </c>
      <c r="Y36" s="455"/>
      <c r="Z36" s="456"/>
      <c r="AI36" s="458"/>
      <c r="AJ36" s="458"/>
    </row>
    <row r="37" spans="1:36" s="457" customFormat="1" ht="15.75" hidden="1" outlineLevel="2" x14ac:dyDescent="0.2">
      <c r="A37" s="480" t="s">
        <v>1163</v>
      </c>
      <c r="B37" s="452" t="s">
        <v>1550</v>
      </c>
      <c r="C37" s="572">
        <v>0.05</v>
      </c>
      <c r="D37" s="572">
        <f t="shared" si="4"/>
        <v>997.5</v>
      </c>
      <c r="E37" s="572"/>
      <c r="F37" s="572"/>
      <c r="G37" s="572"/>
      <c r="H37" s="572">
        <f t="shared" si="5"/>
        <v>0</v>
      </c>
      <c r="I37" s="572">
        <v>0</v>
      </c>
      <c r="J37" s="572">
        <v>0</v>
      </c>
      <c r="K37" s="573">
        <v>0</v>
      </c>
      <c r="L37" s="572">
        <f t="shared" si="6"/>
        <v>997.5</v>
      </c>
      <c r="M37" s="573">
        <v>0</v>
      </c>
      <c r="N37" s="572">
        <v>997.5</v>
      </c>
      <c r="O37" s="572">
        <v>0</v>
      </c>
      <c r="P37" s="572">
        <f t="shared" si="7"/>
        <v>0</v>
      </c>
      <c r="Q37" s="572">
        <v>0</v>
      </c>
      <c r="R37" s="572">
        <v>0</v>
      </c>
      <c r="S37" s="572">
        <v>0</v>
      </c>
      <c r="T37" s="572">
        <f t="shared" si="8"/>
        <v>0</v>
      </c>
      <c r="U37" s="572">
        <v>0</v>
      </c>
      <c r="V37" s="572">
        <v>0</v>
      </c>
      <c r="W37" s="572">
        <v>0</v>
      </c>
      <c r="X37" s="453" t="s">
        <v>1556</v>
      </c>
      <c r="Y37" s="455"/>
      <c r="Z37" s="456"/>
      <c r="AI37" s="458"/>
      <c r="AJ37" s="458"/>
    </row>
    <row r="38" spans="1:36" s="457" customFormat="1" ht="15.75" hidden="1" outlineLevel="2" x14ac:dyDescent="0.2">
      <c r="A38" s="480" t="s">
        <v>1164</v>
      </c>
      <c r="B38" s="452" t="s">
        <v>1551</v>
      </c>
      <c r="C38" s="572">
        <v>0.38</v>
      </c>
      <c r="D38" s="572">
        <f t="shared" si="4"/>
        <v>23940</v>
      </c>
      <c r="E38" s="572"/>
      <c r="F38" s="572"/>
      <c r="G38" s="572"/>
      <c r="H38" s="572">
        <f t="shared" si="5"/>
        <v>0</v>
      </c>
      <c r="I38" s="572">
        <v>0</v>
      </c>
      <c r="J38" s="572">
        <v>0</v>
      </c>
      <c r="K38" s="573">
        <v>0</v>
      </c>
      <c r="L38" s="572">
        <f t="shared" si="6"/>
        <v>23940</v>
      </c>
      <c r="M38" s="573">
        <v>0</v>
      </c>
      <c r="N38" s="572">
        <v>23940</v>
      </c>
      <c r="O38" s="572">
        <v>0</v>
      </c>
      <c r="P38" s="572">
        <f t="shared" si="7"/>
        <v>0</v>
      </c>
      <c r="Q38" s="572">
        <v>0</v>
      </c>
      <c r="R38" s="572">
        <v>0</v>
      </c>
      <c r="S38" s="572">
        <v>0</v>
      </c>
      <c r="T38" s="572">
        <f t="shared" si="8"/>
        <v>0</v>
      </c>
      <c r="U38" s="572">
        <v>0</v>
      </c>
      <c r="V38" s="572">
        <v>0</v>
      </c>
      <c r="W38" s="572">
        <v>0</v>
      </c>
      <c r="X38" s="453" t="s">
        <v>1556</v>
      </c>
      <c r="Y38" s="455"/>
      <c r="Z38" s="456"/>
      <c r="AI38" s="458"/>
      <c r="AJ38" s="458"/>
    </row>
    <row r="39" spans="1:36" s="457" customFormat="1" ht="31.5" hidden="1" outlineLevel="2" x14ac:dyDescent="0.2">
      <c r="A39" s="480" t="s">
        <v>1165</v>
      </c>
      <c r="B39" s="452" t="s">
        <v>1563</v>
      </c>
      <c r="C39" s="572">
        <v>0.08</v>
      </c>
      <c r="D39" s="572">
        <f t="shared" si="4"/>
        <v>9367.5300000000007</v>
      </c>
      <c r="E39" s="572"/>
      <c r="F39" s="572"/>
      <c r="G39" s="572"/>
      <c r="H39" s="572">
        <f t="shared" si="5"/>
        <v>0</v>
      </c>
      <c r="I39" s="572">
        <v>0</v>
      </c>
      <c r="J39" s="572">
        <v>0</v>
      </c>
      <c r="K39" s="573">
        <v>0</v>
      </c>
      <c r="L39" s="572">
        <f t="shared" si="6"/>
        <v>9367.5300000000007</v>
      </c>
      <c r="M39" s="573">
        <v>0</v>
      </c>
      <c r="N39" s="572">
        <v>9367.5300000000007</v>
      </c>
      <c r="O39" s="572">
        <v>0</v>
      </c>
      <c r="P39" s="572">
        <f t="shared" si="7"/>
        <v>0</v>
      </c>
      <c r="Q39" s="572">
        <v>0</v>
      </c>
      <c r="R39" s="572">
        <v>0</v>
      </c>
      <c r="S39" s="572">
        <v>0</v>
      </c>
      <c r="T39" s="572">
        <f t="shared" si="8"/>
        <v>0</v>
      </c>
      <c r="U39" s="572">
        <v>0</v>
      </c>
      <c r="V39" s="572">
        <v>0</v>
      </c>
      <c r="W39" s="572">
        <v>0</v>
      </c>
      <c r="X39" s="453" t="s">
        <v>1556</v>
      </c>
      <c r="Y39" s="455"/>
      <c r="Z39" s="456"/>
      <c r="AI39" s="458"/>
      <c r="AJ39" s="458"/>
    </row>
    <row r="40" spans="1:36" s="457" customFormat="1" ht="15.75" hidden="1" outlineLevel="2" x14ac:dyDescent="0.2">
      <c r="A40" s="480" t="s">
        <v>1166</v>
      </c>
      <c r="B40" s="452" t="s">
        <v>1552</v>
      </c>
      <c r="C40" s="572">
        <v>1</v>
      </c>
      <c r="D40" s="572">
        <f t="shared" si="4"/>
        <v>31210</v>
      </c>
      <c r="E40" s="572"/>
      <c r="F40" s="572"/>
      <c r="G40" s="572"/>
      <c r="H40" s="572">
        <f t="shared" si="5"/>
        <v>0</v>
      </c>
      <c r="I40" s="572">
        <v>0</v>
      </c>
      <c r="J40" s="572">
        <v>0</v>
      </c>
      <c r="K40" s="573">
        <v>0</v>
      </c>
      <c r="L40" s="572">
        <f t="shared" si="6"/>
        <v>31210</v>
      </c>
      <c r="M40" s="573">
        <v>0</v>
      </c>
      <c r="N40" s="572">
        <v>31210</v>
      </c>
      <c r="O40" s="572">
        <v>0</v>
      </c>
      <c r="P40" s="572">
        <f t="shared" si="7"/>
        <v>0</v>
      </c>
      <c r="Q40" s="572">
        <v>0</v>
      </c>
      <c r="R40" s="572">
        <v>0</v>
      </c>
      <c r="S40" s="572">
        <v>0</v>
      </c>
      <c r="T40" s="572">
        <f t="shared" si="8"/>
        <v>0</v>
      </c>
      <c r="U40" s="572">
        <v>0</v>
      </c>
      <c r="V40" s="572">
        <v>0</v>
      </c>
      <c r="W40" s="572">
        <v>0</v>
      </c>
      <c r="X40" s="453" t="s">
        <v>1556</v>
      </c>
      <c r="Y40" s="455"/>
      <c r="Z40" s="456"/>
      <c r="AI40" s="458"/>
      <c r="AJ40" s="458"/>
    </row>
    <row r="41" spans="1:36" s="457" customFormat="1" ht="15.75" hidden="1" outlineLevel="2" x14ac:dyDescent="0.2">
      <c r="A41" s="480" t="s">
        <v>1167</v>
      </c>
      <c r="B41" s="452" t="s">
        <v>1553</v>
      </c>
      <c r="C41" s="572">
        <v>0.22</v>
      </c>
      <c r="D41" s="572">
        <f t="shared" si="4"/>
        <v>2733.72</v>
      </c>
      <c r="E41" s="572"/>
      <c r="F41" s="572"/>
      <c r="G41" s="572"/>
      <c r="H41" s="572">
        <f t="shared" si="5"/>
        <v>0</v>
      </c>
      <c r="I41" s="572">
        <v>0</v>
      </c>
      <c r="J41" s="572">
        <v>0</v>
      </c>
      <c r="K41" s="573">
        <v>0</v>
      </c>
      <c r="L41" s="572">
        <f t="shared" si="6"/>
        <v>2733.72</v>
      </c>
      <c r="M41" s="573">
        <v>0</v>
      </c>
      <c r="N41" s="572">
        <v>2733.72</v>
      </c>
      <c r="O41" s="572">
        <v>0</v>
      </c>
      <c r="P41" s="572">
        <f t="shared" si="7"/>
        <v>0</v>
      </c>
      <c r="Q41" s="572">
        <v>0</v>
      </c>
      <c r="R41" s="572">
        <v>0</v>
      </c>
      <c r="S41" s="572">
        <v>0</v>
      </c>
      <c r="T41" s="572">
        <f t="shared" si="8"/>
        <v>0</v>
      </c>
      <c r="U41" s="572">
        <v>0</v>
      </c>
      <c r="V41" s="572">
        <v>0</v>
      </c>
      <c r="W41" s="572">
        <v>0</v>
      </c>
      <c r="X41" s="453" t="s">
        <v>1556</v>
      </c>
      <c r="Y41" s="455"/>
      <c r="Z41" s="456"/>
      <c r="AI41" s="458"/>
      <c r="AJ41" s="458"/>
    </row>
    <row r="42" spans="1:36" s="457" customFormat="1" ht="15.75" hidden="1" outlineLevel="2" x14ac:dyDescent="0.2">
      <c r="A42" s="480" t="s">
        <v>1168</v>
      </c>
      <c r="B42" s="452" t="s">
        <v>1554</v>
      </c>
      <c r="C42" s="572">
        <v>0.2</v>
      </c>
      <c r="D42" s="572">
        <f t="shared" si="4"/>
        <v>3990</v>
      </c>
      <c r="E42" s="572"/>
      <c r="F42" s="572"/>
      <c r="G42" s="572"/>
      <c r="H42" s="572">
        <f t="shared" si="5"/>
        <v>0</v>
      </c>
      <c r="I42" s="572">
        <v>0</v>
      </c>
      <c r="J42" s="572">
        <v>0</v>
      </c>
      <c r="K42" s="573">
        <v>0</v>
      </c>
      <c r="L42" s="572">
        <f t="shared" si="6"/>
        <v>3990</v>
      </c>
      <c r="M42" s="573">
        <v>0</v>
      </c>
      <c r="N42" s="572">
        <v>3990</v>
      </c>
      <c r="O42" s="572">
        <v>0</v>
      </c>
      <c r="P42" s="572">
        <f t="shared" si="7"/>
        <v>0</v>
      </c>
      <c r="Q42" s="572">
        <v>0</v>
      </c>
      <c r="R42" s="572">
        <v>0</v>
      </c>
      <c r="S42" s="572">
        <v>0</v>
      </c>
      <c r="T42" s="572">
        <f t="shared" si="8"/>
        <v>0</v>
      </c>
      <c r="U42" s="572">
        <v>0</v>
      </c>
      <c r="V42" s="572">
        <v>0</v>
      </c>
      <c r="W42" s="572">
        <v>0</v>
      </c>
      <c r="X42" s="453" t="s">
        <v>1556</v>
      </c>
      <c r="Y42" s="455"/>
      <c r="Z42" s="456"/>
      <c r="AI42" s="458"/>
      <c r="AJ42" s="458"/>
    </row>
    <row r="43" spans="1:36" s="457" customFormat="1" ht="15.75" hidden="1" outlineLevel="2" x14ac:dyDescent="0.2">
      <c r="A43" s="480" t="s">
        <v>1169</v>
      </c>
      <c r="B43" s="452" t="s">
        <v>1555</v>
      </c>
      <c r="C43" s="572">
        <v>0.27300000000000002</v>
      </c>
      <c r="D43" s="572">
        <f t="shared" si="4"/>
        <v>876.33</v>
      </c>
      <c r="E43" s="572"/>
      <c r="F43" s="572"/>
      <c r="G43" s="572"/>
      <c r="H43" s="572">
        <f t="shared" si="5"/>
        <v>0</v>
      </c>
      <c r="I43" s="572">
        <v>0</v>
      </c>
      <c r="J43" s="572">
        <v>0</v>
      </c>
      <c r="K43" s="573">
        <v>0</v>
      </c>
      <c r="L43" s="572">
        <f t="shared" si="6"/>
        <v>876.33</v>
      </c>
      <c r="M43" s="573">
        <v>0</v>
      </c>
      <c r="N43" s="572">
        <v>876.33</v>
      </c>
      <c r="O43" s="572">
        <v>0</v>
      </c>
      <c r="P43" s="572">
        <f t="shared" si="7"/>
        <v>0</v>
      </c>
      <c r="Q43" s="572">
        <v>0</v>
      </c>
      <c r="R43" s="572">
        <v>0</v>
      </c>
      <c r="S43" s="572">
        <v>0</v>
      </c>
      <c r="T43" s="572">
        <f t="shared" si="8"/>
        <v>0</v>
      </c>
      <c r="U43" s="572">
        <v>0</v>
      </c>
      <c r="V43" s="572">
        <v>0</v>
      </c>
      <c r="W43" s="572">
        <v>0</v>
      </c>
      <c r="X43" s="453" t="s">
        <v>1556</v>
      </c>
      <c r="Y43" s="455"/>
      <c r="Z43" s="456"/>
      <c r="AI43" s="458"/>
      <c r="AJ43" s="458"/>
    </row>
    <row r="44" spans="1:36" s="380" customFormat="1" ht="31.5" hidden="1" outlineLevel="2" x14ac:dyDescent="0.25">
      <c r="A44" s="479" t="s">
        <v>1170</v>
      </c>
      <c r="B44" s="376" t="s">
        <v>801</v>
      </c>
      <c r="C44" s="568">
        <v>0.22</v>
      </c>
      <c r="D44" s="568">
        <f t="shared" si="4"/>
        <v>5000</v>
      </c>
      <c r="E44" s="568"/>
      <c r="F44" s="568"/>
      <c r="G44" s="568"/>
      <c r="H44" s="568">
        <f t="shared" si="5"/>
        <v>0</v>
      </c>
      <c r="I44" s="568">
        <v>0</v>
      </c>
      <c r="J44" s="568">
        <v>0</v>
      </c>
      <c r="K44" s="569">
        <v>0</v>
      </c>
      <c r="L44" s="568">
        <f t="shared" si="6"/>
        <v>5000</v>
      </c>
      <c r="M44" s="569">
        <v>0</v>
      </c>
      <c r="N44" s="568">
        <v>5000</v>
      </c>
      <c r="O44" s="568">
        <v>0</v>
      </c>
      <c r="P44" s="568">
        <f t="shared" si="7"/>
        <v>0</v>
      </c>
      <c r="Q44" s="568">
        <v>0</v>
      </c>
      <c r="R44" s="568">
        <v>0</v>
      </c>
      <c r="S44" s="568">
        <v>0</v>
      </c>
      <c r="T44" s="568">
        <f t="shared" si="8"/>
        <v>0</v>
      </c>
      <c r="U44" s="568">
        <v>0</v>
      </c>
      <c r="V44" s="568">
        <v>0</v>
      </c>
      <c r="W44" s="568">
        <v>0</v>
      </c>
      <c r="X44" s="377" t="s">
        <v>1578</v>
      </c>
      <c r="Y44" s="477" t="s">
        <v>802</v>
      </c>
      <c r="Z44" s="478"/>
    </row>
    <row r="45" spans="1:36" s="436" customFormat="1" ht="15.75" hidden="1" outlineLevel="2" x14ac:dyDescent="0.25">
      <c r="A45" s="471" t="s">
        <v>1173</v>
      </c>
      <c r="B45" s="472" t="s">
        <v>1562</v>
      </c>
      <c r="C45" s="574">
        <v>0.05</v>
      </c>
      <c r="D45" s="574">
        <f t="shared" si="4"/>
        <v>600</v>
      </c>
      <c r="E45" s="574"/>
      <c r="F45" s="574"/>
      <c r="G45" s="574"/>
      <c r="H45" s="574">
        <f t="shared" si="5"/>
        <v>0</v>
      </c>
      <c r="I45" s="574">
        <v>0</v>
      </c>
      <c r="J45" s="574">
        <v>0</v>
      </c>
      <c r="K45" s="574">
        <v>0</v>
      </c>
      <c r="L45" s="574">
        <f t="shared" si="6"/>
        <v>600</v>
      </c>
      <c r="M45" s="574">
        <v>0</v>
      </c>
      <c r="N45" s="574">
        <v>600</v>
      </c>
      <c r="O45" s="574">
        <v>0</v>
      </c>
      <c r="P45" s="574">
        <f t="shared" si="7"/>
        <v>0</v>
      </c>
      <c r="Q45" s="574">
        <v>0</v>
      </c>
      <c r="R45" s="574">
        <v>0</v>
      </c>
      <c r="S45" s="574">
        <v>0</v>
      </c>
      <c r="T45" s="574">
        <f t="shared" si="8"/>
        <v>0</v>
      </c>
      <c r="U45" s="574">
        <v>0</v>
      </c>
      <c r="V45" s="574">
        <v>0</v>
      </c>
      <c r="W45" s="574">
        <v>0</v>
      </c>
      <c r="X45" s="473" t="s">
        <v>1564</v>
      </c>
    </row>
    <row r="46" spans="1:36" s="436" customFormat="1" ht="15.75" hidden="1" outlineLevel="2" x14ac:dyDescent="0.25">
      <c r="A46" s="471" t="s">
        <v>1174</v>
      </c>
      <c r="B46" s="472" t="s">
        <v>1567</v>
      </c>
      <c r="C46" s="574">
        <v>1</v>
      </c>
      <c r="D46" s="574">
        <f t="shared" si="4"/>
        <v>15000</v>
      </c>
      <c r="E46" s="574"/>
      <c r="F46" s="574"/>
      <c r="G46" s="574"/>
      <c r="H46" s="574">
        <f t="shared" si="5"/>
        <v>0</v>
      </c>
      <c r="I46" s="574">
        <v>0</v>
      </c>
      <c r="J46" s="574">
        <v>0</v>
      </c>
      <c r="K46" s="574">
        <v>0</v>
      </c>
      <c r="L46" s="574">
        <f t="shared" si="6"/>
        <v>15000</v>
      </c>
      <c r="M46" s="574">
        <v>0</v>
      </c>
      <c r="N46" s="574">
        <v>15000</v>
      </c>
      <c r="O46" s="574">
        <v>0</v>
      </c>
      <c r="P46" s="574">
        <f t="shared" si="7"/>
        <v>0</v>
      </c>
      <c r="Q46" s="574">
        <v>0</v>
      </c>
      <c r="R46" s="574">
        <v>0</v>
      </c>
      <c r="S46" s="574">
        <v>0</v>
      </c>
      <c r="T46" s="574">
        <f t="shared" si="8"/>
        <v>0</v>
      </c>
      <c r="U46" s="574">
        <v>0</v>
      </c>
      <c r="V46" s="574">
        <v>0</v>
      </c>
      <c r="W46" s="574">
        <v>0</v>
      </c>
      <c r="X46" s="473" t="s">
        <v>1564</v>
      </c>
    </row>
    <row r="47" spans="1:36" s="436" customFormat="1" ht="15.75" hidden="1" outlineLevel="2" x14ac:dyDescent="0.25">
      <c r="A47" s="471" t="s">
        <v>1175</v>
      </c>
      <c r="B47" s="472" t="s">
        <v>1569</v>
      </c>
      <c r="C47" s="574">
        <v>0.5</v>
      </c>
      <c r="D47" s="574">
        <f t="shared" si="4"/>
        <v>6213</v>
      </c>
      <c r="E47" s="574"/>
      <c r="F47" s="574"/>
      <c r="G47" s="574"/>
      <c r="H47" s="574">
        <f t="shared" si="5"/>
        <v>0</v>
      </c>
      <c r="I47" s="574">
        <v>0</v>
      </c>
      <c r="J47" s="574">
        <v>0</v>
      </c>
      <c r="K47" s="574">
        <v>0</v>
      </c>
      <c r="L47" s="574">
        <f t="shared" si="6"/>
        <v>6213</v>
      </c>
      <c r="M47" s="574">
        <v>0</v>
      </c>
      <c r="N47" s="574">
        <v>6213</v>
      </c>
      <c r="O47" s="574">
        <v>0</v>
      </c>
      <c r="P47" s="574">
        <f t="shared" si="7"/>
        <v>0</v>
      </c>
      <c r="Q47" s="574">
        <v>0</v>
      </c>
      <c r="R47" s="574">
        <v>0</v>
      </c>
      <c r="S47" s="574">
        <v>0</v>
      </c>
      <c r="T47" s="574">
        <f t="shared" si="8"/>
        <v>0</v>
      </c>
      <c r="U47" s="574">
        <v>0</v>
      </c>
      <c r="V47" s="574">
        <v>0</v>
      </c>
      <c r="W47" s="574">
        <v>0</v>
      </c>
      <c r="X47" s="473" t="s">
        <v>1564</v>
      </c>
    </row>
    <row r="48" spans="1:36" s="436" customFormat="1" ht="15.75" hidden="1" outlineLevel="2" x14ac:dyDescent="0.25">
      <c r="A48" s="471" t="s">
        <v>1176</v>
      </c>
      <c r="B48" s="472" t="s">
        <v>1570</v>
      </c>
      <c r="C48" s="574">
        <v>0.5</v>
      </c>
      <c r="D48" s="574">
        <f t="shared" si="4"/>
        <v>3000</v>
      </c>
      <c r="E48" s="574"/>
      <c r="F48" s="574"/>
      <c r="G48" s="574"/>
      <c r="H48" s="574">
        <f t="shared" si="5"/>
        <v>0</v>
      </c>
      <c r="I48" s="574">
        <v>0</v>
      </c>
      <c r="J48" s="574">
        <v>0</v>
      </c>
      <c r="K48" s="574">
        <v>0</v>
      </c>
      <c r="L48" s="574">
        <f t="shared" si="6"/>
        <v>3000</v>
      </c>
      <c r="M48" s="574">
        <v>0</v>
      </c>
      <c r="N48" s="574">
        <v>3000</v>
      </c>
      <c r="O48" s="574">
        <v>0</v>
      </c>
      <c r="P48" s="574">
        <f t="shared" si="7"/>
        <v>0</v>
      </c>
      <c r="Q48" s="574">
        <v>0</v>
      </c>
      <c r="R48" s="574">
        <v>0</v>
      </c>
      <c r="S48" s="574">
        <v>0</v>
      </c>
      <c r="T48" s="574">
        <f t="shared" si="8"/>
        <v>0</v>
      </c>
      <c r="U48" s="574">
        <v>0</v>
      </c>
      <c r="V48" s="574">
        <v>0</v>
      </c>
      <c r="W48" s="574">
        <v>0</v>
      </c>
      <c r="X48" s="473" t="s">
        <v>1564</v>
      </c>
    </row>
    <row r="49" spans="1:42" s="436" customFormat="1" ht="15.75" hidden="1" outlineLevel="2" x14ac:dyDescent="0.25">
      <c r="A49" s="471" t="s">
        <v>1177</v>
      </c>
      <c r="B49" s="472" t="s">
        <v>1573</v>
      </c>
      <c r="C49" s="574">
        <v>2.5</v>
      </c>
      <c r="D49" s="574">
        <f t="shared" si="4"/>
        <v>15900</v>
      </c>
      <c r="E49" s="574"/>
      <c r="F49" s="574"/>
      <c r="G49" s="574"/>
      <c r="H49" s="574">
        <f t="shared" si="5"/>
        <v>0</v>
      </c>
      <c r="I49" s="574">
        <v>0</v>
      </c>
      <c r="J49" s="574">
        <v>0</v>
      </c>
      <c r="K49" s="574">
        <v>0</v>
      </c>
      <c r="L49" s="574">
        <f t="shared" si="6"/>
        <v>15900</v>
      </c>
      <c r="M49" s="574">
        <v>0</v>
      </c>
      <c r="N49" s="574">
        <v>15900</v>
      </c>
      <c r="O49" s="574">
        <v>0</v>
      </c>
      <c r="P49" s="574">
        <f t="shared" si="7"/>
        <v>0</v>
      </c>
      <c r="Q49" s="574">
        <v>0</v>
      </c>
      <c r="R49" s="574">
        <v>0</v>
      </c>
      <c r="S49" s="574">
        <v>0</v>
      </c>
      <c r="T49" s="574">
        <f t="shared" si="8"/>
        <v>0</v>
      </c>
      <c r="U49" s="574">
        <v>0</v>
      </c>
      <c r="V49" s="574">
        <v>0</v>
      </c>
      <c r="W49" s="574">
        <v>0</v>
      </c>
      <c r="X49" s="473" t="s">
        <v>1564</v>
      </c>
    </row>
    <row r="50" spans="1:42" s="436" customFormat="1" ht="15.75" hidden="1" outlineLevel="2" x14ac:dyDescent="0.25">
      <c r="A50" s="471" t="s">
        <v>1178</v>
      </c>
      <c r="B50" s="472" t="s">
        <v>1575</v>
      </c>
      <c r="C50" s="574">
        <v>0.21299999999999999</v>
      </c>
      <c r="D50" s="574">
        <f t="shared" si="4"/>
        <v>1683.73</v>
      </c>
      <c r="E50" s="574"/>
      <c r="F50" s="574"/>
      <c r="G50" s="574"/>
      <c r="H50" s="574">
        <f t="shared" si="5"/>
        <v>0</v>
      </c>
      <c r="I50" s="574">
        <v>0</v>
      </c>
      <c r="J50" s="574">
        <v>0</v>
      </c>
      <c r="K50" s="574">
        <v>0</v>
      </c>
      <c r="L50" s="574">
        <f t="shared" si="6"/>
        <v>1683.73</v>
      </c>
      <c r="M50" s="574">
        <v>0</v>
      </c>
      <c r="N50" s="574">
        <v>1683.73</v>
      </c>
      <c r="O50" s="574">
        <v>0</v>
      </c>
      <c r="P50" s="574">
        <f t="shared" si="7"/>
        <v>0</v>
      </c>
      <c r="Q50" s="574">
        <v>0</v>
      </c>
      <c r="R50" s="574">
        <v>0</v>
      </c>
      <c r="S50" s="574">
        <v>0</v>
      </c>
      <c r="T50" s="574">
        <f t="shared" si="8"/>
        <v>0</v>
      </c>
      <c r="U50" s="574">
        <v>0</v>
      </c>
      <c r="V50" s="574">
        <v>0</v>
      </c>
      <c r="W50" s="574">
        <v>0</v>
      </c>
      <c r="X50" s="473" t="s">
        <v>1564</v>
      </c>
    </row>
    <row r="51" spans="1:42" s="436" customFormat="1" ht="15.75" hidden="1" outlineLevel="2" x14ac:dyDescent="0.25">
      <c r="A51" s="471" t="s">
        <v>1179</v>
      </c>
      <c r="B51" s="472" t="s">
        <v>1566</v>
      </c>
      <c r="C51" s="574">
        <v>1</v>
      </c>
      <c r="D51" s="574">
        <f t="shared" si="4"/>
        <v>79918</v>
      </c>
      <c r="E51" s="574"/>
      <c r="F51" s="574"/>
      <c r="G51" s="574"/>
      <c r="H51" s="574">
        <f t="shared" si="5"/>
        <v>0</v>
      </c>
      <c r="I51" s="574">
        <v>0</v>
      </c>
      <c r="J51" s="574">
        <v>0</v>
      </c>
      <c r="K51" s="574">
        <v>0</v>
      </c>
      <c r="L51" s="574">
        <f t="shared" si="6"/>
        <v>39918</v>
      </c>
      <c r="M51" s="574">
        <v>0</v>
      </c>
      <c r="N51" s="574">
        <f>79918-40000</f>
        <v>39918</v>
      </c>
      <c r="O51" s="574">
        <v>0</v>
      </c>
      <c r="P51" s="574">
        <f t="shared" si="7"/>
        <v>40000</v>
      </c>
      <c r="Q51" s="574">
        <v>0</v>
      </c>
      <c r="R51" s="574">
        <v>40000</v>
      </c>
      <c r="S51" s="574">
        <v>0</v>
      </c>
      <c r="T51" s="574">
        <f t="shared" si="8"/>
        <v>0</v>
      </c>
      <c r="U51" s="574">
        <v>0</v>
      </c>
      <c r="V51" s="574">
        <v>0</v>
      </c>
      <c r="W51" s="574">
        <v>0</v>
      </c>
      <c r="X51" s="473" t="s">
        <v>1956</v>
      </c>
    </row>
    <row r="52" spans="1:42" s="436" customFormat="1" ht="15.75" hidden="1" outlineLevel="2" x14ac:dyDescent="0.25">
      <c r="A52" s="471" t="s">
        <v>1183</v>
      </c>
      <c r="B52" s="472" t="s">
        <v>1565</v>
      </c>
      <c r="C52" s="574">
        <v>1.52</v>
      </c>
      <c r="D52" s="574">
        <f t="shared" si="4"/>
        <v>273095.36</v>
      </c>
      <c r="E52" s="574"/>
      <c r="F52" s="574"/>
      <c r="G52" s="574"/>
      <c r="H52" s="574">
        <f t="shared" si="5"/>
        <v>0</v>
      </c>
      <c r="I52" s="574">
        <v>0</v>
      </c>
      <c r="J52" s="574">
        <v>0</v>
      </c>
      <c r="K52" s="574">
        <v>0</v>
      </c>
      <c r="L52" s="574">
        <f t="shared" si="6"/>
        <v>0</v>
      </c>
      <c r="M52" s="574">
        <v>0</v>
      </c>
      <c r="N52" s="574">
        <v>0</v>
      </c>
      <c r="O52" s="574">
        <v>0</v>
      </c>
      <c r="P52" s="574">
        <f t="shared" si="7"/>
        <v>173095.36</v>
      </c>
      <c r="Q52" s="574">
        <v>0</v>
      </c>
      <c r="R52" s="574">
        <f>100000+73095.36</f>
        <v>173095.36</v>
      </c>
      <c r="S52" s="574">
        <v>0</v>
      </c>
      <c r="T52" s="574">
        <f t="shared" si="8"/>
        <v>100000</v>
      </c>
      <c r="U52" s="574">
        <v>0</v>
      </c>
      <c r="V52" s="574">
        <v>100000</v>
      </c>
      <c r="W52" s="574">
        <v>0</v>
      </c>
      <c r="X52" s="473" t="s">
        <v>1955</v>
      </c>
      <c r="Y52" s="436">
        <v>73095.360000000001</v>
      </c>
    </row>
    <row r="53" spans="1:42" s="436" customFormat="1" ht="15.75" hidden="1" outlineLevel="2" x14ac:dyDescent="0.25">
      <c r="A53" s="471" t="s">
        <v>1180</v>
      </c>
      <c r="B53" s="472" t="s">
        <v>1571</v>
      </c>
      <c r="C53" s="574">
        <v>1.36</v>
      </c>
      <c r="D53" s="574">
        <f t="shared" si="4"/>
        <v>42445.599999999999</v>
      </c>
      <c r="E53" s="574"/>
      <c r="F53" s="574"/>
      <c r="G53" s="574"/>
      <c r="H53" s="574">
        <f t="shared" si="5"/>
        <v>0</v>
      </c>
      <c r="I53" s="574">
        <v>0</v>
      </c>
      <c r="J53" s="574">
        <v>0</v>
      </c>
      <c r="K53" s="574">
        <v>0</v>
      </c>
      <c r="L53" s="574">
        <f t="shared" si="6"/>
        <v>0</v>
      </c>
      <c r="M53" s="574">
        <v>0</v>
      </c>
      <c r="N53" s="574">
        <v>0</v>
      </c>
      <c r="O53" s="574">
        <v>0</v>
      </c>
      <c r="P53" s="574">
        <f t="shared" si="7"/>
        <v>42445.599999999999</v>
      </c>
      <c r="Q53" s="574">
        <v>0</v>
      </c>
      <c r="R53" s="574">
        <v>42445.599999999999</v>
      </c>
      <c r="S53" s="574">
        <v>0</v>
      </c>
      <c r="T53" s="574">
        <f t="shared" si="8"/>
        <v>0</v>
      </c>
      <c r="U53" s="574">
        <v>0</v>
      </c>
      <c r="V53" s="574">
        <v>0</v>
      </c>
      <c r="W53" s="574">
        <v>0</v>
      </c>
      <c r="X53" s="473" t="s">
        <v>1956</v>
      </c>
    </row>
    <row r="54" spans="1:42" s="436" customFormat="1" ht="15.75" hidden="1" outlineLevel="2" x14ac:dyDescent="0.25">
      <c r="A54" s="471" t="s">
        <v>1181</v>
      </c>
      <c r="B54" s="472" t="s">
        <v>1572</v>
      </c>
      <c r="C54" s="574">
        <v>0.6</v>
      </c>
      <c r="D54" s="574">
        <f t="shared" si="4"/>
        <v>37800</v>
      </c>
      <c r="E54" s="574"/>
      <c r="F54" s="574"/>
      <c r="G54" s="574"/>
      <c r="H54" s="574">
        <f t="shared" si="5"/>
        <v>0</v>
      </c>
      <c r="I54" s="574">
        <v>0</v>
      </c>
      <c r="J54" s="574">
        <v>0</v>
      </c>
      <c r="K54" s="574">
        <v>0</v>
      </c>
      <c r="L54" s="574">
        <f t="shared" si="6"/>
        <v>0</v>
      </c>
      <c r="M54" s="574">
        <v>0</v>
      </c>
      <c r="N54" s="574">
        <v>0</v>
      </c>
      <c r="O54" s="574">
        <v>0</v>
      </c>
      <c r="P54" s="574">
        <f t="shared" si="7"/>
        <v>37800</v>
      </c>
      <c r="Q54" s="574">
        <v>0</v>
      </c>
      <c r="R54" s="574">
        <v>37800</v>
      </c>
      <c r="S54" s="574">
        <v>0</v>
      </c>
      <c r="T54" s="574">
        <f t="shared" si="8"/>
        <v>0</v>
      </c>
      <c r="U54" s="574">
        <v>0</v>
      </c>
      <c r="V54" s="574">
        <v>0</v>
      </c>
      <c r="W54" s="574">
        <v>0</v>
      </c>
      <c r="X54" s="473" t="s">
        <v>1956</v>
      </c>
    </row>
    <row r="55" spans="1:42" s="436" customFormat="1" ht="15.75" hidden="1" outlineLevel="2" x14ac:dyDescent="0.25">
      <c r="A55" s="471" t="s">
        <v>1182</v>
      </c>
      <c r="B55" s="472" t="s">
        <v>1574</v>
      </c>
      <c r="C55" s="574">
        <v>3.05</v>
      </c>
      <c r="D55" s="574">
        <f t="shared" si="4"/>
        <v>37899</v>
      </c>
      <c r="E55" s="574"/>
      <c r="F55" s="574"/>
      <c r="G55" s="574"/>
      <c r="H55" s="574">
        <f t="shared" si="5"/>
        <v>0</v>
      </c>
      <c r="I55" s="574">
        <v>0</v>
      </c>
      <c r="J55" s="574">
        <v>0</v>
      </c>
      <c r="K55" s="574">
        <v>0</v>
      </c>
      <c r="L55" s="574">
        <f t="shared" si="6"/>
        <v>0</v>
      </c>
      <c r="M55" s="574">
        <v>0</v>
      </c>
      <c r="N55" s="574">
        <v>0</v>
      </c>
      <c r="O55" s="574">
        <v>0</v>
      </c>
      <c r="P55" s="574">
        <f t="shared" si="7"/>
        <v>37899</v>
      </c>
      <c r="Q55" s="574">
        <v>0</v>
      </c>
      <c r="R55" s="574">
        <v>37899</v>
      </c>
      <c r="S55" s="574">
        <v>0</v>
      </c>
      <c r="T55" s="574">
        <f t="shared" si="8"/>
        <v>0</v>
      </c>
      <c r="U55" s="574">
        <v>0</v>
      </c>
      <c r="V55" s="574">
        <v>0</v>
      </c>
      <c r="W55" s="574">
        <v>0</v>
      </c>
      <c r="X55" s="473" t="s">
        <v>1956</v>
      </c>
    </row>
    <row r="56" spans="1:42" s="44" customFormat="1" ht="31.5" hidden="1" outlineLevel="2" x14ac:dyDescent="0.2">
      <c r="A56" s="99" t="s">
        <v>1184</v>
      </c>
      <c r="B56" s="63" t="s">
        <v>804</v>
      </c>
      <c r="C56" s="563">
        <v>1.66</v>
      </c>
      <c r="D56" s="563">
        <f t="shared" si="4"/>
        <v>12000</v>
      </c>
      <c r="E56" s="563"/>
      <c r="F56" s="563"/>
      <c r="G56" s="563"/>
      <c r="H56" s="563">
        <f t="shared" si="5"/>
        <v>0</v>
      </c>
      <c r="I56" s="563">
        <v>0</v>
      </c>
      <c r="J56" s="563">
        <v>0</v>
      </c>
      <c r="K56" s="563">
        <v>0</v>
      </c>
      <c r="L56" s="563">
        <f t="shared" si="6"/>
        <v>12000</v>
      </c>
      <c r="M56" s="563">
        <v>0</v>
      </c>
      <c r="N56" s="563">
        <v>12000</v>
      </c>
      <c r="O56" s="563">
        <v>0</v>
      </c>
      <c r="P56" s="563">
        <f t="shared" si="7"/>
        <v>0</v>
      </c>
      <c r="Q56" s="563">
        <v>0</v>
      </c>
      <c r="R56" s="563">
        <v>0</v>
      </c>
      <c r="S56" s="563">
        <v>0</v>
      </c>
      <c r="T56" s="563">
        <f t="shared" si="8"/>
        <v>0</v>
      </c>
      <c r="U56" s="563">
        <v>0</v>
      </c>
      <c r="V56" s="563">
        <v>0</v>
      </c>
      <c r="W56" s="563">
        <v>0</v>
      </c>
      <c r="X56" s="58"/>
      <c r="Y56" s="254"/>
      <c r="Z56" s="382"/>
      <c r="AG56" s="45"/>
      <c r="AH56" s="45"/>
      <c r="AI56" s="34"/>
      <c r="AJ56" s="34"/>
      <c r="AK56" s="45"/>
      <c r="AL56" s="45"/>
      <c r="AM56" s="45"/>
      <c r="AN56" s="45"/>
      <c r="AO56" s="45"/>
      <c r="AP56" s="45"/>
    </row>
    <row r="57" spans="1:42" s="44" customFormat="1" ht="15.75" hidden="1" outlineLevel="1" x14ac:dyDescent="0.2">
      <c r="A57" s="29">
        <v>2</v>
      </c>
      <c r="B57" s="29" t="s">
        <v>110</v>
      </c>
      <c r="C57" s="562">
        <f>SUM(C58:C92)</f>
        <v>6.13</v>
      </c>
      <c r="D57" s="562">
        <f t="shared" si="4"/>
        <v>205465.53471000001</v>
      </c>
      <c r="E57" s="562">
        <f t="shared" ref="E57:W57" si="11">SUM(E58:E92)</f>
        <v>8</v>
      </c>
      <c r="F57" s="562">
        <f t="shared" si="11"/>
        <v>7</v>
      </c>
      <c r="G57" s="562">
        <f t="shared" si="11"/>
        <v>6</v>
      </c>
      <c r="H57" s="562">
        <f t="shared" si="5"/>
        <v>70465.534710000007</v>
      </c>
      <c r="I57" s="562">
        <f t="shared" si="11"/>
        <v>0</v>
      </c>
      <c r="J57" s="562">
        <f t="shared" si="11"/>
        <v>70465.534710000007</v>
      </c>
      <c r="K57" s="562">
        <f t="shared" si="11"/>
        <v>0</v>
      </c>
      <c r="L57" s="562">
        <f t="shared" si="6"/>
        <v>127000</v>
      </c>
      <c r="M57" s="562">
        <f t="shared" si="11"/>
        <v>0</v>
      </c>
      <c r="N57" s="562">
        <f t="shared" si="11"/>
        <v>127000</v>
      </c>
      <c r="O57" s="562">
        <f t="shared" si="11"/>
        <v>0</v>
      </c>
      <c r="P57" s="562">
        <f t="shared" si="7"/>
        <v>8000</v>
      </c>
      <c r="Q57" s="562">
        <f t="shared" si="11"/>
        <v>0</v>
      </c>
      <c r="R57" s="562">
        <f t="shared" si="11"/>
        <v>8000</v>
      </c>
      <c r="S57" s="562">
        <f t="shared" si="11"/>
        <v>0</v>
      </c>
      <c r="T57" s="562">
        <f t="shared" si="8"/>
        <v>0</v>
      </c>
      <c r="U57" s="562">
        <f t="shared" si="11"/>
        <v>0</v>
      </c>
      <c r="V57" s="562">
        <f t="shared" si="11"/>
        <v>0</v>
      </c>
      <c r="W57" s="562">
        <f t="shared" si="11"/>
        <v>0</v>
      </c>
      <c r="X57" s="31">
        <f>SUM(X58:X81)</f>
        <v>0</v>
      </c>
      <c r="Y57" s="31">
        <f>SUM(Y58:Y81)</f>
        <v>0</v>
      </c>
      <c r="Z57" s="382"/>
      <c r="AG57" s="45"/>
      <c r="AH57" s="45"/>
      <c r="AI57" s="34"/>
      <c r="AJ57" s="34"/>
      <c r="AK57" s="45"/>
      <c r="AL57" s="45"/>
      <c r="AM57" s="45"/>
      <c r="AN57" s="45"/>
      <c r="AO57" s="45"/>
      <c r="AP57" s="45"/>
    </row>
    <row r="58" spans="1:42" customFormat="1" ht="31.5" hidden="1" outlineLevel="2" x14ac:dyDescent="0.25">
      <c r="A58" s="99" t="s">
        <v>114</v>
      </c>
      <c r="B58" s="63" t="s">
        <v>1090</v>
      </c>
      <c r="C58" s="563">
        <v>4.13</v>
      </c>
      <c r="D58" s="563">
        <f t="shared" si="4"/>
        <v>4499.41</v>
      </c>
      <c r="E58" s="563"/>
      <c r="F58" s="563"/>
      <c r="G58" s="563"/>
      <c r="H58" s="563">
        <f t="shared" si="5"/>
        <v>4499.41</v>
      </c>
      <c r="I58" s="563">
        <v>0</v>
      </c>
      <c r="J58" s="564">
        <v>4499.41</v>
      </c>
      <c r="K58" s="565">
        <v>0</v>
      </c>
      <c r="L58" s="563">
        <f t="shared" si="6"/>
        <v>0</v>
      </c>
      <c r="M58" s="565">
        <v>0</v>
      </c>
      <c r="N58" s="563">
        <v>0</v>
      </c>
      <c r="O58" s="563">
        <v>0</v>
      </c>
      <c r="P58" s="563">
        <f t="shared" si="7"/>
        <v>0</v>
      </c>
      <c r="Q58" s="563">
        <v>0</v>
      </c>
      <c r="R58" s="563">
        <v>0</v>
      </c>
      <c r="S58" s="563">
        <v>0</v>
      </c>
      <c r="T58" s="563">
        <f t="shared" si="8"/>
        <v>0</v>
      </c>
      <c r="U58" s="563">
        <v>0</v>
      </c>
      <c r="V58" s="563">
        <v>0</v>
      </c>
      <c r="W58" s="563">
        <v>0</v>
      </c>
      <c r="X58" s="58"/>
      <c r="Y58" s="262" t="s">
        <v>113</v>
      </c>
      <c r="Z58" s="397"/>
      <c r="AI58" s="34">
        <f t="shared" ref="AI58:AI64" si="12">SUM(I58:K58)</f>
        <v>4499.41</v>
      </c>
      <c r="AJ58" s="34">
        <f t="shared" ref="AJ58:AJ64" si="13">AI58-H58</f>
        <v>0</v>
      </c>
    </row>
    <row r="59" spans="1:42" customFormat="1" ht="15.75" hidden="1" outlineLevel="2" x14ac:dyDescent="0.25">
      <c r="A59" s="99" t="s">
        <v>116</v>
      </c>
      <c r="B59" s="63" t="s">
        <v>989</v>
      </c>
      <c r="C59" s="563">
        <v>0</v>
      </c>
      <c r="D59" s="563">
        <f t="shared" si="4"/>
        <v>1300</v>
      </c>
      <c r="E59" s="563"/>
      <c r="F59" s="563"/>
      <c r="G59" s="563"/>
      <c r="H59" s="563">
        <f t="shared" si="5"/>
        <v>1300</v>
      </c>
      <c r="I59" s="563">
        <v>0</v>
      </c>
      <c r="J59" s="563">
        <f>1500-200</f>
        <v>1300</v>
      </c>
      <c r="K59" s="565">
        <v>0</v>
      </c>
      <c r="L59" s="563">
        <f t="shared" si="6"/>
        <v>0</v>
      </c>
      <c r="M59" s="565">
        <v>0</v>
      </c>
      <c r="N59" s="563">
        <v>0</v>
      </c>
      <c r="O59" s="563">
        <v>0</v>
      </c>
      <c r="P59" s="563">
        <f t="shared" si="7"/>
        <v>0</v>
      </c>
      <c r="Q59" s="563">
        <v>0</v>
      </c>
      <c r="R59" s="563">
        <v>0</v>
      </c>
      <c r="S59" s="563">
        <v>0</v>
      </c>
      <c r="T59" s="563">
        <f t="shared" si="8"/>
        <v>0</v>
      </c>
      <c r="U59" s="563">
        <v>0</v>
      </c>
      <c r="V59" s="563">
        <v>0</v>
      </c>
      <c r="W59" s="563">
        <v>0</v>
      </c>
      <c r="X59" s="58"/>
      <c r="Y59" s="262" t="s">
        <v>113</v>
      </c>
      <c r="Z59" s="397"/>
      <c r="AI59" s="34">
        <f t="shared" si="12"/>
        <v>1300</v>
      </c>
      <c r="AJ59" s="34">
        <f t="shared" si="13"/>
        <v>0</v>
      </c>
    </row>
    <row r="60" spans="1:42" customFormat="1" ht="15.75" hidden="1" outlineLevel="2" x14ac:dyDescent="0.25">
      <c r="A60" s="99" t="s">
        <v>119</v>
      </c>
      <c r="B60" s="63" t="s">
        <v>990</v>
      </c>
      <c r="C60" s="563">
        <v>0</v>
      </c>
      <c r="D60" s="563">
        <f t="shared" si="4"/>
        <v>2351</v>
      </c>
      <c r="E60" s="563"/>
      <c r="F60" s="563"/>
      <c r="G60" s="563"/>
      <c r="H60" s="563">
        <f t="shared" si="5"/>
        <v>2351</v>
      </c>
      <c r="I60" s="563">
        <v>0</v>
      </c>
      <c r="J60" s="566">
        <v>2351</v>
      </c>
      <c r="K60" s="565">
        <v>0</v>
      </c>
      <c r="L60" s="563">
        <f t="shared" si="6"/>
        <v>0</v>
      </c>
      <c r="M60" s="565">
        <v>0</v>
      </c>
      <c r="N60" s="563">
        <v>0</v>
      </c>
      <c r="O60" s="563">
        <v>0</v>
      </c>
      <c r="P60" s="563">
        <f t="shared" si="7"/>
        <v>0</v>
      </c>
      <c r="Q60" s="563">
        <v>0</v>
      </c>
      <c r="R60" s="563">
        <v>0</v>
      </c>
      <c r="S60" s="563">
        <v>0</v>
      </c>
      <c r="T60" s="563">
        <f t="shared" si="8"/>
        <v>0</v>
      </c>
      <c r="U60" s="563">
        <v>0</v>
      </c>
      <c r="V60" s="563">
        <v>0</v>
      </c>
      <c r="W60" s="563">
        <v>0</v>
      </c>
      <c r="X60" s="58"/>
      <c r="Y60" s="262" t="s">
        <v>118</v>
      </c>
      <c r="Z60" s="397"/>
      <c r="AI60" s="34">
        <f t="shared" si="12"/>
        <v>2351</v>
      </c>
      <c r="AJ60" s="34">
        <f t="shared" si="13"/>
        <v>0</v>
      </c>
    </row>
    <row r="61" spans="1:42" s="77" customFormat="1" ht="31.5" hidden="1" outlineLevel="2" x14ac:dyDescent="0.25">
      <c r="A61" s="99" t="s">
        <v>122</v>
      </c>
      <c r="B61" s="63" t="s">
        <v>120</v>
      </c>
      <c r="C61" s="563">
        <v>0</v>
      </c>
      <c r="D61" s="563">
        <f t="shared" si="4"/>
        <v>18215.12471</v>
      </c>
      <c r="E61" s="563"/>
      <c r="F61" s="563"/>
      <c r="G61" s="563"/>
      <c r="H61" s="563">
        <f t="shared" si="5"/>
        <v>18215.12471</v>
      </c>
      <c r="I61" s="563">
        <v>0</v>
      </c>
      <c r="J61" s="566">
        <v>18215.12471</v>
      </c>
      <c r="K61" s="565">
        <v>0</v>
      </c>
      <c r="L61" s="563">
        <f t="shared" si="6"/>
        <v>0</v>
      </c>
      <c r="M61" s="565">
        <v>0</v>
      </c>
      <c r="N61" s="563">
        <v>0</v>
      </c>
      <c r="O61" s="563">
        <v>0</v>
      </c>
      <c r="P61" s="563">
        <f t="shared" si="7"/>
        <v>0</v>
      </c>
      <c r="Q61" s="563">
        <v>0</v>
      </c>
      <c r="R61" s="563">
        <v>0</v>
      </c>
      <c r="S61" s="563">
        <v>0</v>
      </c>
      <c r="T61" s="563">
        <f t="shared" si="8"/>
        <v>0</v>
      </c>
      <c r="U61" s="563">
        <v>0</v>
      </c>
      <c r="V61" s="563">
        <v>0</v>
      </c>
      <c r="W61" s="563">
        <v>0</v>
      </c>
      <c r="X61" s="58"/>
      <c r="Y61" s="263" t="s">
        <v>121</v>
      </c>
      <c r="Z61" s="374" t="e">
        <f>J61-#REF!</f>
        <v>#REF!</v>
      </c>
      <c r="AI61" s="34">
        <f t="shared" si="12"/>
        <v>18215.12471</v>
      </c>
      <c r="AJ61" s="34">
        <f t="shared" si="13"/>
        <v>0</v>
      </c>
    </row>
    <row r="62" spans="1:42" s="80" customFormat="1" ht="15.75" hidden="1" outlineLevel="2" x14ac:dyDescent="0.2">
      <c r="A62" s="481" t="s">
        <v>124</v>
      </c>
      <c r="B62" s="78" t="s">
        <v>1002</v>
      </c>
      <c r="C62" s="563">
        <v>0</v>
      </c>
      <c r="D62" s="563">
        <f t="shared" si="4"/>
        <v>6900</v>
      </c>
      <c r="E62" s="563"/>
      <c r="F62" s="563"/>
      <c r="G62" s="563"/>
      <c r="H62" s="563">
        <f t="shared" si="5"/>
        <v>6900</v>
      </c>
      <c r="I62" s="563">
        <v>0</v>
      </c>
      <c r="J62" s="564">
        <v>6900</v>
      </c>
      <c r="K62" s="563">
        <v>0</v>
      </c>
      <c r="L62" s="563">
        <f t="shared" si="6"/>
        <v>0</v>
      </c>
      <c r="M62" s="565">
        <v>0</v>
      </c>
      <c r="N62" s="563">
        <v>0</v>
      </c>
      <c r="O62" s="563">
        <v>0</v>
      </c>
      <c r="P62" s="563">
        <f t="shared" si="7"/>
        <v>0</v>
      </c>
      <c r="Q62" s="563">
        <v>0</v>
      </c>
      <c r="R62" s="563">
        <v>0</v>
      </c>
      <c r="S62" s="563">
        <v>0</v>
      </c>
      <c r="T62" s="563">
        <f t="shared" si="8"/>
        <v>0</v>
      </c>
      <c r="U62" s="563">
        <v>0</v>
      </c>
      <c r="V62" s="563">
        <v>0</v>
      </c>
      <c r="W62" s="563">
        <v>0</v>
      </c>
      <c r="X62" s="58"/>
      <c r="Y62" s="264"/>
      <c r="Z62" s="374" t="e">
        <f>J62-#REF!</f>
        <v>#REF!</v>
      </c>
      <c r="AI62" s="34">
        <f t="shared" si="12"/>
        <v>6900</v>
      </c>
      <c r="AJ62" s="34">
        <f t="shared" si="13"/>
        <v>0</v>
      </c>
    </row>
    <row r="63" spans="1:42" ht="15.75" hidden="1" outlineLevel="2" x14ac:dyDescent="0.2">
      <c r="A63" s="481" t="s">
        <v>126</v>
      </c>
      <c r="B63" s="78" t="s">
        <v>1003</v>
      </c>
      <c r="C63" s="563">
        <v>0</v>
      </c>
      <c r="D63" s="563">
        <f t="shared" si="4"/>
        <v>7600</v>
      </c>
      <c r="E63" s="563"/>
      <c r="F63" s="563"/>
      <c r="G63" s="563"/>
      <c r="H63" s="563">
        <f t="shared" si="5"/>
        <v>7600</v>
      </c>
      <c r="I63" s="563">
        <v>0</v>
      </c>
      <c r="J63" s="564">
        <v>7600</v>
      </c>
      <c r="K63" s="563">
        <v>0</v>
      </c>
      <c r="L63" s="563">
        <f t="shared" si="6"/>
        <v>0</v>
      </c>
      <c r="M63" s="565">
        <v>0</v>
      </c>
      <c r="N63" s="563">
        <v>0</v>
      </c>
      <c r="O63" s="563">
        <v>0</v>
      </c>
      <c r="P63" s="563">
        <f t="shared" si="7"/>
        <v>0</v>
      </c>
      <c r="Q63" s="563">
        <v>0</v>
      </c>
      <c r="R63" s="563">
        <v>0</v>
      </c>
      <c r="S63" s="563">
        <v>0</v>
      </c>
      <c r="T63" s="563">
        <f t="shared" si="8"/>
        <v>0</v>
      </c>
      <c r="U63" s="563">
        <v>0</v>
      </c>
      <c r="V63" s="563">
        <v>0</v>
      </c>
      <c r="W63" s="563">
        <v>0</v>
      </c>
      <c r="X63" s="58"/>
      <c r="Y63" s="264"/>
      <c r="Z63" s="374" t="e">
        <f>J63-#REF!</f>
        <v>#REF!</v>
      </c>
      <c r="AI63" s="34">
        <f t="shared" si="12"/>
        <v>7600</v>
      </c>
      <c r="AJ63" s="34">
        <f t="shared" si="13"/>
        <v>0</v>
      </c>
    </row>
    <row r="64" spans="1:42" customFormat="1" ht="15.75" hidden="1" outlineLevel="2" x14ac:dyDescent="0.25">
      <c r="A64" s="99" t="s">
        <v>873</v>
      </c>
      <c r="B64" s="63" t="s">
        <v>1004</v>
      </c>
      <c r="C64" s="563">
        <v>0</v>
      </c>
      <c r="D64" s="563">
        <f t="shared" si="4"/>
        <v>5600</v>
      </c>
      <c r="E64" s="563"/>
      <c r="F64" s="563"/>
      <c r="G64" s="563"/>
      <c r="H64" s="563">
        <f t="shared" si="5"/>
        <v>5600</v>
      </c>
      <c r="I64" s="563">
        <v>0</v>
      </c>
      <c r="J64" s="564">
        <v>5600</v>
      </c>
      <c r="K64" s="563">
        <v>0</v>
      </c>
      <c r="L64" s="563">
        <f t="shared" si="6"/>
        <v>0</v>
      </c>
      <c r="M64" s="565">
        <v>0</v>
      </c>
      <c r="N64" s="563">
        <v>0</v>
      </c>
      <c r="O64" s="563">
        <v>0</v>
      </c>
      <c r="P64" s="563">
        <f t="shared" si="7"/>
        <v>0</v>
      </c>
      <c r="Q64" s="563">
        <v>0</v>
      </c>
      <c r="R64" s="563">
        <v>0</v>
      </c>
      <c r="S64" s="563">
        <v>0</v>
      </c>
      <c r="T64" s="563">
        <f t="shared" si="8"/>
        <v>0</v>
      </c>
      <c r="U64" s="563">
        <v>0</v>
      </c>
      <c r="V64" s="563">
        <v>0</v>
      </c>
      <c r="W64" s="563">
        <v>0</v>
      </c>
      <c r="X64" s="58"/>
      <c r="Y64" s="265"/>
      <c r="Z64" s="374" t="e">
        <f>J64-#REF!</f>
        <v>#REF!</v>
      </c>
      <c r="AI64" s="34">
        <f t="shared" si="12"/>
        <v>5600</v>
      </c>
      <c r="AJ64" s="34">
        <f t="shared" si="13"/>
        <v>0</v>
      </c>
    </row>
    <row r="65" spans="1:36" s="91" customFormat="1" ht="18.75" hidden="1" customHeight="1" outlineLevel="2" x14ac:dyDescent="0.25">
      <c r="A65" s="483" t="s">
        <v>874</v>
      </c>
      <c r="B65" s="428" t="s">
        <v>1143</v>
      </c>
      <c r="C65" s="575">
        <v>0</v>
      </c>
      <c r="D65" s="575">
        <f t="shared" si="4"/>
        <v>8000</v>
      </c>
      <c r="E65" s="575"/>
      <c r="F65" s="575"/>
      <c r="G65" s="575"/>
      <c r="H65" s="575">
        <f t="shared" si="5"/>
        <v>8000</v>
      </c>
      <c r="I65" s="575">
        <v>0</v>
      </c>
      <c r="J65" s="576">
        <v>8000</v>
      </c>
      <c r="K65" s="575">
        <v>0</v>
      </c>
      <c r="L65" s="575">
        <f t="shared" si="6"/>
        <v>0</v>
      </c>
      <c r="M65" s="577">
        <v>0</v>
      </c>
      <c r="N65" s="575">
        <v>0</v>
      </c>
      <c r="O65" s="575">
        <v>0</v>
      </c>
      <c r="P65" s="575">
        <f t="shared" si="7"/>
        <v>0</v>
      </c>
      <c r="Q65" s="575">
        <v>0</v>
      </c>
      <c r="R65" s="575">
        <v>0</v>
      </c>
      <c r="S65" s="575">
        <v>0</v>
      </c>
      <c r="T65" s="575">
        <f t="shared" si="8"/>
        <v>0</v>
      </c>
      <c r="U65" s="575">
        <v>0</v>
      </c>
      <c r="V65" s="575">
        <v>0</v>
      </c>
      <c r="W65" s="575">
        <v>0</v>
      </c>
      <c r="X65" s="429" t="s">
        <v>1640</v>
      </c>
      <c r="Y65" s="430"/>
      <c r="Z65" s="431"/>
    </row>
    <row r="66" spans="1:36" s="91" customFormat="1" ht="15.75" hidden="1" outlineLevel="2" x14ac:dyDescent="0.25">
      <c r="A66" s="483" t="s">
        <v>1185</v>
      </c>
      <c r="B66" s="428" t="s">
        <v>1144</v>
      </c>
      <c r="C66" s="575">
        <v>0</v>
      </c>
      <c r="D66" s="575">
        <f t="shared" si="4"/>
        <v>8000</v>
      </c>
      <c r="E66" s="575"/>
      <c r="F66" s="575"/>
      <c r="G66" s="575"/>
      <c r="H66" s="575">
        <f t="shared" si="5"/>
        <v>8000</v>
      </c>
      <c r="I66" s="575">
        <v>0</v>
      </c>
      <c r="J66" s="576">
        <v>8000</v>
      </c>
      <c r="K66" s="575">
        <v>0</v>
      </c>
      <c r="L66" s="575">
        <f t="shared" si="6"/>
        <v>0</v>
      </c>
      <c r="M66" s="577">
        <v>0</v>
      </c>
      <c r="N66" s="575">
        <v>0</v>
      </c>
      <c r="O66" s="575">
        <v>0</v>
      </c>
      <c r="P66" s="575">
        <f t="shared" si="7"/>
        <v>0</v>
      </c>
      <c r="Q66" s="575">
        <v>0</v>
      </c>
      <c r="R66" s="575">
        <v>0</v>
      </c>
      <c r="S66" s="575">
        <v>0</v>
      </c>
      <c r="T66" s="575">
        <f t="shared" si="8"/>
        <v>0</v>
      </c>
      <c r="U66" s="575">
        <v>0</v>
      </c>
      <c r="V66" s="575">
        <v>0</v>
      </c>
      <c r="W66" s="575">
        <v>0</v>
      </c>
      <c r="X66" s="429" t="s">
        <v>1640</v>
      </c>
      <c r="Y66" s="430"/>
      <c r="Z66" s="431"/>
    </row>
    <row r="67" spans="1:36" s="91" customFormat="1" ht="15.75" hidden="1" outlineLevel="2" x14ac:dyDescent="0.25">
      <c r="A67" s="483" t="s">
        <v>1186</v>
      </c>
      <c r="B67" s="428" t="s">
        <v>1145</v>
      </c>
      <c r="C67" s="575">
        <v>0</v>
      </c>
      <c r="D67" s="575">
        <f t="shared" si="4"/>
        <v>8000</v>
      </c>
      <c r="E67" s="575"/>
      <c r="F67" s="575"/>
      <c r="G67" s="575"/>
      <c r="H67" s="575">
        <f t="shared" si="5"/>
        <v>8000</v>
      </c>
      <c r="I67" s="575">
        <v>0</v>
      </c>
      <c r="J67" s="576">
        <v>8000</v>
      </c>
      <c r="K67" s="575">
        <v>0</v>
      </c>
      <c r="L67" s="575">
        <f t="shared" si="6"/>
        <v>0</v>
      </c>
      <c r="M67" s="577">
        <v>0</v>
      </c>
      <c r="N67" s="575">
        <v>0</v>
      </c>
      <c r="O67" s="575">
        <v>0</v>
      </c>
      <c r="P67" s="575">
        <f t="shared" si="7"/>
        <v>0</v>
      </c>
      <c r="Q67" s="575">
        <v>0</v>
      </c>
      <c r="R67" s="575">
        <v>0</v>
      </c>
      <c r="S67" s="575">
        <v>0</v>
      </c>
      <c r="T67" s="575">
        <f t="shared" si="8"/>
        <v>0</v>
      </c>
      <c r="U67" s="575">
        <v>0</v>
      </c>
      <c r="V67" s="575">
        <v>0</v>
      </c>
      <c r="W67" s="575">
        <v>0</v>
      </c>
      <c r="X67" s="429" t="s">
        <v>1640</v>
      </c>
      <c r="Y67" s="432"/>
      <c r="Z67" s="433"/>
      <c r="AI67" s="434">
        <f>SUM(I67:K67)</f>
        <v>8000</v>
      </c>
      <c r="AJ67" s="434">
        <f>AI67-H67</f>
        <v>0</v>
      </c>
    </row>
    <row r="68" spans="1:36" s="441" customFormat="1" ht="18.75" hidden="1" customHeight="1" outlineLevel="2" x14ac:dyDescent="0.25">
      <c r="A68" s="484" t="s">
        <v>1188</v>
      </c>
      <c r="B68" s="437" t="s">
        <v>1146</v>
      </c>
      <c r="C68" s="578">
        <v>0</v>
      </c>
      <c r="D68" s="578">
        <f t="shared" si="4"/>
        <v>6000</v>
      </c>
      <c r="E68" s="578"/>
      <c r="F68" s="578"/>
      <c r="G68" s="578"/>
      <c r="H68" s="578">
        <f t="shared" si="5"/>
        <v>0</v>
      </c>
      <c r="I68" s="578">
        <v>0</v>
      </c>
      <c r="J68" s="578">
        <v>0</v>
      </c>
      <c r="K68" s="578">
        <v>0</v>
      </c>
      <c r="L68" s="578">
        <f t="shared" si="6"/>
        <v>6000</v>
      </c>
      <c r="M68" s="579">
        <v>0</v>
      </c>
      <c r="N68" s="580">
        <v>6000</v>
      </c>
      <c r="O68" s="578">
        <v>0</v>
      </c>
      <c r="P68" s="578">
        <f t="shared" si="7"/>
        <v>0</v>
      </c>
      <c r="Q68" s="578">
        <v>0</v>
      </c>
      <c r="R68" s="578">
        <v>0</v>
      </c>
      <c r="S68" s="578">
        <v>0</v>
      </c>
      <c r="T68" s="578">
        <f t="shared" si="8"/>
        <v>0</v>
      </c>
      <c r="U68" s="578">
        <v>0</v>
      </c>
      <c r="V68" s="578">
        <v>0</v>
      </c>
      <c r="W68" s="578">
        <v>0</v>
      </c>
      <c r="X68" s="438" t="s">
        <v>1640</v>
      </c>
      <c r="Y68" s="439"/>
      <c r="Z68" s="440"/>
    </row>
    <row r="69" spans="1:36" s="441" customFormat="1" ht="15.75" hidden="1" outlineLevel="2" x14ac:dyDescent="0.25">
      <c r="A69" s="484" t="s">
        <v>1189</v>
      </c>
      <c r="B69" s="437" t="s">
        <v>1147</v>
      </c>
      <c r="C69" s="578">
        <v>0</v>
      </c>
      <c r="D69" s="578">
        <f t="shared" si="4"/>
        <v>6000</v>
      </c>
      <c r="E69" s="578"/>
      <c r="F69" s="578"/>
      <c r="G69" s="578"/>
      <c r="H69" s="578">
        <f t="shared" si="5"/>
        <v>0</v>
      </c>
      <c r="I69" s="578">
        <v>0</v>
      </c>
      <c r="J69" s="578">
        <v>0</v>
      </c>
      <c r="K69" s="578">
        <v>0</v>
      </c>
      <c r="L69" s="578">
        <f t="shared" si="6"/>
        <v>6000</v>
      </c>
      <c r="M69" s="579">
        <v>0</v>
      </c>
      <c r="N69" s="580">
        <v>6000</v>
      </c>
      <c r="O69" s="578">
        <v>0</v>
      </c>
      <c r="P69" s="578">
        <f t="shared" si="7"/>
        <v>0</v>
      </c>
      <c r="Q69" s="578">
        <v>0</v>
      </c>
      <c r="R69" s="578">
        <v>0</v>
      </c>
      <c r="S69" s="578">
        <v>0</v>
      </c>
      <c r="T69" s="578">
        <f t="shared" si="8"/>
        <v>0</v>
      </c>
      <c r="U69" s="578">
        <v>0</v>
      </c>
      <c r="V69" s="578">
        <v>0</v>
      </c>
      <c r="W69" s="578">
        <v>0</v>
      </c>
      <c r="X69" s="438" t="s">
        <v>1640</v>
      </c>
      <c r="Y69" s="439"/>
      <c r="Z69" s="440"/>
    </row>
    <row r="70" spans="1:36" s="441" customFormat="1" ht="21.75" hidden="1" customHeight="1" outlineLevel="2" x14ac:dyDescent="0.25">
      <c r="A70" s="484" t="s">
        <v>1190</v>
      </c>
      <c r="B70" s="437" t="s">
        <v>1148</v>
      </c>
      <c r="C70" s="578">
        <v>0</v>
      </c>
      <c r="D70" s="578">
        <f t="shared" si="4"/>
        <v>6000</v>
      </c>
      <c r="E70" s="578"/>
      <c r="F70" s="578"/>
      <c r="G70" s="578"/>
      <c r="H70" s="578">
        <f t="shared" si="5"/>
        <v>0</v>
      </c>
      <c r="I70" s="578">
        <v>0</v>
      </c>
      <c r="J70" s="578">
        <v>0</v>
      </c>
      <c r="K70" s="578">
        <v>0</v>
      </c>
      <c r="L70" s="578">
        <f t="shared" si="6"/>
        <v>6000</v>
      </c>
      <c r="M70" s="579">
        <v>0</v>
      </c>
      <c r="N70" s="580">
        <v>6000</v>
      </c>
      <c r="O70" s="578">
        <v>0</v>
      </c>
      <c r="P70" s="578">
        <f t="shared" si="7"/>
        <v>0</v>
      </c>
      <c r="Q70" s="578">
        <v>0</v>
      </c>
      <c r="R70" s="578">
        <v>0</v>
      </c>
      <c r="S70" s="578">
        <v>0</v>
      </c>
      <c r="T70" s="578">
        <f t="shared" si="8"/>
        <v>0</v>
      </c>
      <c r="U70" s="578">
        <v>0</v>
      </c>
      <c r="V70" s="578">
        <v>0</v>
      </c>
      <c r="W70" s="578">
        <v>0</v>
      </c>
      <c r="X70" s="438" t="s">
        <v>1640</v>
      </c>
      <c r="Y70" s="442"/>
      <c r="Z70" s="443"/>
      <c r="AI70" s="444">
        <f>SUM(I70:K70)</f>
        <v>0</v>
      </c>
      <c r="AJ70" s="444">
        <f>AI70-H70</f>
        <v>0</v>
      </c>
    </row>
    <row r="71" spans="1:36" s="441" customFormat="1" ht="18.75" hidden="1" customHeight="1" outlineLevel="2" x14ac:dyDescent="0.25">
      <c r="A71" s="484" t="s">
        <v>1191</v>
      </c>
      <c r="B71" s="437" t="s">
        <v>1149</v>
      </c>
      <c r="C71" s="578">
        <v>0</v>
      </c>
      <c r="D71" s="578">
        <f t="shared" si="4"/>
        <v>5000</v>
      </c>
      <c r="E71" s="578"/>
      <c r="F71" s="578"/>
      <c r="G71" s="578"/>
      <c r="H71" s="578">
        <f t="shared" si="5"/>
        <v>0</v>
      </c>
      <c r="I71" s="578">
        <v>0</v>
      </c>
      <c r="J71" s="578">
        <v>0</v>
      </c>
      <c r="K71" s="578">
        <v>0</v>
      </c>
      <c r="L71" s="578">
        <f t="shared" si="6"/>
        <v>5000</v>
      </c>
      <c r="M71" s="579">
        <v>0</v>
      </c>
      <c r="N71" s="580">
        <v>5000</v>
      </c>
      <c r="O71" s="578">
        <v>0</v>
      </c>
      <c r="P71" s="578">
        <f t="shared" si="7"/>
        <v>0</v>
      </c>
      <c r="Q71" s="578">
        <v>0</v>
      </c>
      <c r="R71" s="578">
        <v>0</v>
      </c>
      <c r="S71" s="578">
        <v>0</v>
      </c>
      <c r="T71" s="578">
        <f t="shared" si="8"/>
        <v>0</v>
      </c>
      <c r="U71" s="578">
        <v>0</v>
      </c>
      <c r="V71" s="578">
        <v>0</v>
      </c>
      <c r="W71" s="578">
        <v>0</v>
      </c>
      <c r="X71" s="438" t="s">
        <v>1640</v>
      </c>
      <c r="Y71" s="439"/>
      <c r="Z71" s="440"/>
    </row>
    <row r="72" spans="1:36" s="441" customFormat="1" ht="15.75" hidden="1" outlineLevel="2" x14ac:dyDescent="0.25">
      <c r="A72" s="484" t="s">
        <v>1192</v>
      </c>
      <c r="B72" s="437" t="s">
        <v>1150</v>
      </c>
      <c r="C72" s="578">
        <v>0</v>
      </c>
      <c r="D72" s="578">
        <f t="shared" si="4"/>
        <v>6000</v>
      </c>
      <c r="E72" s="578"/>
      <c r="F72" s="578"/>
      <c r="G72" s="578"/>
      <c r="H72" s="578">
        <f t="shared" si="5"/>
        <v>0</v>
      </c>
      <c r="I72" s="578">
        <v>0</v>
      </c>
      <c r="J72" s="578">
        <v>0</v>
      </c>
      <c r="K72" s="578">
        <v>0</v>
      </c>
      <c r="L72" s="578">
        <f t="shared" si="6"/>
        <v>6000</v>
      </c>
      <c r="M72" s="579">
        <v>0</v>
      </c>
      <c r="N72" s="580">
        <v>6000</v>
      </c>
      <c r="O72" s="578">
        <v>0</v>
      </c>
      <c r="P72" s="578">
        <f t="shared" si="7"/>
        <v>0</v>
      </c>
      <c r="Q72" s="578">
        <v>0</v>
      </c>
      <c r="R72" s="578">
        <v>0</v>
      </c>
      <c r="S72" s="578">
        <v>0</v>
      </c>
      <c r="T72" s="578">
        <f t="shared" si="8"/>
        <v>0</v>
      </c>
      <c r="U72" s="578">
        <v>0</v>
      </c>
      <c r="V72" s="578">
        <v>0</v>
      </c>
      <c r="W72" s="578">
        <v>0</v>
      </c>
      <c r="X72" s="438" t="s">
        <v>1640</v>
      </c>
      <c r="Y72" s="439"/>
      <c r="Z72" s="440"/>
    </row>
    <row r="73" spans="1:36" s="441" customFormat="1" ht="15.75" hidden="1" outlineLevel="2" x14ac:dyDescent="0.25">
      <c r="A73" s="484" t="s">
        <v>1193</v>
      </c>
      <c r="B73" s="437" t="s">
        <v>1151</v>
      </c>
      <c r="C73" s="578">
        <v>0</v>
      </c>
      <c r="D73" s="578">
        <f t="shared" si="4"/>
        <v>6000</v>
      </c>
      <c r="E73" s="578"/>
      <c r="F73" s="578"/>
      <c r="G73" s="578"/>
      <c r="H73" s="578">
        <f t="shared" si="5"/>
        <v>0</v>
      </c>
      <c r="I73" s="578">
        <v>0</v>
      </c>
      <c r="J73" s="578">
        <v>0</v>
      </c>
      <c r="K73" s="578">
        <v>0</v>
      </c>
      <c r="L73" s="578">
        <f t="shared" si="6"/>
        <v>6000</v>
      </c>
      <c r="M73" s="579">
        <v>0</v>
      </c>
      <c r="N73" s="580">
        <v>6000</v>
      </c>
      <c r="O73" s="578">
        <v>0</v>
      </c>
      <c r="P73" s="578">
        <f t="shared" si="7"/>
        <v>0</v>
      </c>
      <c r="Q73" s="578">
        <v>0</v>
      </c>
      <c r="R73" s="578">
        <v>0</v>
      </c>
      <c r="S73" s="578">
        <v>0</v>
      </c>
      <c r="T73" s="578">
        <f t="shared" si="8"/>
        <v>0</v>
      </c>
      <c r="U73" s="578">
        <v>0</v>
      </c>
      <c r="V73" s="578">
        <v>0</v>
      </c>
      <c r="W73" s="578">
        <v>0</v>
      </c>
      <c r="X73" s="438" t="s">
        <v>1640</v>
      </c>
      <c r="Y73" s="442"/>
      <c r="Z73" s="443"/>
      <c r="AI73" s="444">
        <f>SUM(I73:K73)</f>
        <v>0</v>
      </c>
      <c r="AJ73" s="444">
        <f>AI73-H73</f>
        <v>0</v>
      </c>
    </row>
    <row r="74" spans="1:36" s="441" customFormat="1" ht="18.75" hidden="1" customHeight="1" outlineLevel="2" x14ac:dyDescent="0.25">
      <c r="A74" s="484" t="s">
        <v>1194</v>
      </c>
      <c r="B74" s="437" t="s">
        <v>1152</v>
      </c>
      <c r="C74" s="578">
        <v>0</v>
      </c>
      <c r="D74" s="578">
        <f t="shared" si="4"/>
        <v>5000</v>
      </c>
      <c r="E74" s="578"/>
      <c r="F74" s="578"/>
      <c r="G74" s="578"/>
      <c r="H74" s="578">
        <f t="shared" si="5"/>
        <v>0</v>
      </c>
      <c r="I74" s="578">
        <v>0</v>
      </c>
      <c r="J74" s="578">
        <v>0</v>
      </c>
      <c r="K74" s="578">
        <v>0</v>
      </c>
      <c r="L74" s="578">
        <f t="shared" si="6"/>
        <v>5000</v>
      </c>
      <c r="M74" s="579">
        <v>0</v>
      </c>
      <c r="N74" s="580">
        <v>5000</v>
      </c>
      <c r="O74" s="578">
        <v>0</v>
      </c>
      <c r="P74" s="578">
        <f t="shared" si="7"/>
        <v>0</v>
      </c>
      <c r="Q74" s="578">
        <v>0</v>
      </c>
      <c r="R74" s="578">
        <v>0</v>
      </c>
      <c r="S74" s="578">
        <v>0</v>
      </c>
      <c r="T74" s="578">
        <f t="shared" si="8"/>
        <v>0</v>
      </c>
      <c r="U74" s="578">
        <v>0</v>
      </c>
      <c r="V74" s="578">
        <v>0</v>
      </c>
      <c r="W74" s="578">
        <v>0</v>
      </c>
      <c r="X74" s="438" t="s">
        <v>1640</v>
      </c>
      <c r="Y74" s="439"/>
      <c r="Z74" s="440"/>
    </row>
    <row r="75" spans="1:36" s="441" customFormat="1" ht="15.75" hidden="1" outlineLevel="2" x14ac:dyDescent="0.25">
      <c r="A75" s="484" t="s">
        <v>1195</v>
      </c>
      <c r="B75" s="437" t="s">
        <v>1153</v>
      </c>
      <c r="C75" s="578">
        <v>0</v>
      </c>
      <c r="D75" s="578">
        <f t="shared" si="4"/>
        <v>5000</v>
      </c>
      <c r="E75" s="578"/>
      <c r="F75" s="578"/>
      <c r="G75" s="578"/>
      <c r="H75" s="578">
        <f t="shared" si="5"/>
        <v>0</v>
      </c>
      <c r="I75" s="578">
        <v>0</v>
      </c>
      <c r="J75" s="578">
        <v>0</v>
      </c>
      <c r="K75" s="578">
        <v>0</v>
      </c>
      <c r="L75" s="578">
        <f t="shared" si="6"/>
        <v>5000</v>
      </c>
      <c r="M75" s="579">
        <v>0</v>
      </c>
      <c r="N75" s="580">
        <v>5000</v>
      </c>
      <c r="O75" s="578">
        <v>0</v>
      </c>
      <c r="P75" s="578">
        <f t="shared" si="7"/>
        <v>0</v>
      </c>
      <c r="Q75" s="578">
        <v>0</v>
      </c>
      <c r="R75" s="578">
        <v>0</v>
      </c>
      <c r="S75" s="578">
        <v>0</v>
      </c>
      <c r="T75" s="578">
        <f t="shared" si="8"/>
        <v>0</v>
      </c>
      <c r="U75" s="578">
        <v>0</v>
      </c>
      <c r="V75" s="578">
        <v>0</v>
      </c>
      <c r="W75" s="578">
        <v>0</v>
      </c>
      <c r="X75" s="438" t="s">
        <v>1640</v>
      </c>
      <c r="Y75" s="439"/>
      <c r="Z75" s="440"/>
    </row>
    <row r="76" spans="1:36" s="441" customFormat="1" ht="15.75" hidden="1" outlineLevel="2" x14ac:dyDescent="0.25">
      <c r="A76" s="484" t="s">
        <v>1196</v>
      </c>
      <c r="B76" s="437" t="s">
        <v>1154</v>
      </c>
      <c r="C76" s="578">
        <v>0</v>
      </c>
      <c r="D76" s="578">
        <f t="shared" si="4"/>
        <v>6000</v>
      </c>
      <c r="E76" s="578"/>
      <c r="F76" s="578"/>
      <c r="G76" s="578"/>
      <c r="H76" s="578">
        <f t="shared" si="5"/>
        <v>0</v>
      </c>
      <c r="I76" s="578">
        <v>0</v>
      </c>
      <c r="J76" s="578">
        <v>0</v>
      </c>
      <c r="K76" s="578">
        <v>0</v>
      </c>
      <c r="L76" s="578">
        <f t="shared" si="6"/>
        <v>6000</v>
      </c>
      <c r="M76" s="579">
        <v>0</v>
      </c>
      <c r="N76" s="580">
        <v>6000</v>
      </c>
      <c r="O76" s="578">
        <v>0</v>
      </c>
      <c r="P76" s="578">
        <f t="shared" si="7"/>
        <v>0</v>
      </c>
      <c r="Q76" s="578">
        <v>0</v>
      </c>
      <c r="R76" s="578">
        <v>0</v>
      </c>
      <c r="S76" s="578">
        <v>0</v>
      </c>
      <c r="T76" s="578">
        <f t="shared" si="8"/>
        <v>0</v>
      </c>
      <c r="U76" s="578">
        <v>0</v>
      </c>
      <c r="V76" s="578">
        <v>0</v>
      </c>
      <c r="W76" s="578">
        <v>0</v>
      </c>
      <c r="X76" s="438" t="s">
        <v>1640</v>
      </c>
      <c r="Y76" s="442"/>
      <c r="Z76" s="443"/>
      <c r="AI76" s="444">
        <f>SUM(I76:K76)</f>
        <v>0</v>
      </c>
      <c r="AJ76" s="444">
        <f>AI76-H76</f>
        <v>0</v>
      </c>
    </row>
    <row r="77" spans="1:36" s="441" customFormat="1" ht="18.75" hidden="1" customHeight="1" outlineLevel="2" x14ac:dyDescent="0.25">
      <c r="A77" s="484" t="s">
        <v>1197</v>
      </c>
      <c r="B77" s="437" t="s">
        <v>1143</v>
      </c>
      <c r="C77" s="578">
        <v>0</v>
      </c>
      <c r="D77" s="578">
        <f t="shared" si="4"/>
        <v>6000</v>
      </c>
      <c r="E77" s="578"/>
      <c r="F77" s="578"/>
      <c r="G77" s="578"/>
      <c r="H77" s="578">
        <f t="shared" si="5"/>
        <v>0</v>
      </c>
      <c r="I77" s="578">
        <v>0</v>
      </c>
      <c r="J77" s="578">
        <v>0</v>
      </c>
      <c r="K77" s="578">
        <v>0</v>
      </c>
      <c r="L77" s="578">
        <f t="shared" si="6"/>
        <v>6000</v>
      </c>
      <c r="M77" s="579">
        <v>0</v>
      </c>
      <c r="N77" s="580">
        <v>6000</v>
      </c>
      <c r="O77" s="578">
        <v>0</v>
      </c>
      <c r="P77" s="578">
        <f t="shared" si="7"/>
        <v>0</v>
      </c>
      <c r="Q77" s="578">
        <v>0</v>
      </c>
      <c r="R77" s="578">
        <v>0</v>
      </c>
      <c r="S77" s="578">
        <v>0</v>
      </c>
      <c r="T77" s="578">
        <f t="shared" si="8"/>
        <v>0</v>
      </c>
      <c r="U77" s="578">
        <v>0</v>
      </c>
      <c r="V77" s="578">
        <v>0</v>
      </c>
      <c r="W77" s="578">
        <v>0</v>
      </c>
      <c r="X77" s="438" t="s">
        <v>1640</v>
      </c>
      <c r="Y77" s="439"/>
      <c r="Z77" s="440"/>
    </row>
    <row r="78" spans="1:36" s="441" customFormat="1" ht="16.5" hidden="1" customHeight="1" outlineLevel="2" x14ac:dyDescent="0.25">
      <c r="A78" s="484" t="s">
        <v>1198</v>
      </c>
      <c r="B78" s="437" t="s">
        <v>1155</v>
      </c>
      <c r="C78" s="578">
        <v>0</v>
      </c>
      <c r="D78" s="578">
        <f t="shared" si="4"/>
        <v>6000</v>
      </c>
      <c r="E78" s="578"/>
      <c r="F78" s="578"/>
      <c r="G78" s="578"/>
      <c r="H78" s="578">
        <f t="shared" si="5"/>
        <v>0</v>
      </c>
      <c r="I78" s="578">
        <v>0</v>
      </c>
      <c r="J78" s="578">
        <v>0</v>
      </c>
      <c r="K78" s="578">
        <v>0</v>
      </c>
      <c r="L78" s="578">
        <f t="shared" si="6"/>
        <v>6000</v>
      </c>
      <c r="M78" s="579">
        <v>0</v>
      </c>
      <c r="N78" s="580">
        <v>6000</v>
      </c>
      <c r="O78" s="578">
        <v>0</v>
      </c>
      <c r="P78" s="578">
        <f t="shared" si="7"/>
        <v>0</v>
      </c>
      <c r="Q78" s="578">
        <v>0</v>
      </c>
      <c r="R78" s="578">
        <v>0</v>
      </c>
      <c r="S78" s="578">
        <v>0</v>
      </c>
      <c r="T78" s="578">
        <f t="shared" si="8"/>
        <v>0</v>
      </c>
      <c r="U78" s="578">
        <v>0</v>
      </c>
      <c r="V78" s="578">
        <v>0</v>
      </c>
      <c r="W78" s="578">
        <v>0</v>
      </c>
      <c r="X78" s="438" t="s">
        <v>1640</v>
      </c>
      <c r="Y78" s="439"/>
      <c r="Z78" s="440"/>
    </row>
    <row r="79" spans="1:36" s="441" customFormat="1" ht="15.75" hidden="1" outlineLevel="2" x14ac:dyDescent="0.25">
      <c r="A79" s="484" t="s">
        <v>1199</v>
      </c>
      <c r="B79" s="437" t="s">
        <v>1156</v>
      </c>
      <c r="C79" s="578">
        <v>0</v>
      </c>
      <c r="D79" s="578">
        <f t="shared" si="4"/>
        <v>6000</v>
      </c>
      <c r="E79" s="578"/>
      <c r="F79" s="578"/>
      <c r="G79" s="578"/>
      <c r="H79" s="578">
        <f t="shared" si="5"/>
        <v>0</v>
      </c>
      <c r="I79" s="578">
        <v>0</v>
      </c>
      <c r="J79" s="578">
        <v>0</v>
      </c>
      <c r="K79" s="578">
        <v>0</v>
      </c>
      <c r="L79" s="578">
        <f t="shared" si="6"/>
        <v>6000</v>
      </c>
      <c r="M79" s="579">
        <v>0</v>
      </c>
      <c r="N79" s="580">
        <v>6000</v>
      </c>
      <c r="O79" s="578">
        <v>0</v>
      </c>
      <c r="P79" s="578">
        <f t="shared" si="7"/>
        <v>0</v>
      </c>
      <c r="Q79" s="578">
        <v>0</v>
      </c>
      <c r="R79" s="578">
        <v>0</v>
      </c>
      <c r="S79" s="578">
        <v>0</v>
      </c>
      <c r="T79" s="578">
        <f t="shared" si="8"/>
        <v>0</v>
      </c>
      <c r="U79" s="578">
        <v>0</v>
      </c>
      <c r="V79" s="578">
        <v>0</v>
      </c>
      <c r="W79" s="578">
        <v>0</v>
      </c>
      <c r="X79" s="438" t="s">
        <v>1640</v>
      </c>
      <c r="Y79" s="442"/>
      <c r="Z79" s="443"/>
      <c r="AI79" s="444">
        <f>SUM(I79:K79)</f>
        <v>0</v>
      </c>
      <c r="AJ79" s="444">
        <f>AI79-H79</f>
        <v>0</v>
      </c>
    </row>
    <row r="80" spans="1:36" s="441" customFormat="1" ht="18.75" hidden="1" customHeight="1" outlineLevel="2" x14ac:dyDescent="0.25">
      <c r="A80" s="484" t="s">
        <v>1200</v>
      </c>
      <c r="B80" s="437" t="s">
        <v>1157</v>
      </c>
      <c r="C80" s="578">
        <v>0</v>
      </c>
      <c r="D80" s="578">
        <f t="shared" si="4"/>
        <v>6000</v>
      </c>
      <c r="E80" s="578"/>
      <c r="F80" s="578"/>
      <c r="G80" s="578"/>
      <c r="H80" s="578">
        <f t="shared" si="5"/>
        <v>0</v>
      </c>
      <c r="I80" s="578">
        <v>0</v>
      </c>
      <c r="J80" s="578">
        <v>0</v>
      </c>
      <c r="K80" s="578">
        <v>0</v>
      </c>
      <c r="L80" s="578">
        <f t="shared" si="6"/>
        <v>6000</v>
      </c>
      <c r="M80" s="579">
        <v>0</v>
      </c>
      <c r="N80" s="580">
        <v>6000</v>
      </c>
      <c r="O80" s="578">
        <v>0</v>
      </c>
      <c r="P80" s="578">
        <f t="shared" si="7"/>
        <v>0</v>
      </c>
      <c r="Q80" s="578">
        <v>0</v>
      </c>
      <c r="R80" s="578">
        <v>0</v>
      </c>
      <c r="S80" s="578">
        <v>0</v>
      </c>
      <c r="T80" s="578">
        <f t="shared" si="8"/>
        <v>0</v>
      </c>
      <c r="U80" s="578">
        <v>0</v>
      </c>
      <c r="V80" s="578">
        <v>0</v>
      </c>
      <c r="W80" s="578">
        <v>0</v>
      </c>
      <c r="X80" s="438" t="s">
        <v>1640</v>
      </c>
      <c r="Y80" s="439"/>
      <c r="Z80" s="440"/>
    </row>
    <row r="81" spans="1:60" s="441" customFormat="1" ht="15.75" hidden="1" outlineLevel="2" x14ac:dyDescent="0.25">
      <c r="A81" s="484" t="s">
        <v>1201</v>
      </c>
      <c r="B81" s="437" t="s">
        <v>1158</v>
      </c>
      <c r="C81" s="578">
        <v>0</v>
      </c>
      <c r="D81" s="578">
        <f t="shared" si="4"/>
        <v>6000</v>
      </c>
      <c r="E81" s="578"/>
      <c r="F81" s="578"/>
      <c r="G81" s="578"/>
      <c r="H81" s="578">
        <f t="shared" si="5"/>
        <v>0</v>
      </c>
      <c r="I81" s="578">
        <v>0</v>
      </c>
      <c r="J81" s="578">
        <v>0</v>
      </c>
      <c r="K81" s="578">
        <v>0</v>
      </c>
      <c r="L81" s="578">
        <f t="shared" si="6"/>
        <v>6000</v>
      </c>
      <c r="M81" s="579">
        <v>0</v>
      </c>
      <c r="N81" s="580">
        <v>6000</v>
      </c>
      <c r="O81" s="578">
        <v>0</v>
      </c>
      <c r="P81" s="578">
        <f t="shared" si="7"/>
        <v>0</v>
      </c>
      <c r="Q81" s="578">
        <v>0</v>
      </c>
      <c r="R81" s="578">
        <v>0</v>
      </c>
      <c r="S81" s="578">
        <v>0</v>
      </c>
      <c r="T81" s="578">
        <f t="shared" si="8"/>
        <v>0</v>
      </c>
      <c r="U81" s="578">
        <v>0</v>
      </c>
      <c r="V81" s="578">
        <v>0</v>
      </c>
      <c r="W81" s="578">
        <v>0</v>
      </c>
      <c r="X81" s="438" t="s">
        <v>1640</v>
      </c>
      <c r="Y81" s="439"/>
      <c r="Z81" s="440"/>
    </row>
    <row r="82" spans="1:60" s="210" customFormat="1" ht="15.75" hidden="1" outlineLevel="2" x14ac:dyDescent="0.25">
      <c r="A82" s="482" t="s">
        <v>1187</v>
      </c>
      <c r="B82" s="330" t="s">
        <v>999</v>
      </c>
      <c r="C82" s="563">
        <v>1</v>
      </c>
      <c r="D82" s="565">
        <f t="shared" ref="D82:D145" si="14">H82+L82+P82+T82</f>
        <v>3000</v>
      </c>
      <c r="E82" s="563"/>
      <c r="F82" s="563"/>
      <c r="G82" s="563"/>
      <c r="H82" s="565">
        <f t="shared" ref="H82:H145" si="15">SUM(I82:K82)</f>
        <v>0</v>
      </c>
      <c r="I82" s="565">
        <v>0</v>
      </c>
      <c r="J82" s="565">
        <v>0</v>
      </c>
      <c r="K82" s="565">
        <v>0</v>
      </c>
      <c r="L82" s="565">
        <f t="shared" ref="L82:L145" si="16">SUM(M82:O82)</f>
        <v>0</v>
      </c>
      <c r="M82" s="565">
        <v>0</v>
      </c>
      <c r="N82" s="563">
        <v>0</v>
      </c>
      <c r="O82" s="565">
        <v>0</v>
      </c>
      <c r="P82" s="565">
        <f t="shared" ref="P82:P145" si="17">SUM(Q82:S82)</f>
        <v>3000</v>
      </c>
      <c r="Q82" s="563">
        <v>0</v>
      </c>
      <c r="R82" s="563">
        <v>3000</v>
      </c>
      <c r="S82" s="563">
        <v>0</v>
      </c>
      <c r="T82" s="565">
        <f t="shared" ref="T82:T145" si="18">SUM(U82:W82)</f>
        <v>0</v>
      </c>
      <c r="U82" s="563">
        <v>0</v>
      </c>
      <c r="V82" s="563">
        <v>0</v>
      </c>
      <c r="W82" s="563">
        <v>0</v>
      </c>
      <c r="X82" s="58" t="s">
        <v>802</v>
      </c>
      <c r="Y82" s="266" t="s">
        <v>763</v>
      </c>
      <c r="Z82" s="415"/>
    </row>
    <row r="83" spans="1:60" s="463" customFormat="1" ht="15.75" hidden="1" outlineLevel="2" x14ac:dyDescent="0.25">
      <c r="A83" s="485" t="s">
        <v>1583</v>
      </c>
      <c r="B83" s="459" t="s">
        <v>1557</v>
      </c>
      <c r="C83" s="572">
        <v>0</v>
      </c>
      <c r="D83" s="572">
        <f t="shared" si="14"/>
        <v>2500</v>
      </c>
      <c r="E83" s="572"/>
      <c r="F83" s="572"/>
      <c r="G83" s="572"/>
      <c r="H83" s="572">
        <f t="shared" si="15"/>
        <v>0</v>
      </c>
      <c r="I83" s="572">
        <v>0</v>
      </c>
      <c r="J83" s="572">
        <v>0</v>
      </c>
      <c r="K83" s="572">
        <v>0</v>
      </c>
      <c r="L83" s="572">
        <f t="shared" si="16"/>
        <v>2500</v>
      </c>
      <c r="M83" s="572">
        <v>0</v>
      </c>
      <c r="N83" s="572">
        <v>2500</v>
      </c>
      <c r="O83" s="572">
        <v>0</v>
      </c>
      <c r="P83" s="572">
        <f t="shared" si="17"/>
        <v>0</v>
      </c>
      <c r="Q83" s="572">
        <v>0</v>
      </c>
      <c r="R83" s="572">
        <v>0</v>
      </c>
      <c r="S83" s="572">
        <v>0</v>
      </c>
      <c r="T83" s="572">
        <f t="shared" si="18"/>
        <v>0</v>
      </c>
      <c r="U83" s="572">
        <v>0</v>
      </c>
      <c r="V83" s="572">
        <v>0</v>
      </c>
      <c r="W83" s="572">
        <v>0</v>
      </c>
      <c r="X83" s="453" t="s">
        <v>1556</v>
      </c>
      <c r="Y83" s="460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2"/>
      <c r="AX83" s="462"/>
      <c r="BG83" s="458"/>
      <c r="BH83" s="458"/>
    </row>
    <row r="84" spans="1:60" s="316" customFormat="1" ht="15.75" hidden="1" outlineLevel="2" x14ac:dyDescent="0.25">
      <c r="A84" s="475" t="s">
        <v>1584</v>
      </c>
      <c r="B84" s="302" t="s">
        <v>2236</v>
      </c>
      <c r="C84" s="571">
        <v>0</v>
      </c>
      <c r="D84" s="571">
        <f t="shared" si="14"/>
        <v>2000</v>
      </c>
      <c r="E84" s="564">
        <v>1</v>
      </c>
      <c r="F84" s="564">
        <v>1</v>
      </c>
      <c r="G84" s="564">
        <v>1</v>
      </c>
      <c r="H84" s="571">
        <f t="shared" si="15"/>
        <v>0</v>
      </c>
      <c r="I84" s="571">
        <v>0</v>
      </c>
      <c r="J84" s="571">
        <v>0</v>
      </c>
      <c r="K84" s="571">
        <v>0</v>
      </c>
      <c r="L84" s="571">
        <f t="shared" si="16"/>
        <v>2000</v>
      </c>
      <c r="M84" s="571">
        <v>0</v>
      </c>
      <c r="N84" s="571">
        <v>2000</v>
      </c>
      <c r="O84" s="571">
        <v>0</v>
      </c>
      <c r="P84" s="571">
        <f t="shared" si="17"/>
        <v>0</v>
      </c>
      <c r="Q84" s="571">
        <v>0</v>
      </c>
      <c r="R84" s="571">
        <v>0</v>
      </c>
      <c r="S84" s="571">
        <v>0</v>
      </c>
      <c r="T84" s="571">
        <f t="shared" si="18"/>
        <v>0</v>
      </c>
      <c r="U84" s="571">
        <v>0</v>
      </c>
      <c r="V84" s="571">
        <v>0</v>
      </c>
      <c r="W84" s="571">
        <v>0</v>
      </c>
      <c r="X84" s="450" t="s">
        <v>1581</v>
      </c>
    </row>
    <row r="85" spans="1:60" s="316" customFormat="1" ht="15.75" hidden="1" outlineLevel="2" x14ac:dyDescent="0.25">
      <c r="A85" s="475" t="s">
        <v>1585</v>
      </c>
      <c r="B85" s="302" t="s">
        <v>2237</v>
      </c>
      <c r="C85" s="571">
        <v>0</v>
      </c>
      <c r="D85" s="571">
        <f t="shared" si="14"/>
        <v>2000</v>
      </c>
      <c r="E85" s="564">
        <v>1</v>
      </c>
      <c r="F85" s="564">
        <v>1</v>
      </c>
      <c r="G85" s="564">
        <v>1</v>
      </c>
      <c r="H85" s="571">
        <f t="shared" si="15"/>
        <v>0</v>
      </c>
      <c r="I85" s="571">
        <v>0</v>
      </c>
      <c r="J85" s="571">
        <v>0</v>
      </c>
      <c r="K85" s="571">
        <v>0</v>
      </c>
      <c r="L85" s="571">
        <f t="shared" si="16"/>
        <v>2000</v>
      </c>
      <c r="M85" s="571">
        <v>0</v>
      </c>
      <c r="N85" s="571">
        <v>2000</v>
      </c>
      <c r="O85" s="571">
        <v>0</v>
      </c>
      <c r="P85" s="571">
        <f t="shared" si="17"/>
        <v>0</v>
      </c>
      <c r="Q85" s="571">
        <v>0</v>
      </c>
      <c r="R85" s="571">
        <v>0</v>
      </c>
      <c r="S85" s="571">
        <v>0</v>
      </c>
      <c r="T85" s="571">
        <f t="shared" si="18"/>
        <v>0</v>
      </c>
      <c r="U85" s="571">
        <v>0</v>
      </c>
      <c r="V85" s="571">
        <v>0</v>
      </c>
      <c r="W85" s="571">
        <v>0</v>
      </c>
      <c r="X85" s="450" t="s">
        <v>1581</v>
      </c>
    </row>
    <row r="86" spans="1:60" s="316" customFormat="1" ht="15.75" hidden="1" outlineLevel="2" x14ac:dyDescent="0.25">
      <c r="A86" s="475" t="s">
        <v>1586</v>
      </c>
      <c r="B86" s="302" t="s">
        <v>2238</v>
      </c>
      <c r="C86" s="571">
        <v>0</v>
      </c>
      <c r="D86" s="571">
        <f t="shared" si="14"/>
        <v>2000</v>
      </c>
      <c r="E86" s="564">
        <v>1</v>
      </c>
      <c r="F86" s="564">
        <v>1</v>
      </c>
      <c r="G86" s="564">
        <v>1</v>
      </c>
      <c r="H86" s="571">
        <f t="shared" si="15"/>
        <v>0</v>
      </c>
      <c r="I86" s="571">
        <v>0</v>
      </c>
      <c r="J86" s="571">
        <v>0</v>
      </c>
      <c r="K86" s="571">
        <v>0</v>
      </c>
      <c r="L86" s="571">
        <f t="shared" si="16"/>
        <v>2000</v>
      </c>
      <c r="M86" s="571">
        <v>0</v>
      </c>
      <c r="N86" s="571">
        <v>2000</v>
      </c>
      <c r="O86" s="571">
        <v>0</v>
      </c>
      <c r="P86" s="571">
        <f t="shared" si="17"/>
        <v>0</v>
      </c>
      <c r="Q86" s="571">
        <v>0</v>
      </c>
      <c r="R86" s="571">
        <v>0</v>
      </c>
      <c r="S86" s="571">
        <v>0</v>
      </c>
      <c r="T86" s="571">
        <f t="shared" si="18"/>
        <v>0</v>
      </c>
      <c r="U86" s="571">
        <v>0</v>
      </c>
      <c r="V86" s="571">
        <v>0</v>
      </c>
      <c r="W86" s="571">
        <v>0</v>
      </c>
      <c r="X86" s="450" t="s">
        <v>1581</v>
      </c>
    </row>
    <row r="87" spans="1:60" s="316" customFormat="1" ht="15.75" hidden="1" outlineLevel="2" x14ac:dyDescent="0.25">
      <c r="A87" s="475" t="s">
        <v>1587</v>
      </c>
      <c r="B87" s="302" t="s">
        <v>2232</v>
      </c>
      <c r="C87" s="571">
        <v>0</v>
      </c>
      <c r="D87" s="571">
        <f t="shared" si="14"/>
        <v>5000</v>
      </c>
      <c r="E87" s="571">
        <v>1</v>
      </c>
      <c r="F87" s="571">
        <v>1</v>
      </c>
      <c r="G87" s="571">
        <v>1</v>
      </c>
      <c r="H87" s="571">
        <f t="shared" si="15"/>
        <v>0</v>
      </c>
      <c r="I87" s="571">
        <v>0</v>
      </c>
      <c r="J87" s="571">
        <v>0</v>
      </c>
      <c r="K87" s="571">
        <v>0</v>
      </c>
      <c r="L87" s="571">
        <f t="shared" si="16"/>
        <v>5000</v>
      </c>
      <c r="M87" s="571">
        <v>0</v>
      </c>
      <c r="N87" s="571">
        <v>5000</v>
      </c>
      <c r="O87" s="571">
        <v>0</v>
      </c>
      <c r="P87" s="571">
        <f t="shared" si="17"/>
        <v>0</v>
      </c>
      <c r="Q87" s="571">
        <v>0</v>
      </c>
      <c r="R87" s="571">
        <v>0</v>
      </c>
      <c r="S87" s="571">
        <v>0</v>
      </c>
      <c r="T87" s="571">
        <f t="shared" si="18"/>
        <v>0</v>
      </c>
      <c r="U87" s="571">
        <v>0</v>
      </c>
      <c r="V87" s="571">
        <v>0</v>
      </c>
      <c r="W87" s="571">
        <v>0</v>
      </c>
      <c r="X87" s="450" t="s">
        <v>1953</v>
      </c>
    </row>
    <row r="88" spans="1:60" s="316" customFormat="1" ht="15.75" hidden="1" outlineLevel="2" x14ac:dyDescent="0.25">
      <c r="A88" s="475" t="s">
        <v>1588</v>
      </c>
      <c r="B88" s="302" t="s">
        <v>2234</v>
      </c>
      <c r="C88" s="571">
        <v>0</v>
      </c>
      <c r="D88" s="571">
        <f t="shared" si="14"/>
        <v>7000</v>
      </c>
      <c r="E88" s="571">
        <v>1</v>
      </c>
      <c r="F88" s="571">
        <v>1</v>
      </c>
      <c r="G88" s="571">
        <v>1</v>
      </c>
      <c r="H88" s="571">
        <f t="shared" si="15"/>
        <v>0</v>
      </c>
      <c r="I88" s="571">
        <v>0</v>
      </c>
      <c r="J88" s="571">
        <v>0</v>
      </c>
      <c r="K88" s="571">
        <v>0</v>
      </c>
      <c r="L88" s="571">
        <f t="shared" si="16"/>
        <v>7000</v>
      </c>
      <c r="M88" s="571">
        <v>0</v>
      </c>
      <c r="N88" s="571">
        <v>7000</v>
      </c>
      <c r="O88" s="571">
        <v>0</v>
      </c>
      <c r="P88" s="571">
        <f t="shared" si="17"/>
        <v>0</v>
      </c>
      <c r="Q88" s="571">
        <v>0</v>
      </c>
      <c r="R88" s="571">
        <v>0</v>
      </c>
      <c r="S88" s="571">
        <v>0</v>
      </c>
      <c r="T88" s="571">
        <f t="shared" si="18"/>
        <v>0</v>
      </c>
      <c r="U88" s="571">
        <v>0</v>
      </c>
      <c r="V88" s="571">
        <v>0</v>
      </c>
      <c r="W88" s="571">
        <v>0</v>
      </c>
      <c r="X88" s="450" t="s">
        <v>1953</v>
      </c>
    </row>
    <row r="89" spans="1:60" s="316" customFormat="1" ht="15.75" hidden="1" outlineLevel="2" x14ac:dyDescent="0.25">
      <c r="A89" s="475" t="s">
        <v>1589</v>
      </c>
      <c r="B89" s="302" t="s">
        <v>2235</v>
      </c>
      <c r="C89" s="571">
        <v>0</v>
      </c>
      <c r="D89" s="571">
        <f t="shared" si="14"/>
        <v>7000</v>
      </c>
      <c r="E89" s="571">
        <v>1</v>
      </c>
      <c r="F89" s="571">
        <v>1</v>
      </c>
      <c r="G89" s="571">
        <v>1</v>
      </c>
      <c r="H89" s="571">
        <f t="shared" si="15"/>
        <v>0</v>
      </c>
      <c r="I89" s="571">
        <v>0</v>
      </c>
      <c r="J89" s="571">
        <v>0</v>
      </c>
      <c r="K89" s="571">
        <v>0</v>
      </c>
      <c r="L89" s="571">
        <f t="shared" si="16"/>
        <v>7000</v>
      </c>
      <c r="M89" s="571">
        <v>0</v>
      </c>
      <c r="N89" s="571">
        <v>7000</v>
      </c>
      <c r="O89" s="571">
        <v>0</v>
      </c>
      <c r="P89" s="571">
        <f t="shared" si="17"/>
        <v>0</v>
      </c>
      <c r="Q89" s="571">
        <v>0</v>
      </c>
      <c r="R89" s="571">
        <v>0</v>
      </c>
      <c r="S89" s="571">
        <v>0</v>
      </c>
      <c r="T89" s="571">
        <f t="shared" si="18"/>
        <v>0</v>
      </c>
      <c r="U89" s="571">
        <v>0</v>
      </c>
      <c r="V89" s="571">
        <v>0</v>
      </c>
      <c r="W89" s="571">
        <v>0</v>
      </c>
      <c r="X89" s="450" t="s">
        <v>1953</v>
      </c>
    </row>
    <row r="90" spans="1:60" s="316" customFormat="1" ht="15.75" hidden="1" outlineLevel="2" x14ac:dyDescent="0.25">
      <c r="A90" s="475" t="s">
        <v>1590</v>
      </c>
      <c r="B90" s="302" t="s">
        <v>2233</v>
      </c>
      <c r="C90" s="571">
        <v>0</v>
      </c>
      <c r="D90" s="571">
        <f t="shared" si="14"/>
        <v>5000</v>
      </c>
      <c r="E90" s="571">
        <v>1</v>
      </c>
      <c r="F90" s="571">
        <v>1</v>
      </c>
      <c r="G90" s="571"/>
      <c r="H90" s="571">
        <f t="shared" si="15"/>
        <v>0</v>
      </c>
      <c r="I90" s="571">
        <v>0</v>
      </c>
      <c r="J90" s="571">
        <v>0</v>
      </c>
      <c r="K90" s="571">
        <v>0</v>
      </c>
      <c r="L90" s="571">
        <f t="shared" si="16"/>
        <v>0</v>
      </c>
      <c r="M90" s="571">
        <v>0</v>
      </c>
      <c r="N90" s="571">
        <v>0</v>
      </c>
      <c r="O90" s="571">
        <v>0</v>
      </c>
      <c r="P90" s="571">
        <f t="shared" si="17"/>
        <v>5000</v>
      </c>
      <c r="Q90" s="571">
        <v>0</v>
      </c>
      <c r="R90" s="571">
        <v>5000</v>
      </c>
      <c r="S90" s="571">
        <v>0</v>
      </c>
      <c r="T90" s="571">
        <f t="shared" si="18"/>
        <v>0</v>
      </c>
      <c r="U90" s="571">
        <v>0</v>
      </c>
      <c r="V90" s="571">
        <v>0</v>
      </c>
      <c r="W90" s="571">
        <v>0</v>
      </c>
      <c r="X90" s="450" t="s">
        <v>1954</v>
      </c>
    </row>
    <row r="91" spans="1:60" s="44" customFormat="1" ht="15.75" hidden="1" outlineLevel="2" x14ac:dyDescent="0.2">
      <c r="A91" s="99" t="s">
        <v>111</v>
      </c>
      <c r="B91" s="63" t="s">
        <v>762</v>
      </c>
      <c r="C91" s="563">
        <v>1</v>
      </c>
      <c r="D91" s="563">
        <f t="shared" si="14"/>
        <v>15000</v>
      </c>
      <c r="E91" s="581">
        <v>1</v>
      </c>
      <c r="F91" s="581"/>
      <c r="G91" s="581"/>
      <c r="H91" s="563">
        <f t="shared" si="15"/>
        <v>0</v>
      </c>
      <c r="I91" s="563">
        <f>SUM(J91:K91)</f>
        <v>0</v>
      </c>
      <c r="J91" s="563">
        <v>0</v>
      </c>
      <c r="K91" s="563">
        <v>0</v>
      </c>
      <c r="L91" s="563">
        <f t="shared" si="16"/>
        <v>15000</v>
      </c>
      <c r="M91" s="565">
        <v>0</v>
      </c>
      <c r="N91" s="563">
        <v>15000</v>
      </c>
      <c r="O91" s="565">
        <v>0</v>
      </c>
      <c r="P91" s="563">
        <f t="shared" si="17"/>
        <v>0</v>
      </c>
      <c r="Q91" s="563">
        <v>0</v>
      </c>
      <c r="R91" s="563">
        <v>0</v>
      </c>
      <c r="S91" s="563">
        <v>0</v>
      </c>
      <c r="T91" s="563">
        <f t="shared" si="18"/>
        <v>0</v>
      </c>
      <c r="U91" s="563">
        <v>0</v>
      </c>
      <c r="V91" s="563">
        <v>0</v>
      </c>
      <c r="W91" s="563">
        <v>0</v>
      </c>
      <c r="X91" s="58"/>
      <c r="Y91" s="254"/>
      <c r="Z91" s="382"/>
      <c r="AG91" s="45"/>
      <c r="AH91" s="45"/>
      <c r="AI91" s="34"/>
      <c r="AJ91" s="34"/>
      <c r="AK91" s="45"/>
      <c r="AL91" s="45"/>
      <c r="AM91" s="45"/>
      <c r="AN91" s="45"/>
      <c r="AO91" s="45"/>
      <c r="AP91" s="45"/>
    </row>
    <row r="92" spans="1:60" s="436" customFormat="1" ht="15.75" hidden="1" outlineLevel="2" x14ac:dyDescent="0.25">
      <c r="A92" s="471" t="s">
        <v>1591</v>
      </c>
      <c r="B92" s="472" t="s">
        <v>1582</v>
      </c>
      <c r="C92" s="574">
        <v>0</v>
      </c>
      <c r="D92" s="574">
        <f t="shared" si="14"/>
        <v>3500</v>
      </c>
      <c r="E92" s="574"/>
      <c r="F92" s="574"/>
      <c r="G92" s="574"/>
      <c r="H92" s="574">
        <f t="shared" si="15"/>
        <v>0</v>
      </c>
      <c r="I92" s="574">
        <v>0</v>
      </c>
      <c r="J92" s="574">
        <v>0</v>
      </c>
      <c r="K92" s="574">
        <v>0</v>
      </c>
      <c r="L92" s="574">
        <f t="shared" si="16"/>
        <v>3500</v>
      </c>
      <c r="M92" s="574">
        <v>0</v>
      </c>
      <c r="N92" s="574">
        <v>3500</v>
      </c>
      <c r="O92" s="574">
        <v>0</v>
      </c>
      <c r="P92" s="574">
        <f t="shared" si="17"/>
        <v>0</v>
      </c>
      <c r="Q92" s="574">
        <v>0</v>
      </c>
      <c r="R92" s="574">
        <v>0</v>
      </c>
      <c r="S92" s="574">
        <v>0</v>
      </c>
      <c r="T92" s="574">
        <f t="shared" si="18"/>
        <v>0</v>
      </c>
      <c r="U92" s="574">
        <v>0</v>
      </c>
      <c r="V92" s="574">
        <v>0</v>
      </c>
      <c r="W92" s="574">
        <v>0</v>
      </c>
      <c r="X92" s="473" t="s">
        <v>1564</v>
      </c>
    </row>
    <row r="93" spans="1:60" s="44" customFormat="1" ht="15.75" hidden="1" outlineLevel="1" x14ac:dyDescent="0.2">
      <c r="A93" s="29">
        <v>3</v>
      </c>
      <c r="B93" s="29" t="s">
        <v>128</v>
      </c>
      <c r="C93" s="562">
        <f>SUM(C94:C189)</f>
        <v>83.545000000000002</v>
      </c>
      <c r="D93" s="562">
        <f t="shared" si="14"/>
        <v>2367306.25196</v>
      </c>
      <c r="E93" s="562">
        <f>SUM(E94:E189)</f>
        <v>36</v>
      </c>
      <c r="F93" s="562">
        <f>SUM(F94:F189)</f>
        <v>32</v>
      </c>
      <c r="G93" s="562">
        <f>SUM(G94:G189)</f>
        <v>20</v>
      </c>
      <c r="H93" s="562">
        <f t="shared" si="15"/>
        <v>395183.11798999971</v>
      </c>
      <c r="I93" s="562">
        <f>SUM(I94:I189)</f>
        <v>0</v>
      </c>
      <c r="J93" s="562">
        <f>SUM(J94:J189)</f>
        <v>395183.11798999971</v>
      </c>
      <c r="K93" s="562">
        <f>SUM(K94:K189)</f>
        <v>0</v>
      </c>
      <c r="L93" s="562">
        <f t="shared" si="16"/>
        <v>941209.48397000029</v>
      </c>
      <c r="M93" s="562">
        <f>SUM(M94:M189)</f>
        <v>0</v>
      </c>
      <c r="N93" s="562">
        <f>SUM(N94:N189)</f>
        <v>941209.48397000029</v>
      </c>
      <c r="O93" s="562">
        <f>SUM(O94:O189)</f>
        <v>0</v>
      </c>
      <c r="P93" s="562">
        <f t="shared" si="17"/>
        <v>735913.65</v>
      </c>
      <c r="Q93" s="562">
        <f>SUM(Q94:Q189)</f>
        <v>0</v>
      </c>
      <c r="R93" s="562">
        <f>SUM(R94:R189)</f>
        <v>735913.65</v>
      </c>
      <c r="S93" s="562">
        <f>SUM(S94:S189)</f>
        <v>0</v>
      </c>
      <c r="T93" s="562">
        <f t="shared" si="18"/>
        <v>295000</v>
      </c>
      <c r="U93" s="562">
        <f>SUM(U94:U189)</f>
        <v>0</v>
      </c>
      <c r="V93" s="562">
        <f>SUM(V94:V189)</f>
        <v>295000</v>
      </c>
      <c r="W93" s="562">
        <f>SUM(W94:W189)</f>
        <v>0</v>
      </c>
      <c r="X93" s="31">
        <f>SUM(X94:X148)</f>
        <v>0</v>
      </c>
      <c r="Y93" s="31">
        <f>SUM(Y94:Y148)</f>
        <v>0</v>
      </c>
      <c r="Z93" s="382"/>
      <c r="AG93" s="45"/>
      <c r="AH93" s="45"/>
      <c r="AI93" s="34"/>
      <c r="AJ93" s="34"/>
      <c r="AK93" s="45"/>
      <c r="AL93" s="45"/>
      <c r="AM93" s="45"/>
      <c r="AN93" s="45"/>
      <c r="AO93" s="45"/>
      <c r="AP93" s="45"/>
    </row>
    <row r="94" spans="1:60" s="44" customFormat="1" ht="15.75" hidden="1" outlineLevel="2" x14ac:dyDescent="0.2">
      <c r="A94" s="56" t="s">
        <v>129</v>
      </c>
      <c r="B94" s="57" t="s">
        <v>162</v>
      </c>
      <c r="C94" s="563">
        <v>0</v>
      </c>
      <c r="D94" s="563">
        <f t="shared" si="14"/>
        <v>15500</v>
      </c>
      <c r="E94" s="563"/>
      <c r="F94" s="563"/>
      <c r="G94" s="563"/>
      <c r="H94" s="563">
        <f t="shared" si="15"/>
        <v>500</v>
      </c>
      <c r="I94" s="563">
        <v>0</v>
      </c>
      <c r="J94" s="584">
        <v>500</v>
      </c>
      <c r="K94" s="565">
        <v>0</v>
      </c>
      <c r="L94" s="563">
        <f t="shared" si="16"/>
        <v>15000</v>
      </c>
      <c r="M94" s="565">
        <v>0</v>
      </c>
      <c r="N94" s="566">
        <v>15000</v>
      </c>
      <c r="O94" s="563">
        <v>0</v>
      </c>
      <c r="P94" s="563">
        <f t="shared" si="17"/>
        <v>0</v>
      </c>
      <c r="Q94" s="563">
        <v>0</v>
      </c>
      <c r="R94" s="563">
        <v>0</v>
      </c>
      <c r="S94" s="563">
        <v>0</v>
      </c>
      <c r="T94" s="563">
        <f t="shared" si="18"/>
        <v>0</v>
      </c>
      <c r="U94" s="563">
        <v>0</v>
      </c>
      <c r="V94" s="563">
        <v>0</v>
      </c>
      <c r="W94" s="563">
        <v>0</v>
      </c>
      <c r="X94" s="58"/>
      <c r="Y94" s="254"/>
      <c r="Z94" s="382"/>
      <c r="AG94" s="45"/>
      <c r="AH94" s="45"/>
      <c r="AI94" s="34"/>
      <c r="AJ94" s="34"/>
      <c r="AK94" s="45"/>
      <c r="AL94" s="45"/>
      <c r="AM94" s="45"/>
      <c r="AN94" s="45"/>
      <c r="AO94" s="45"/>
      <c r="AP94" s="45"/>
    </row>
    <row r="95" spans="1:60" s="368" customFormat="1" ht="31.5" hidden="1" outlineLevel="2" x14ac:dyDescent="0.2">
      <c r="A95" s="375" t="s">
        <v>136</v>
      </c>
      <c r="B95" s="445" t="s">
        <v>1133</v>
      </c>
      <c r="C95" s="582">
        <v>0</v>
      </c>
      <c r="D95" s="582">
        <f t="shared" si="14"/>
        <v>20000</v>
      </c>
      <c r="E95" s="582"/>
      <c r="F95" s="582"/>
      <c r="G95" s="582"/>
      <c r="H95" s="582">
        <f t="shared" si="15"/>
        <v>20000</v>
      </c>
      <c r="I95" s="582">
        <v>0</v>
      </c>
      <c r="J95" s="582">
        <v>20000</v>
      </c>
      <c r="K95" s="583">
        <v>0</v>
      </c>
      <c r="L95" s="582">
        <f t="shared" si="16"/>
        <v>0</v>
      </c>
      <c r="M95" s="583">
        <v>0</v>
      </c>
      <c r="N95" s="582">
        <v>0</v>
      </c>
      <c r="O95" s="582">
        <v>0</v>
      </c>
      <c r="P95" s="582">
        <f t="shared" si="17"/>
        <v>0</v>
      </c>
      <c r="Q95" s="582">
        <v>0</v>
      </c>
      <c r="R95" s="582">
        <v>0</v>
      </c>
      <c r="S95" s="582">
        <v>0</v>
      </c>
      <c r="T95" s="582">
        <f t="shared" si="18"/>
        <v>0</v>
      </c>
      <c r="U95" s="582">
        <v>0</v>
      </c>
      <c r="V95" s="582">
        <v>0</v>
      </c>
      <c r="W95" s="582">
        <v>0</v>
      </c>
      <c r="X95" s="366"/>
      <c r="Y95" s="367"/>
      <c r="Z95" s="398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</row>
    <row r="96" spans="1:60" s="307" customFormat="1" ht="15.75" hidden="1" outlineLevel="2" x14ac:dyDescent="0.2">
      <c r="A96" s="56" t="s">
        <v>138</v>
      </c>
      <c r="B96" s="57" t="s">
        <v>721</v>
      </c>
      <c r="C96" s="563">
        <v>0</v>
      </c>
      <c r="D96" s="563">
        <f t="shared" si="14"/>
        <v>7392.7</v>
      </c>
      <c r="E96" s="563"/>
      <c r="F96" s="563"/>
      <c r="G96" s="563"/>
      <c r="H96" s="563">
        <f t="shared" si="15"/>
        <v>7392.7</v>
      </c>
      <c r="I96" s="563">
        <v>0</v>
      </c>
      <c r="J96" s="564">
        <v>7392.7</v>
      </c>
      <c r="K96" s="565">
        <v>0</v>
      </c>
      <c r="L96" s="563">
        <f t="shared" si="16"/>
        <v>0</v>
      </c>
      <c r="M96" s="565">
        <v>0</v>
      </c>
      <c r="N96" s="563">
        <v>0</v>
      </c>
      <c r="O96" s="563">
        <v>0</v>
      </c>
      <c r="P96" s="563">
        <f t="shared" si="17"/>
        <v>0</v>
      </c>
      <c r="Q96" s="563">
        <v>0</v>
      </c>
      <c r="R96" s="563">
        <v>0</v>
      </c>
      <c r="S96" s="563">
        <v>0</v>
      </c>
      <c r="T96" s="563">
        <f t="shared" si="18"/>
        <v>0</v>
      </c>
      <c r="U96" s="563">
        <v>0</v>
      </c>
      <c r="V96" s="563">
        <v>0</v>
      </c>
      <c r="W96" s="563">
        <v>0</v>
      </c>
      <c r="X96" s="58"/>
      <c r="Y96" s="306" t="s">
        <v>172</v>
      </c>
      <c r="Z96" s="416"/>
      <c r="AI96" s="308">
        <f>SUM(I96:K96)</f>
        <v>7392.7</v>
      </c>
      <c r="AJ96" s="308">
        <f>AI96-H96</f>
        <v>0</v>
      </c>
    </row>
    <row r="97" spans="1:42" s="44" customFormat="1" ht="15.75" hidden="1" outlineLevel="2" x14ac:dyDescent="0.2">
      <c r="A97" s="99" t="s">
        <v>141</v>
      </c>
      <c r="B97" s="63" t="s">
        <v>174</v>
      </c>
      <c r="C97" s="563">
        <v>1.85</v>
      </c>
      <c r="D97" s="563">
        <f t="shared" si="14"/>
        <v>15500</v>
      </c>
      <c r="E97" s="563"/>
      <c r="F97" s="563"/>
      <c r="G97" s="563"/>
      <c r="H97" s="563">
        <f t="shared" si="15"/>
        <v>500</v>
      </c>
      <c r="I97" s="563">
        <v>0</v>
      </c>
      <c r="J97" s="584">
        <v>500</v>
      </c>
      <c r="K97" s="565">
        <v>0</v>
      </c>
      <c r="L97" s="563">
        <f t="shared" si="16"/>
        <v>15000</v>
      </c>
      <c r="M97" s="565">
        <v>0</v>
      </c>
      <c r="N97" s="566">
        <v>15000</v>
      </c>
      <c r="O97" s="563">
        <v>0</v>
      </c>
      <c r="P97" s="563">
        <f t="shared" si="17"/>
        <v>0</v>
      </c>
      <c r="Q97" s="563">
        <v>0</v>
      </c>
      <c r="R97" s="563">
        <v>0</v>
      </c>
      <c r="S97" s="563">
        <v>0</v>
      </c>
      <c r="T97" s="563">
        <f t="shared" si="18"/>
        <v>0</v>
      </c>
      <c r="U97" s="563">
        <v>0</v>
      </c>
      <c r="V97" s="563">
        <v>0</v>
      </c>
      <c r="W97" s="563">
        <v>0</v>
      </c>
      <c r="X97" s="58"/>
      <c r="Y97" s="254"/>
      <c r="Z97" s="382"/>
      <c r="AG97" s="45"/>
      <c r="AH97" s="45"/>
      <c r="AI97" s="34"/>
      <c r="AJ97" s="34"/>
      <c r="AK97" s="45"/>
      <c r="AL97" s="45"/>
      <c r="AM97" s="45"/>
      <c r="AN97" s="45"/>
      <c r="AO97" s="45"/>
      <c r="AP97" s="45"/>
    </row>
    <row r="98" spans="1:42" s="44" customFormat="1" ht="31.5" hidden="1" outlineLevel="2" x14ac:dyDescent="0.2">
      <c r="A98" s="99" t="s">
        <v>173</v>
      </c>
      <c r="B98" s="63" t="s">
        <v>1091</v>
      </c>
      <c r="C98" s="563">
        <v>0</v>
      </c>
      <c r="D98" s="563">
        <f t="shared" si="14"/>
        <v>65106.619999999995</v>
      </c>
      <c r="E98" s="563"/>
      <c r="F98" s="563"/>
      <c r="G98" s="563"/>
      <c r="H98" s="563">
        <f t="shared" si="15"/>
        <v>28999.23</v>
      </c>
      <c r="I98" s="563">
        <v>0</v>
      </c>
      <c r="J98" s="564">
        <v>28999.23</v>
      </c>
      <c r="K98" s="565">
        <v>0</v>
      </c>
      <c r="L98" s="563">
        <f t="shared" si="16"/>
        <v>36107.39</v>
      </c>
      <c r="M98" s="565">
        <v>0</v>
      </c>
      <c r="N98" s="566">
        <v>36107.39</v>
      </c>
      <c r="O98" s="563">
        <v>0</v>
      </c>
      <c r="P98" s="563">
        <f t="shared" si="17"/>
        <v>0</v>
      </c>
      <c r="Q98" s="563">
        <v>0</v>
      </c>
      <c r="R98" s="563">
        <v>0</v>
      </c>
      <c r="S98" s="563">
        <v>0</v>
      </c>
      <c r="T98" s="563">
        <f t="shared" si="18"/>
        <v>0</v>
      </c>
      <c r="U98" s="563">
        <v>0</v>
      </c>
      <c r="V98" s="563">
        <v>0</v>
      </c>
      <c r="W98" s="563">
        <v>0</v>
      </c>
      <c r="X98" s="58"/>
      <c r="Y98" s="254"/>
      <c r="Z98" s="382" t="e">
        <f>J98-#REF!</f>
        <v>#REF!</v>
      </c>
      <c r="AG98" s="45"/>
      <c r="AH98" s="45"/>
      <c r="AI98" s="34"/>
      <c r="AJ98" s="34"/>
      <c r="AK98" s="45"/>
      <c r="AL98" s="45"/>
      <c r="AM98" s="45"/>
      <c r="AN98" s="45"/>
      <c r="AO98" s="45"/>
      <c r="AP98" s="45"/>
    </row>
    <row r="99" spans="1:42" s="44" customFormat="1" ht="31.5" hidden="1" outlineLevel="2" x14ac:dyDescent="0.2">
      <c r="A99" s="99" t="s">
        <v>181</v>
      </c>
      <c r="B99" s="63" t="s">
        <v>871</v>
      </c>
      <c r="C99" s="563">
        <v>0</v>
      </c>
      <c r="D99" s="563">
        <f t="shared" si="14"/>
        <v>47652.4</v>
      </c>
      <c r="E99" s="563"/>
      <c r="F99" s="563"/>
      <c r="G99" s="563"/>
      <c r="H99" s="563">
        <f t="shared" si="15"/>
        <v>40126.6</v>
      </c>
      <c r="I99" s="563">
        <v>0</v>
      </c>
      <c r="J99" s="566">
        <v>40126.6</v>
      </c>
      <c r="K99" s="565">
        <v>0</v>
      </c>
      <c r="L99" s="563">
        <f t="shared" si="16"/>
        <v>7525.8</v>
      </c>
      <c r="M99" s="565">
        <v>0</v>
      </c>
      <c r="N99" s="566">
        <v>7525.8</v>
      </c>
      <c r="O99" s="563">
        <v>0</v>
      </c>
      <c r="P99" s="563">
        <f t="shared" si="17"/>
        <v>0</v>
      </c>
      <c r="Q99" s="563">
        <v>0</v>
      </c>
      <c r="R99" s="563">
        <v>0</v>
      </c>
      <c r="S99" s="563">
        <v>0</v>
      </c>
      <c r="T99" s="563">
        <f t="shared" si="18"/>
        <v>0</v>
      </c>
      <c r="U99" s="563">
        <v>0</v>
      </c>
      <c r="V99" s="563">
        <v>0</v>
      </c>
      <c r="W99" s="563">
        <v>0</v>
      </c>
      <c r="X99" s="58"/>
      <c r="Y99" s="254"/>
      <c r="Z99" s="382" t="e">
        <f>J99-#REF!</f>
        <v>#REF!</v>
      </c>
      <c r="AG99" s="45"/>
      <c r="AH99" s="45"/>
      <c r="AI99" s="34"/>
      <c r="AJ99" s="34"/>
      <c r="AK99" s="45"/>
      <c r="AL99" s="45"/>
      <c r="AM99" s="45"/>
      <c r="AN99" s="45"/>
      <c r="AO99" s="45"/>
      <c r="AP99" s="45"/>
    </row>
    <row r="100" spans="1:42" s="44" customFormat="1" ht="31.5" hidden="1" outlineLevel="2" x14ac:dyDescent="0.2">
      <c r="A100" s="99" t="s">
        <v>187</v>
      </c>
      <c r="B100" s="63" t="s">
        <v>1092</v>
      </c>
      <c r="C100" s="563">
        <v>0</v>
      </c>
      <c r="D100" s="563">
        <f t="shared" si="14"/>
        <v>11945.97</v>
      </c>
      <c r="E100" s="563"/>
      <c r="F100" s="563"/>
      <c r="G100" s="563"/>
      <c r="H100" s="563">
        <f t="shared" si="15"/>
        <v>11945.97</v>
      </c>
      <c r="I100" s="563">
        <v>0</v>
      </c>
      <c r="J100" s="564">
        <v>11945.97</v>
      </c>
      <c r="K100" s="565">
        <v>0</v>
      </c>
      <c r="L100" s="563">
        <f t="shared" si="16"/>
        <v>0</v>
      </c>
      <c r="M100" s="565">
        <v>0</v>
      </c>
      <c r="N100" s="563">
        <v>0</v>
      </c>
      <c r="O100" s="563">
        <v>0</v>
      </c>
      <c r="P100" s="563">
        <f t="shared" si="17"/>
        <v>0</v>
      </c>
      <c r="Q100" s="563">
        <v>0</v>
      </c>
      <c r="R100" s="563">
        <v>0</v>
      </c>
      <c r="S100" s="563">
        <v>0</v>
      </c>
      <c r="T100" s="563">
        <f t="shared" si="18"/>
        <v>0</v>
      </c>
      <c r="U100" s="563">
        <v>0</v>
      </c>
      <c r="V100" s="563">
        <v>0</v>
      </c>
      <c r="W100" s="563">
        <v>0</v>
      </c>
      <c r="X100" s="58"/>
      <c r="Y100" s="254"/>
      <c r="Z100" s="382" t="e">
        <f>J100-#REF!</f>
        <v>#REF!</v>
      </c>
      <c r="AA100" s="449"/>
      <c r="AG100" s="45"/>
      <c r="AH100" s="45"/>
      <c r="AI100" s="34"/>
      <c r="AJ100" s="34"/>
      <c r="AK100" s="45"/>
      <c r="AL100" s="45"/>
      <c r="AM100" s="45"/>
      <c r="AN100" s="45"/>
      <c r="AO100" s="45"/>
      <c r="AP100" s="45"/>
    </row>
    <row r="101" spans="1:42" s="44" customFormat="1" ht="31.5" hidden="1" outlineLevel="2" x14ac:dyDescent="0.2">
      <c r="A101" s="99" t="s">
        <v>192</v>
      </c>
      <c r="B101" s="63" t="s">
        <v>979</v>
      </c>
      <c r="C101" s="563">
        <v>0</v>
      </c>
      <c r="D101" s="563">
        <f t="shared" si="14"/>
        <v>44208.5</v>
      </c>
      <c r="E101" s="563"/>
      <c r="F101" s="563"/>
      <c r="G101" s="563"/>
      <c r="H101" s="563">
        <f t="shared" si="15"/>
        <v>44208.5</v>
      </c>
      <c r="I101" s="563">
        <v>0</v>
      </c>
      <c r="J101" s="566">
        <v>44208.5</v>
      </c>
      <c r="K101" s="565">
        <v>0</v>
      </c>
      <c r="L101" s="563">
        <f t="shared" si="16"/>
        <v>0</v>
      </c>
      <c r="M101" s="565">
        <v>0</v>
      </c>
      <c r="N101" s="563">
        <v>0</v>
      </c>
      <c r="O101" s="563">
        <v>0</v>
      </c>
      <c r="P101" s="563">
        <f t="shared" si="17"/>
        <v>0</v>
      </c>
      <c r="Q101" s="563">
        <v>0</v>
      </c>
      <c r="R101" s="563">
        <v>0</v>
      </c>
      <c r="S101" s="563">
        <v>0</v>
      </c>
      <c r="T101" s="563">
        <f t="shared" si="18"/>
        <v>0</v>
      </c>
      <c r="U101" s="563">
        <v>0</v>
      </c>
      <c r="V101" s="563">
        <v>0</v>
      </c>
      <c r="W101" s="563">
        <v>0</v>
      </c>
      <c r="X101" s="58"/>
      <c r="Y101" s="254"/>
      <c r="Z101" s="382" t="e">
        <f>J101-#REF!</f>
        <v>#REF!</v>
      </c>
      <c r="AG101" s="45"/>
      <c r="AH101" s="45"/>
      <c r="AI101" s="34"/>
      <c r="AJ101" s="34"/>
      <c r="AK101" s="45"/>
      <c r="AL101" s="45"/>
      <c r="AM101" s="45"/>
      <c r="AN101" s="45"/>
      <c r="AO101" s="45"/>
      <c r="AP101" s="45"/>
    </row>
    <row r="102" spans="1:42" s="44" customFormat="1" ht="31.5" hidden="1" outlineLevel="2" x14ac:dyDescent="0.2">
      <c r="A102" s="99" t="s">
        <v>199</v>
      </c>
      <c r="B102" s="63" t="s">
        <v>1093</v>
      </c>
      <c r="C102" s="563">
        <v>0</v>
      </c>
      <c r="D102" s="563">
        <f t="shared" si="14"/>
        <v>120093</v>
      </c>
      <c r="E102" s="563"/>
      <c r="F102" s="563"/>
      <c r="G102" s="563"/>
      <c r="H102" s="563">
        <f t="shared" si="15"/>
        <v>30000</v>
      </c>
      <c r="I102" s="563">
        <v>0</v>
      </c>
      <c r="J102" s="563">
        <f>70000-40000</f>
        <v>30000</v>
      </c>
      <c r="K102" s="565">
        <v>0</v>
      </c>
      <c r="L102" s="563">
        <f t="shared" si="16"/>
        <v>90093</v>
      </c>
      <c r="M102" s="565">
        <v>0</v>
      </c>
      <c r="N102" s="566">
        <v>90093</v>
      </c>
      <c r="O102" s="563">
        <v>0</v>
      </c>
      <c r="P102" s="563">
        <f t="shared" si="17"/>
        <v>0</v>
      </c>
      <c r="Q102" s="563">
        <v>0</v>
      </c>
      <c r="R102" s="563">
        <v>0</v>
      </c>
      <c r="S102" s="563">
        <v>0</v>
      </c>
      <c r="T102" s="563">
        <f t="shared" si="18"/>
        <v>0</v>
      </c>
      <c r="U102" s="563">
        <v>0</v>
      </c>
      <c r="V102" s="563">
        <v>0</v>
      </c>
      <c r="W102" s="563">
        <v>0</v>
      </c>
      <c r="X102" s="58"/>
      <c r="Y102" s="254"/>
      <c r="Z102" s="382"/>
      <c r="AG102" s="45"/>
      <c r="AH102" s="45"/>
      <c r="AI102" s="34"/>
      <c r="AJ102" s="34"/>
      <c r="AK102" s="45"/>
      <c r="AL102" s="45"/>
      <c r="AM102" s="45"/>
      <c r="AN102" s="45"/>
      <c r="AO102" s="45"/>
      <c r="AP102" s="45"/>
    </row>
    <row r="103" spans="1:42" s="83" customFormat="1" ht="15.75" hidden="1" outlineLevel="2" x14ac:dyDescent="0.2">
      <c r="A103" s="56" t="s">
        <v>203</v>
      </c>
      <c r="B103" s="57" t="s">
        <v>1082</v>
      </c>
      <c r="C103" s="563">
        <v>1</v>
      </c>
      <c r="D103" s="563">
        <f t="shared" si="14"/>
        <v>4000</v>
      </c>
      <c r="E103" s="563"/>
      <c r="F103" s="563"/>
      <c r="G103" s="563"/>
      <c r="H103" s="563">
        <f t="shared" si="15"/>
        <v>4000</v>
      </c>
      <c r="I103" s="563">
        <v>0</v>
      </c>
      <c r="J103" s="570">
        <f>9000-5000</f>
        <v>4000</v>
      </c>
      <c r="K103" s="565">
        <v>0</v>
      </c>
      <c r="L103" s="563">
        <f t="shared" si="16"/>
        <v>0</v>
      </c>
      <c r="M103" s="565">
        <v>0</v>
      </c>
      <c r="N103" s="563">
        <v>0</v>
      </c>
      <c r="O103" s="563">
        <v>0</v>
      </c>
      <c r="P103" s="563">
        <f t="shared" si="17"/>
        <v>0</v>
      </c>
      <c r="Q103" s="563">
        <v>0</v>
      </c>
      <c r="R103" s="563">
        <v>0</v>
      </c>
      <c r="S103" s="563">
        <v>0</v>
      </c>
      <c r="T103" s="563">
        <f t="shared" si="18"/>
        <v>0</v>
      </c>
      <c r="U103" s="563">
        <v>0</v>
      </c>
      <c r="V103" s="563">
        <v>0</v>
      </c>
      <c r="W103" s="563">
        <v>0</v>
      </c>
      <c r="X103" s="58"/>
      <c r="Y103" s="267" t="s">
        <v>118</v>
      </c>
      <c r="Z103" s="417"/>
      <c r="AI103" s="34">
        <f t="shared" ref="AI103:AI115" si="19">SUM(I103:K103)</f>
        <v>4000</v>
      </c>
      <c r="AJ103" s="34">
        <f t="shared" ref="AJ103:AJ115" si="20">AI103-H103</f>
        <v>0</v>
      </c>
    </row>
    <row r="104" spans="1:42" s="83" customFormat="1" ht="15.75" hidden="1" outlineLevel="2" x14ac:dyDescent="0.2">
      <c r="A104" s="56" t="s">
        <v>212</v>
      </c>
      <c r="B104" s="57" t="s">
        <v>1084</v>
      </c>
      <c r="C104" s="563">
        <v>0.7</v>
      </c>
      <c r="D104" s="563">
        <f t="shared" si="14"/>
        <v>23000</v>
      </c>
      <c r="E104" s="563"/>
      <c r="F104" s="563"/>
      <c r="G104" s="563"/>
      <c r="H104" s="563">
        <f t="shared" si="15"/>
        <v>23000</v>
      </c>
      <c r="I104" s="563">
        <v>0</v>
      </c>
      <c r="J104" s="563">
        <v>23000</v>
      </c>
      <c r="K104" s="565">
        <v>0</v>
      </c>
      <c r="L104" s="563">
        <f t="shared" si="16"/>
        <v>0</v>
      </c>
      <c r="M104" s="565">
        <v>0</v>
      </c>
      <c r="N104" s="563">
        <v>0</v>
      </c>
      <c r="O104" s="563">
        <v>0</v>
      </c>
      <c r="P104" s="563">
        <f t="shared" si="17"/>
        <v>0</v>
      </c>
      <c r="Q104" s="563">
        <v>0</v>
      </c>
      <c r="R104" s="563">
        <v>0</v>
      </c>
      <c r="S104" s="563">
        <v>0</v>
      </c>
      <c r="T104" s="563">
        <f t="shared" si="18"/>
        <v>0</v>
      </c>
      <c r="U104" s="563">
        <v>0</v>
      </c>
      <c r="V104" s="563">
        <v>0</v>
      </c>
      <c r="W104" s="563">
        <v>0</v>
      </c>
      <c r="X104" s="58"/>
      <c r="Y104" s="267" t="s">
        <v>118</v>
      </c>
      <c r="Z104" s="417"/>
      <c r="AI104" s="34">
        <f t="shared" si="19"/>
        <v>23000</v>
      </c>
      <c r="AJ104" s="34">
        <f t="shared" si="20"/>
        <v>0</v>
      </c>
    </row>
    <row r="105" spans="1:42" s="307" customFormat="1" ht="15.75" hidden="1" outlineLevel="2" x14ac:dyDescent="0.2">
      <c r="A105" s="56" t="s">
        <v>221</v>
      </c>
      <c r="B105" s="57" t="s">
        <v>971</v>
      </c>
      <c r="C105" s="563">
        <v>0.25</v>
      </c>
      <c r="D105" s="563">
        <f t="shared" si="14"/>
        <v>500</v>
      </c>
      <c r="E105" s="563"/>
      <c r="F105" s="563"/>
      <c r="G105" s="563"/>
      <c r="H105" s="563">
        <f t="shared" si="15"/>
        <v>500</v>
      </c>
      <c r="I105" s="563">
        <v>0</v>
      </c>
      <c r="J105" s="563">
        <v>500</v>
      </c>
      <c r="K105" s="565">
        <v>0</v>
      </c>
      <c r="L105" s="563">
        <f t="shared" si="16"/>
        <v>0</v>
      </c>
      <c r="M105" s="565">
        <v>0</v>
      </c>
      <c r="N105" s="563">
        <v>0</v>
      </c>
      <c r="O105" s="563">
        <v>0</v>
      </c>
      <c r="P105" s="563">
        <f t="shared" si="17"/>
        <v>0</v>
      </c>
      <c r="Q105" s="563">
        <v>0</v>
      </c>
      <c r="R105" s="563">
        <v>0</v>
      </c>
      <c r="S105" s="563">
        <v>0</v>
      </c>
      <c r="T105" s="563">
        <f t="shared" si="18"/>
        <v>0</v>
      </c>
      <c r="U105" s="563">
        <v>0</v>
      </c>
      <c r="V105" s="563">
        <v>0</v>
      </c>
      <c r="W105" s="563">
        <v>0</v>
      </c>
      <c r="X105" s="58"/>
      <c r="Y105" s="319" t="s">
        <v>972</v>
      </c>
      <c r="Z105" s="416"/>
      <c r="AI105" s="308">
        <f t="shared" si="19"/>
        <v>500</v>
      </c>
      <c r="AJ105" s="308">
        <f t="shared" si="20"/>
        <v>0</v>
      </c>
    </row>
    <row r="106" spans="1:42" s="84" customFormat="1" ht="15.75" hidden="1" outlineLevel="2" x14ac:dyDescent="0.2">
      <c r="A106" s="56" t="s">
        <v>225</v>
      </c>
      <c r="B106" s="57" t="s">
        <v>142</v>
      </c>
      <c r="C106" s="563">
        <v>0</v>
      </c>
      <c r="D106" s="563">
        <f t="shared" si="14"/>
        <v>14194.16497</v>
      </c>
      <c r="E106" s="563"/>
      <c r="F106" s="563"/>
      <c r="G106" s="563"/>
      <c r="H106" s="563">
        <f t="shared" si="15"/>
        <v>14194.16497</v>
      </c>
      <c r="I106" s="563">
        <v>0</v>
      </c>
      <c r="J106" s="566">
        <v>14194.16497</v>
      </c>
      <c r="K106" s="565">
        <v>0</v>
      </c>
      <c r="L106" s="563">
        <f t="shared" si="16"/>
        <v>0</v>
      </c>
      <c r="M106" s="565">
        <v>0</v>
      </c>
      <c r="N106" s="563">
        <v>0</v>
      </c>
      <c r="O106" s="563">
        <v>0</v>
      </c>
      <c r="P106" s="563">
        <f t="shared" si="17"/>
        <v>0</v>
      </c>
      <c r="Q106" s="563">
        <v>0</v>
      </c>
      <c r="R106" s="563">
        <v>0</v>
      </c>
      <c r="S106" s="563">
        <v>0</v>
      </c>
      <c r="T106" s="563">
        <f t="shared" si="18"/>
        <v>0</v>
      </c>
      <c r="U106" s="563">
        <v>0</v>
      </c>
      <c r="V106" s="563">
        <v>0</v>
      </c>
      <c r="W106" s="563">
        <v>0</v>
      </c>
      <c r="X106" s="58"/>
      <c r="Y106" s="268" t="s">
        <v>121</v>
      </c>
      <c r="Z106" s="374" t="e">
        <f>J106-#REF!</f>
        <v>#REF!</v>
      </c>
      <c r="AI106" s="34">
        <f t="shared" si="19"/>
        <v>14194.16497</v>
      </c>
      <c r="AJ106" s="34">
        <f t="shared" si="20"/>
        <v>0</v>
      </c>
    </row>
    <row r="107" spans="1:42" s="84" customFormat="1" ht="15.75" hidden="1" outlineLevel="2" x14ac:dyDescent="0.2">
      <c r="A107" s="56" t="s">
        <v>227</v>
      </c>
      <c r="B107" s="57" t="s">
        <v>145</v>
      </c>
      <c r="C107" s="563">
        <v>0</v>
      </c>
      <c r="D107" s="563">
        <f t="shared" si="14"/>
        <v>4312.41086</v>
      </c>
      <c r="E107" s="563"/>
      <c r="F107" s="563"/>
      <c r="G107" s="563"/>
      <c r="H107" s="563">
        <f t="shared" si="15"/>
        <v>4312.41086</v>
      </c>
      <c r="I107" s="563">
        <v>0</v>
      </c>
      <c r="J107" s="566">
        <v>4312.41086</v>
      </c>
      <c r="K107" s="565">
        <v>0</v>
      </c>
      <c r="L107" s="563">
        <f t="shared" si="16"/>
        <v>0</v>
      </c>
      <c r="M107" s="565">
        <v>0</v>
      </c>
      <c r="N107" s="563">
        <v>0</v>
      </c>
      <c r="O107" s="563">
        <v>0</v>
      </c>
      <c r="P107" s="563">
        <f t="shared" si="17"/>
        <v>0</v>
      </c>
      <c r="Q107" s="563">
        <v>0</v>
      </c>
      <c r="R107" s="563">
        <v>0</v>
      </c>
      <c r="S107" s="563">
        <v>0</v>
      </c>
      <c r="T107" s="563">
        <f t="shared" si="18"/>
        <v>0</v>
      </c>
      <c r="U107" s="563">
        <v>0</v>
      </c>
      <c r="V107" s="563">
        <v>0</v>
      </c>
      <c r="W107" s="563">
        <v>0</v>
      </c>
      <c r="X107" s="58"/>
      <c r="Y107" s="268" t="s">
        <v>121</v>
      </c>
      <c r="Z107" s="374" t="e">
        <f>J107-#REF!</f>
        <v>#REF!</v>
      </c>
      <c r="AI107" s="34">
        <f t="shared" si="19"/>
        <v>4312.41086</v>
      </c>
      <c r="AJ107" s="34">
        <f t="shared" si="20"/>
        <v>0</v>
      </c>
    </row>
    <row r="108" spans="1:42" s="84" customFormat="1" ht="15.75" hidden="1" outlineLevel="2" x14ac:dyDescent="0.2">
      <c r="A108" s="56" t="s">
        <v>230</v>
      </c>
      <c r="B108" s="57" t="s">
        <v>153</v>
      </c>
      <c r="C108" s="563">
        <v>0</v>
      </c>
      <c r="D108" s="563">
        <f t="shared" si="14"/>
        <v>3553.97</v>
      </c>
      <c r="E108" s="563"/>
      <c r="F108" s="563"/>
      <c r="G108" s="563"/>
      <c r="H108" s="563">
        <f t="shared" si="15"/>
        <v>3553.97</v>
      </c>
      <c r="I108" s="563">
        <v>0</v>
      </c>
      <c r="J108" s="566">
        <v>3553.97</v>
      </c>
      <c r="K108" s="565">
        <v>0</v>
      </c>
      <c r="L108" s="563">
        <f t="shared" si="16"/>
        <v>0</v>
      </c>
      <c r="M108" s="565">
        <v>0</v>
      </c>
      <c r="N108" s="563">
        <v>0</v>
      </c>
      <c r="O108" s="563">
        <v>0</v>
      </c>
      <c r="P108" s="563">
        <f t="shared" si="17"/>
        <v>0</v>
      </c>
      <c r="Q108" s="563">
        <v>0</v>
      </c>
      <c r="R108" s="563">
        <v>0</v>
      </c>
      <c r="S108" s="563">
        <v>0</v>
      </c>
      <c r="T108" s="563">
        <f t="shared" si="18"/>
        <v>0</v>
      </c>
      <c r="U108" s="563">
        <v>0</v>
      </c>
      <c r="V108" s="563">
        <v>0</v>
      </c>
      <c r="W108" s="563">
        <v>0</v>
      </c>
      <c r="X108" s="58"/>
      <c r="Y108" s="268" t="s">
        <v>121</v>
      </c>
      <c r="Z108" s="374" t="e">
        <f>J108-#REF!</f>
        <v>#REF!</v>
      </c>
      <c r="AI108" s="34">
        <f t="shared" si="19"/>
        <v>3553.97</v>
      </c>
      <c r="AJ108" s="34">
        <f t="shared" si="20"/>
        <v>0</v>
      </c>
    </row>
    <row r="109" spans="1:42" s="84" customFormat="1" ht="15.75" hidden="1" outlineLevel="2" x14ac:dyDescent="0.2">
      <c r="A109" s="56" t="s">
        <v>232</v>
      </c>
      <c r="B109" s="57" t="s">
        <v>155</v>
      </c>
      <c r="C109" s="563">
        <v>0</v>
      </c>
      <c r="D109" s="563">
        <f t="shared" si="14"/>
        <v>8680.0661299999992</v>
      </c>
      <c r="E109" s="563"/>
      <c r="F109" s="563"/>
      <c r="G109" s="563"/>
      <c r="H109" s="563">
        <f t="shared" si="15"/>
        <v>8680.0661299999992</v>
      </c>
      <c r="I109" s="563">
        <v>0</v>
      </c>
      <c r="J109" s="566">
        <v>8680.0661299999992</v>
      </c>
      <c r="K109" s="565">
        <v>0</v>
      </c>
      <c r="L109" s="563">
        <f t="shared" si="16"/>
        <v>0</v>
      </c>
      <c r="M109" s="565">
        <v>0</v>
      </c>
      <c r="N109" s="563">
        <v>0</v>
      </c>
      <c r="O109" s="563">
        <v>0</v>
      </c>
      <c r="P109" s="563">
        <f t="shared" si="17"/>
        <v>0</v>
      </c>
      <c r="Q109" s="563">
        <v>0</v>
      </c>
      <c r="R109" s="563">
        <v>0</v>
      </c>
      <c r="S109" s="563">
        <v>0</v>
      </c>
      <c r="T109" s="563">
        <f t="shared" si="18"/>
        <v>0</v>
      </c>
      <c r="U109" s="563">
        <v>0</v>
      </c>
      <c r="V109" s="563">
        <v>0</v>
      </c>
      <c r="W109" s="563">
        <v>0</v>
      </c>
      <c r="X109" s="58"/>
      <c r="Y109" s="268" t="s">
        <v>121</v>
      </c>
      <c r="Z109" s="374" t="e">
        <f>J109-#REF!</f>
        <v>#REF!</v>
      </c>
      <c r="AI109" s="34">
        <f t="shared" si="19"/>
        <v>8680.0661299999992</v>
      </c>
      <c r="AJ109" s="34">
        <f t="shared" si="20"/>
        <v>0</v>
      </c>
    </row>
    <row r="110" spans="1:42" s="65" customFormat="1" ht="31.5" hidden="1" outlineLevel="2" x14ac:dyDescent="0.2">
      <c r="A110" s="99" t="s">
        <v>234</v>
      </c>
      <c r="B110" s="63" t="s">
        <v>182</v>
      </c>
      <c r="C110" s="563">
        <v>3</v>
      </c>
      <c r="D110" s="563">
        <f t="shared" si="14"/>
        <v>15894.6</v>
      </c>
      <c r="E110" s="563"/>
      <c r="F110" s="563"/>
      <c r="G110" s="563"/>
      <c r="H110" s="563">
        <f t="shared" si="15"/>
        <v>15894.6</v>
      </c>
      <c r="I110" s="563">
        <v>0</v>
      </c>
      <c r="J110" s="563">
        <v>15894.6</v>
      </c>
      <c r="K110" s="565">
        <v>0</v>
      </c>
      <c r="L110" s="563">
        <f t="shared" si="16"/>
        <v>0</v>
      </c>
      <c r="M110" s="565">
        <v>0</v>
      </c>
      <c r="N110" s="563">
        <v>0</v>
      </c>
      <c r="O110" s="563">
        <v>0</v>
      </c>
      <c r="P110" s="563">
        <f t="shared" si="17"/>
        <v>0</v>
      </c>
      <c r="Q110" s="563">
        <v>0</v>
      </c>
      <c r="R110" s="563">
        <v>0</v>
      </c>
      <c r="S110" s="563">
        <v>0</v>
      </c>
      <c r="T110" s="563">
        <f t="shared" si="18"/>
        <v>0</v>
      </c>
      <c r="U110" s="563">
        <v>0</v>
      </c>
      <c r="V110" s="563">
        <v>0</v>
      </c>
      <c r="W110" s="563">
        <v>0</v>
      </c>
      <c r="X110" s="58"/>
      <c r="Y110" s="260"/>
      <c r="Z110" s="399"/>
      <c r="AI110" s="34">
        <f t="shared" si="19"/>
        <v>15894.6</v>
      </c>
      <c r="AJ110" s="34">
        <f t="shared" si="20"/>
        <v>0</v>
      </c>
    </row>
    <row r="111" spans="1:42" s="65" customFormat="1" ht="15.75" hidden="1" outlineLevel="2" x14ac:dyDescent="0.2">
      <c r="A111" s="99" t="s">
        <v>236</v>
      </c>
      <c r="B111" s="63" t="s">
        <v>188</v>
      </c>
      <c r="C111" s="563">
        <v>1</v>
      </c>
      <c r="D111" s="563">
        <f t="shared" si="14"/>
        <v>2301</v>
      </c>
      <c r="E111" s="563"/>
      <c r="F111" s="563"/>
      <c r="G111" s="563"/>
      <c r="H111" s="563">
        <f t="shared" si="15"/>
        <v>2301</v>
      </c>
      <c r="I111" s="563">
        <v>0</v>
      </c>
      <c r="J111" s="563">
        <v>2301</v>
      </c>
      <c r="K111" s="565">
        <v>0</v>
      </c>
      <c r="L111" s="563">
        <f t="shared" si="16"/>
        <v>0</v>
      </c>
      <c r="M111" s="565">
        <v>0</v>
      </c>
      <c r="N111" s="563">
        <v>0</v>
      </c>
      <c r="O111" s="563">
        <v>0</v>
      </c>
      <c r="P111" s="563">
        <f t="shared" si="17"/>
        <v>0</v>
      </c>
      <c r="Q111" s="563">
        <v>0</v>
      </c>
      <c r="R111" s="563">
        <v>0</v>
      </c>
      <c r="S111" s="563">
        <v>0</v>
      </c>
      <c r="T111" s="563">
        <f t="shared" si="18"/>
        <v>0</v>
      </c>
      <c r="U111" s="563">
        <v>0</v>
      </c>
      <c r="V111" s="563">
        <v>0</v>
      </c>
      <c r="W111" s="563">
        <v>0</v>
      </c>
      <c r="X111" s="58"/>
      <c r="Y111" s="260"/>
      <c r="Z111" s="399"/>
      <c r="AI111" s="34">
        <f t="shared" si="19"/>
        <v>2301</v>
      </c>
      <c r="AJ111" s="34">
        <f t="shared" si="20"/>
        <v>0</v>
      </c>
    </row>
    <row r="112" spans="1:42" s="65" customFormat="1" ht="15.75" hidden="1" outlineLevel="2" x14ac:dyDescent="0.2">
      <c r="A112" s="99" t="s">
        <v>875</v>
      </c>
      <c r="B112" s="63" t="s">
        <v>193</v>
      </c>
      <c r="C112" s="563">
        <v>1</v>
      </c>
      <c r="D112" s="563">
        <f t="shared" si="14"/>
        <v>2000</v>
      </c>
      <c r="E112" s="563"/>
      <c r="F112" s="563"/>
      <c r="G112" s="563"/>
      <c r="H112" s="563">
        <f t="shared" si="15"/>
        <v>2000</v>
      </c>
      <c r="I112" s="563">
        <v>0</v>
      </c>
      <c r="J112" s="563">
        <v>2000</v>
      </c>
      <c r="K112" s="565">
        <v>0</v>
      </c>
      <c r="L112" s="563">
        <f t="shared" si="16"/>
        <v>0</v>
      </c>
      <c r="M112" s="565">
        <v>0</v>
      </c>
      <c r="N112" s="563">
        <v>0</v>
      </c>
      <c r="O112" s="563">
        <v>0</v>
      </c>
      <c r="P112" s="563">
        <f t="shared" si="17"/>
        <v>0</v>
      </c>
      <c r="Q112" s="563">
        <v>0</v>
      </c>
      <c r="R112" s="563">
        <v>0</v>
      </c>
      <c r="S112" s="563">
        <v>0</v>
      </c>
      <c r="T112" s="563">
        <f t="shared" si="18"/>
        <v>0</v>
      </c>
      <c r="U112" s="563">
        <v>0</v>
      </c>
      <c r="V112" s="563">
        <v>0</v>
      </c>
      <c r="W112" s="563">
        <v>0</v>
      </c>
      <c r="X112" s="58"/>
      <c r="Y112" s="260"/>
      <c r="Z112" s="399"/>
      <c r="AI112" s="34">
        <f t="shared" si="19"/>
        <v>2000</v>
      </c>
      <c r="AJ112" s="34">
        <f t="shared" si="20"/>
        <v>0</v>
      </c>
    </row>
    <row r="113" spans="1:42" s="84" customFormat="1" ht="15.75" hidden="1" outlineLevel="2" x14ac:dyDescent="0.2">
      <c r="A113" s="56" t="s">
        <v>876</v>
      </c>
      <c r="B113" s="57" t="s">
        <v>139</v>
      </c>
      <c r="C113" s="563">
        <v>0</v>
      </c>
      <c r="D113" s="563">
        <f t="shared" si="14"/>
        <v>2500</v>
      </c>
      <c r="E113" s="563"/>
      <c r="F113" s="563"/>
      <c r="G113" s="563"/>
      <c r="H113" s="563">
        <f t="shared" si="15"/>
        <v>2500</v>
      </c>
      <c r="I113" s="563">
        <v>0</v>
      </c>
      <c r="J113" s="563">
        <v>2500</v>
      </c>
      <c r="K113" s="565">
        <v>0</v>
      </c>
      <c r="L113" s="563">
        <f t="shared" si="16"/>
        <v>0</v>
      </c>
      <c r="M113" s="565">
        <v>0</v>
      </c>
      <c r="N113" s="563">
        <v>0</v>
      </c>
      <c r="O113" s="563">
        <v>0</v>
      </c>
      <c r="P113" s="563">
        <f t="shared" si="17"/>
        <v>0</v>
      </c>
      <c r="Q113" s="563">
        <v>0</v>
      </c>
      <c r="R113" s="563">
        <v>0</v>
      </c>
      <c r="S113" s="563">
        <v>0</v>
      </c>
      <c r="T113" s="563">
        <f t="shared" si="18"/>
        <v>0</v>
      </c>
      <c r="U113" s="563">
        <v>0</v>
      </c>
      <c r="V113" s="563">
        <v>0</v>
      </c>
      <c r="W113" s="563">
        <v>0</v>
      </c>
      <c r="X113" s="58"/>
      <c r="Y113" s="268" t="s">
        <v>121</v>
      </c>
      <c r="Z113" s="418"/>
      <c r="AI113" s="34">
        <f t="shared" si="19"/>
        <v>2500</v>
      </c>
      <c r="AJ113" s="34">
        <f t="shared" si="20"/>
        <v>0</v>
      </c>
    </row>
    <row r="114" spans="1:42" ht="15.75" hidden="1" outlineLevel="2" x14ac:dyDescent="0.2">
      <c r="A114" s="481" t="s">
        <v>877</v>
      </c>
      <c r="B114" s="78" t="s">
        <v>1005</v>
      </c>
      <c r="C114" s="563">
        <v>0</v>
      </c>
      <c r="D114" s="563">
        <f t="shared" si="14"/>
        <v>7600</v>
      </c>
      <c r="E114" s="563"/>
      <c r="F114" s="563"/>
      <c r="G114" s="563"/>
      <c r="H114" s="563">
        <f t="shared" si="15"/>
        <v>7600</v>
      </c>
      <c r="I114" s="563">
        <v>0</v>
      </c>
      <c r="J114" s="564">
        <v>7600</v>
      </c>
      <c r="K114" s="563">
        <v>0</v>
      </c>
      <c r="L114" s="563">
        <f t="shared" si="16"/>
        <v>0</v>
      </c>
      <c r="M114" s="565">
        <v>0</v>
      </c>
      <c r="N114" s="563">
        <v>0</v>
      </c>
      <c r="O114" s="563">
        <v>0</v>
      </c>
      <c r="P114" s="563">
        <f t="shared" si="17"/>
        <v>0</v>
      </c>
      <c r="Q114" s="563">
        <v>0</v>
      </c>
      <c r="R114" s="563">
        <v>0</v>
      </c>
      <c r="S114" s="563">
        <v>0</v>
      </c>
      <c r="T114" s="563">
        <f t="shared" si="18"/>
        <v>0</v>
      </c>
      <c r="U114" s="563">
        <v>0</v>
      </c>
      <c r="V114" s="563">
        <v>0</v>
      </c>
      <c r="W114" s="563">
        <v>0</v>
      </c>
      <c r="X114" s="58"/>
      <c r="Y114" s="264"/>
      <c r="Z114" s="400" t="e">
        <f>J114-#REF!</f>
        <v>#REF!</v>
      </c>
      <c r="AI114" s="34">
        <f t="shared" si="19"/>
        <v>7600</v>
      </c>
      <c r="AJ114" s="34">
        <f t="shared" si="20"/>
        <v>0</v>
      </c>
    </row>
    <row r="115" spans="1:42" ht="15.75" hidden="1" outlineLevel="2" x14ac:dyDescent="0.2">
      <c r="A115" s="481" t="s">
        <v>878</v>
      </c>
      <c r="B115" s="78" t="s">
        <v>1006</v>
      </c>
      <c r="C115" s="563">
        <v>0</v>
      </c>
      <c r="D115" s="563">
        <f t="shared" si="14"/>
        <v>7094.5</v>
      </c>
      <c r="E115" s="563"/>
      <c r="F115" s="563"/>
      <c r="G115" s="563"/>
      <c r="H115" s="563">
        <f t="shared" si="15"/>
        <v>7094.5</v>
      </c>
      <c r="I115" s="563">
        <v>0</v>
      </c>
      <c r="J115" s="564">
        <v>7094.5</v>
      </c>
      <c r="K115" s="563">
        <v>0</v>
      </c>
      <c r="L115" s="563">
        <f t="shared" si="16"/>
        <v>0</v>
      </c>
      <c r="M115" s="565">
        <v>0</v>
      </c>
      <c r="N115" s="563">
        <v>0</v>
      </c>
      <c r="O115" s="563">
        <v>0</v>
      </c>
      <c r="P115" s="563">
        <f t="shared" si="17"/>
        <v>0</v>
      </c>
      <c r="Q115" s="563">
        <v>0</v>
      </c>
      <c r="R115" s="563">
        <v>0</v>
      </c>
      <c r="S115" s="563">
        <v>0</v>
      </c>
      <c r="T115" s="563">
        <f t="shared" si="18"/>
        <v>0</v>
      </c>
      <c r="U115" s="563">
        <v>0</v>
      </c>
      <c r="V115" s="563">
        <v>0</v>
      </c>
      <c r="W115" s="563">
        <v>0</v>
      </c>
      <c r="X115" s="58"/>
      <c r="Y115" s="264"/>
      <c r="Z115" s="400" t="e">
        <f>J115-#REF!</f>
        <v>#REF!</v>
      </c>
      <c r="AI115" s="34">
        <f t="shared" si="19"/>
        <v>7094.5</v>
      </c>
      <c r="AJ115" s="34">
        <f t="shared" si="20"/>
        <v>0</v>
      </c>
    </row>
    <row r="116" spans="1:42" s="91" customFormat="1" ht="18.75" hidden="1" customHeight="1" outlineLevel="2" x14ac:dyDescent="0.25">
      <c r="A116" s="483" t="s">
        <v>1202</v>
      </c>
      <c r="B116" s="428" t="s">
        <v>1159</v>
      </c>
      <c r="C116" s="575">
        <v>0</v>
      </c>
      <c r="D116" s="575">
        <f t="shared" si="14"/>
        <v>8000</v>
      </c>
      <c r="E116" s="575"/>
      <c r="F116" s="575"/>
      <c r="G116" s="575"/>
      <c r="H116" s="575">
        <f t="shared" si="15"/>
        <v>8000</v>
      </c>
      <c r="I116" s="575">
        <v>0</v>
      </c>
      <c r="J116" s="576">
        <v>8000</v>
      </c>
      <c r="K116" s="575">
        <v>0</v>
      </c>
      <c r="L116" s="575">
        <f t="shared" si="16"/>
        <v>0</v>
      </c>
      <c r="M116" s="577">
        <v>0</v>
      </c>
      <c r="N116" s="575">
        <v>0</v>
      </c>
      <c r="O116" s="575">
        <v>0</v>
      </c>
      <c r="P116" s="575">
        <f t="shared" si="17"/>
        <v>0</v>
      </c>
      <c r="Q116" s="575">
        <v>0</v>
      </c>
      <c r="R116" s="575">
        <v>0</v>
      </c>
      <c r="S116" s="575">
        <v>0</v>
      </c>
      <c r="T116" s="575">
        <f t="shared" si="18"/>
        <v>0</v>
      </c>
      <c r="U116" s="575">
        <v>0</v>
      </c>
      <c r="V116" s="575">
        <v>0</v>
      </c>
      <c r="W116" s="575">
        <v>0</v>
      </c>
      <c r="X116" s="429" t="s">
        <v>1640</v>
      </c>
      <c r="Y116" s="430"/>
      <c r="Z116" s="431"/>
    </row>
    <row r="117" spans="1:42" s="91" customFormat="1" ht="15.75" hidden="1" outlineLevel="2" x14ac:dyDescent="0.25">
      <c r="A117" s="483" t="s">
        <v>1203</v>
      </c>
      <c r="B117" s="428" t="s">
        <v>1160</v>
      </c>
      <c r="C117" s="575">
        <v>0</v>
      </c>
      <c r="D117" s="575">
        <f t="shared" si="14"/>
        <v>8000</v>
      </c>
      <c r="E117" s="575"/>
      <c r="F117" s="575"/>
      <c r="G117" s="575"/>
      <c r="H117" s="575">
        <f t="shared" si="15"/>
        <v>8000</v>
      </c>
      <c r="I117" s="575">
        <v>0</v>
      </c>
      <c r="J117" s="576">
        <v>8000</v>
      </c>
      <c r="K117" s="575">
        <v>0</v>
      </c>
      <c r="L117" s="575">
        <f t="shared" si="16"/>
        <v>0</v>
      </c>
      <c r="M117" s="577">
        <v>0</v>
      </c>
      <c r="N117" s="575">
        <v>0</v>
      </c>
      <c r="O117" s="575">
        <v>0</v>
      </c>
      <c r="P117" s="575">
        <f t="shared" si="17"/>
        <v>0</v>
      </c>
      <c r="Q117" s="575">
        <v>0</v>
      </c>
      <c r="R117" s="575">
        <v>0</v>
      </c>
      <c r="S117" s="575">
        <v>0</v>
      </c>
      <c r="T117" s="575">
        <f t="shared" si="18"/>
        <v>0</v>
      </c>
      <c r="U117" s="575">
        <v>0</v>
      </c>
      <c r="V117" s="575">
        <v>0</v>
      </c>
      <c r="W117" s="575">
        <v>0</v>
      </c>
      <c r="X117" s="429" t="s">
        <v>1640</v>
      </c>
      <c r="Y117" s="430"/>
      <c r="Z117" s="431"/>
    </row>
    <row r="118" spans="1:42" s="91" customFormat="1" ht="15.75" hidden="1" outlineLevel="2" x14ac:dyDescent="0.25">
      <c r="A118" s="483" t="s">
        <v>1204</v>
      </c>
      <c r="B118" s="428" t="s">
        <v>1161</v>
      </c>
      <c r="C118" s="575">
        <v>0</v>
      </c>
      <c r="D118" s="575">
        <f t="shared" si="14"/>
        <v>8000</v>
      </c>
      <c r="E118" s="575"/>
      <c r="F118" s="575"/>
      <c r="G118" s="575"/>
      <c r="H118" s="575">
        <f t="shared" si="15"/>
        <v>8000</v>
      </c>
      <c r="I118" s="575">
        <v>0</v>
      </c>
      <c r="J118" s="576">
        <v>8000</v>
      </c>
      <c r="K118" s="575">
        <v>0</v>
      </c>
      <c r="L118" s="575">
        <f t="shared" si="16"/>
        <v>0</v>
      </c>
      <c r="M118" s="577">
        <v>0</v>
      </c>
      <c r="N118" s="575">
        <v>0</v>
      </c>
      <c r="O118" s="575">
        <v>0</v>
      </c>
      <c r="P118" s="575">
        <f t="shared" si="17"/>
        <v>0</v>
      </c>
      <c r="Q118" s="575">
        <v>0</v>
      </c>
      <c r="R118" s="575">
        <v>0</v>
      </c>
      <c r="S118" s="575">
        <v>0</v>
      </c>
      <c r="T118" s="575">
        <f t="shared" si="18"/>
        <v>0</v>
      </c>
      <c r="U118" s="575">
        <v>0</v>
      </c>
      <c r="V118" s="575">
        <v>0</v>
      </c>
      <c r="W118" s="575">
        <v>0</v>
      </c>
      <c r="X118" s="429" t="s">
        <v>1640</v>
      </c>
      <c r="Y118" s="432"/>
      <c r="Z118" s="433"/>
      <c r="AI118" s="434">
        <f>SUM(I118:K118)</f>
        <v>8000</v>
      </c>
      <c r="AJ118" s="434">
        <f>AI118-H118</f>
        <v>0</v>
      </c>
    </row>
    <row r="119" spans="1:42" s="44" customFormat="1" ht="31.5" hidden="1" outlineLevel="2" x14ac:dyDescent="0.2">
      <c r="A119" s="99" t="s">
        <v>144</v>
      </c>
      <c r="B119" s="63" t="s">
        <v>200</v>
      </c>
      <c r="C119" s="563">
        <v>2.6</v>
      </c>
      <c r="D119" s="563">
        <f t="shared" si="14"/>
        <v>6000</v>
      </c>
      <c r="E119" s="563"/>
      <c r="F119" s="563"/>
      <c r="G119" s="563"/>
      <c r="H119" s="563">
        <f t="shared" si="15"/>
        <v>1000</v>
      </c>
      <c r="I119" s="563">
        <v>0</v>
      </c>
      <c r="J119" s="584">
        <f>6000-5000</f>
        <v>1000</v>
      </c>
      <c r="K119" s="565">
        <v>0</v>
      </c>
      <c r="L119" s="563">
        <f t="shared" si="16"/>
        <v>5000</v>
      </c>
      <c r="M119" s="565">
        <v>0</v>
      </c>
      <c r="N119" s="570">
        <v>5000</v>
      </c>
      <c r="O119" s="563">
        <v>0</v>
      </c>
      <c r="P119" s="563">
        <f t="shared" si="17"/>
        <v>0</v>
      </c>
      <c r="Q119" s="563">
        <v>0</v>
      </c>
      <c r="R119" s="563">
        <v>0</v>
      </c>
      <c r="S119" s="563">
        <v>0</v>
      </c>
      <c r="T119" s="563">
        <f t="shared" si="18"/>
        <v>0</v>
      </c>
      <c r="U119" s="563">
        <v>0</v>
      </c>
      <c r="V119" s="563">
        <v>0</v>
      </c>
      <c r="W119" s="563">
        <v>0</v>
      </c>
      <c r="X119" s="58"/>
      <c r="Y119" s="254"/>
      <c r="Z119" s="382"/>
      <c r="AG119" s="45"/>
      <c r="AH119" s="45"/>
      <c r="AI119" s="34"/>
      <c r="AJ119" s="34"/>
      <c r="AK119" s="45"/>
      <c r="AL119" s="45"/>
      <c r="AM119" s="45"/>
      <c r="AN119" s="45"/>
      <c r="AO119" s="45"/>
      <c r="AP119" s="45"/>
    </row>
    <row r="120" spans="1:42" s="44" customFormat="1" ht="34.5" hidden="1" customHeight="1" outlineLevel="2" x14ac:dyDescent="0.2">
      <c r="A120" s="56" t="s">
        <v>152</v>
      </c>
      <c r="B120" s="57" t="s">
        <v>1127</v>
      </c>
      <c r="C120" s="563">
        <v>6</v>
      </c>
      <c r="D120" s="563">
        <f t="shared" si="14"/>
        <v>71000</v>
      </c>
      <c r="E120" s="563"/>
      <c r="F120" s="563"/>
      <c r="G120" s="563"/>
      <c r="H120" s="563">
        <f t="shared" si="15"/>
        <v>35000</v>
      </c>
      <c r="I120" s="563">
        <v>0</v>
      </c>
      <c r="J120" s="563">
        <v>35000</v>
      </c>
      <c r="K120" s="565">
        <v>0</v>
      </c>
      <c r="L120" s="563">
        <f t="shared" si="16"/>
        <v>36000</v>
      </c>
      <c r="M120" s="565">
        <v>0</v>
      </c>
      <c r="N120" s="564">
        <v>36000</v>
      </c>
      <c r="O120" s="565">
        <v>0</v>
      </c>
      <c r="P120" s="563">
        <f t="shared" si="17"/>
        <v>0</v>
      </c>
      <c r="Q120" s="563">
        <v>0</v>
      </c>
      <c r="R120" s="563">
        <v>0</v>
      </c>
      <c r="S120" s="563">
        <v>0</v>
      </c>
      <c r="T120" s="563">
        <f t="shared" si="18"/>
        <v>0</v>
      </c>
      <c r="U120" s="563">
        <v>0</v>
      </c>
      <c r="V120" s="563">
        <v>0</v>
      </c>
      <c r="W120" s="563">
        <v>0</v>
      </c>
      <c r="X120" s="58"/>
      <c r="Y120" s="254"/>
      <c r="Z120" s="382"/>
      <c r="AG120" s="45"/>
      <c r="AH120" s="45"/>
      <c r="AI120" s="34"/>
      <c r="AJ120" s="34"/>
      <c r="AK120" s="45"/>
      <c r="AL120" s="45"/>
      <c r="AM120" s="45"/>
      <c r="AN120" s="45"/>
      <c r="AO120" s="45"/>
      <c r="AP120" s="45"/>
    </row>
    <row r="121" spans="1:42" s="44" customFormat="1" ht="15.75" hidden="1" outlineLevel="2" x14ac:dyDescent="0.2">
      <c r="A121" s="56" t="s">
        <v>154</v>
      </c>
      <c r="B121" s="57" t="s">
        <v>210</v>
      </c>
      <c r="C121" s="563">
        <v>4</v>
      </c>
      <c r="D121" s="563">
        <f t="shared" si="14"/>
        <v>38000</v>
      </c>
      <c r="E121" s="563"/>
      <c r="F121" s="563"/>
      <c r="G121" s="563"/>
      <c r="H121" s="563">
        <f t="shared" si="15"/>
        <v>1000</v>
      </c>
      <c r="I121" s="563">
        <v>0</v>
      </c>
      <c r="J121" s="570">
        <f>13000-12000</f>
        <v>1000</v>
      </c>
      <c r="K121" s="565">
        <v>0</v>
      </c>
      <c r="L121" s="563">
        <f t="shared" si="16"/>
        <v>37000</v>
      </c>
      <c r="M121" s="565">
        <v>0</v>
      </c>
      <c r="N121" s="570">
        <v>37000</v>
      </c>
      <c r="O121" s="565">
        <v>0</v>
      </c>
      <c r="P121" s="563">
        <f t="shared" si="17"/>
        <v>0</v>
      </c>
      <c r="Q121" s="563">
        <v>0</v>
      </c>
      <c r="R121" s="563">
        <v>0</v>
      </c>
      <c r="S121" s="563">
        <v>0</v>
      </c>
      <c r="T121" s="563">
        <f t="shared" si="18"/>
        <v>0</v>
      </c>
      <c r="U121" s="563">
        <v>0</v>
      </c>
      <c r="V121" s="563">
        <v>0</v>
      </c>
      <c r="W121" s="563">
        <v>0</v>
      </c>
      <c r="X121" s="58"/>
      <c r="Y121" s="254"/>
      <c r="Z121" s="382"/>
      <c r="AG121" s="45"/>
      <c r="AH121" s="45"/>
      <c r="AI121" s="34"/>
      <c r="AJ121" s="34"/>
      <c r="AK121" s="45"/>
      <c r="AL121" s="45"/>
      <c r="AM121" s="45"/>
      <c r="AN121" s="45"/>
      <c r="AO121" s="45"/>
      <c r="AP121" s="45"/>
    </row>
    <row r="122" spans="1:42" s="44" customFormat="1" ht="15.75" hidden="1" outlineLevel="2" x14ac:dyDescent="0.2">
      <c r="A122" s="56" t="s">
        <v>161</v>
      </c>
      <c r="B122" s="57" t="s">
        <v>213</v>
      </c>
      <c r="C122" s="563">
        <v>0</v>
      </c>
      <c r="D122" s="563">
        <f t="shared" si="14"/>
        <v>120000</v>
      </c>
      <c r="E122" s="563"/>
      <c r="F122" s="563"/>
      <c r="G122" s="563"/>
      <c r="H122" s="563">
        <f t="shared" si="15"/>
        <v>45000</v>
      </c>
      <c r="I122" s="563">
        <v>0</v>
      </c>
      <c r="J122" s="563">
        <v>45000</v>
      </c>
      <c r="K122" s="563">
        <v>0</v>
      </c>
      <c r="L122" s="563">
        <f t="shared" si="16"/>
        <v>75000</v>
      </c>
      <c r="M122" s="563">
        <v>0</v>
      </c>
      <c r="N122" s="570">
        <f>100000-J122+20000</f>
        <v>75000</v>
      </c>
      <c r="O122" s="563">
        <v>0</v>
      </c>
      <c r="P122" s="563">
        <f t="shared" si="17"/>
        <v>0</v>
      </c>
      <c r="Q122" s="563">
        <v>0</v>
      </c>
      <c r="R122" s="563">
        <v>0</v>
      </c>
      <c r="S122" s="563">
        <v>0</v>
      </c>
      <c r="T122" s="563">
        <f t="shared" si="18"/>
        <v>0</v>
      </c>
      <c r="U122" s="563">
        <v>0</v>
      </c>
      <c r="V122" s="563">
        <v>0</v>
      </c>
      <c r="W122" s="563">
        <v>0</v>
      </c>
      <c r="X122" s="58"/>
      <c r="Y122" s="254"/>
      <c r="Z122" s="382"/>
      <c r="AG122" s="45"/>
      <c r="AH122" s="45"/>
      <c r="AI122" s="34"/>
      <c r="AJ122" s="34"/>
      <c r="AK122" s="45"/>
      <c r="AL122" s="45"/>
      <c r="AM122" s="45"/>
      <c r="AN122" s="45"/>
      <c r="AO122" s="45"/>
      <c r="AP122" s="45"/>
    </row>
    <row r="123" spans="1:42" s="83" customFormat="1" ht="15.75" hidden="1" outlineLevel="2" x14ac:dyDescent="0.2">
      <c r="A123" s="56" t="s">
        <v>209</v>
      </c>
      <c r="B123" s="57" t="s">
        <v>1083</v>
      </c>
      <c r="C123" s="563">
        <v>1</v>
      </c>
      <c r="D123" s="563">
        <f t="shared" si="14"/>
        <v>20000</v>
      </c>
      <c r="E123" s="563"/>
      <c r="F123" s="563"/>
      <c r="G123" s="563"/>
      <c r="H123" s="563">
        <f t="shared" si="15"/>
        <v>9879.4060299997218</v>
      </c>
      <c r="I123" s="563">
        <v>0</v>
      </c>
      <c r="J123" s="566">
        <v>9879.4060299997218</v>
      </c>
      <c r="K123" s="565">
        <v>0</v>
      </c>
      <c r="L123" s="563">
        <f t="shared" si="16"/>
        <v>10120.593970000278</v>
      </c>
      <c r="M123" s="565">
        <v>0</v>
      </c>
      <c r="N123" s="570">
        <f>20000-J123</f>
        <v>10120.593970000278</v>
      </c>
      <c r="O123" s="563">
        <v>0</v>
      </c>
      <c r="P123" s="563">
        <f t="shared" si="17"/>
        <v>0</v>
      </c>
      <c r="Q123" s="563">
        <v>0</v>
      </c>
      <c r="R123" s="563">
        <v>0</v>
      </c>
      <c r="S123" s="563">
        <v>0</v>
      </c>
      <c r="T123" s="563">
        <f t="shared" si="18"/>
        <v>0</v>
      </c>
      <c r="U123" s="563">
        <v>0</v>
      </c>
      <c r="V123" s="563">
        <v>0</v>
      </c>
      <c r="W123" s="563">
        <v>0</v>
      </c>
      <c r="X123" s="58"/>
      <c r="Y123" s="267" t="s">
        <v>118</v>
      </c>
      <c r="Z123" s="374" t="e">
        <f>J123-#REF!</f>
        <v>#REF!</v>
      </c>
      <c r="AI123" s="34">
        <f>SUM(I123:K123)</f>
        <v>9879.4060299997218</v>
      </c>
      <c r="AJ123" s="34">
        <f>AI123-H123</f>
        <v>0</v>
      </c>
    </row>
    <row r="124" spans="1:42" s="371" customFormat="1" ht="15.75" hidden="1" outlineLevel="2" x14ac:dyDescent="0.2">
      <c r="A124" s="486" t="s">
        <v>996</v>
      </c>
      <c r="B124" s="365" t="s">
        <v>130</v>
      </c>
      <c r="C124" s="582">
        <v>1.85</v>
      </c>
      <c r="D124" s="582">
        <f t="shared" si="14"/>
        <v>9605.2000000000007</v>
      </c>
      <c r="E124" s="582"/>
      <c r="F124" s="582"/>
      <c r="G124" s="582"/>
      <c r="H124" s="582">
        <f t="shared" si="15"/>
        <v>0</v>
      </c>
      <c r="I124" s="582">
        <v>0</v>
      </c>
      <c r="J124" s="582">
        <v>0</v>
      </c>
      <c r="K124" s="583">
        <v>0</v>
      </c>
      <c r="L124" s="582">
        <f t="shared" si="16"/>
        <v>9605.2000000000007</v>
      </c>
      <c r="M124" s="583">
        <v>0</v>
      </c>
      <c r="N124" s="585">
        <v>9605.2000000000007</v>
      </c>
      <c r="O124" s="582">
        <v>0</v>
      </c>
      <c r="P124" s="582">
        <f t="shared" si="17"/>
        <v>0</v>
      </c>
      <c r="Q124" s="582">
        <v>0</v>
      </c>
      <c r="R124" s="582">
        <v>0</v>
      </c>
      <c r="S124" s="582">
        <v>0</v>
      </c>
      <c r="T124" s="582">
        <f t="shared" si="18"/>
        <v>0</v>
      </c>
      <c r="U124" s="582">
        <v>0</v>
      </c>
      <c r="V124" s="582">
        <v>0</v>
      </c>
      <c r="W124" s="582">
        <v>0</v>
      </c>
      <c r="X124" s="366"/>
      <c r="Y124" s="370" t="s">
        <v>118</v>
      </c>
      <c r="Z124" s="419"/>
      <c r="AI124" s="369">
        <f>SUM(I124:K124)</f>
        <v>0</v>
      </c>
      <c r="AJ124" s="369">
        <f>AI124-H124</f>
        <v>0</v>
      </c>
    </row>
    <row r="125" spans="1:42" s="371" customFormat="1" ht="15.75" hidden="1" outlineLevel="2" x14ac:dyDescent="0.2">
      <c r="A125" s="486" t="s">
        <v>997</v>
      </c>
      <c r="B125" s="365" t="s">
        <v>137</v>
      </c>
      <c r="C125" s="582">
        <v>2.2799999999999998</v>
      </c>
      <c r="D125" s="582">
        <f t="shared" si="14"/>
        <v>10434.5</v>
      </c>
      <c r="E125" s="582"/>
      <c r="F125" s="582"/>
      <c r="G125" s="582"/>
      <c r="H125" s="582">
        <f t="shared" si="15"/>
        <v>0</v>
      </c>
      <c r="I125" s="582">
        <v>0</v>
      </c>
      <c r="J125" s="582">
        <v>0</v>
      </c>
      <c r="K125" s="583">
        <v>0</v>
      </c>
      <c r="L125" s="582">
        <f t="shared" si="16"/>
        <v>10434.5</v>
      </c>
      <c r="M125" s="583">
        <v>0</v>
      </c>
      <c r="N125" s="585">
        <v>10434.5</v>
      </c>
      <c r="O125" s="582">
        <v>0</v>
      </c>
      <c r="P125" s="582">
        <f t="shared" si="17"/>
        <v>0</v>
      </c>
      <c r="Q125" s="582">
        <v>0</v>
      </c>
      <c r="R125" s="582">
        <v>0</v>
      </c>
      <c r="S125" s="582">
        <v>0</v>
      </c>
      <c r="T125" s="582">
        <f t="shared" si="18"/>
        <v>0</v>
      </c>
      <c r="U125" s="582">
        <v>0</v>
      </c>
      <c r="V125" s="582">
        <v>0</v>
      </c>
      <c r="W125" s="582">
        <v>0</v>
      </c>
      <c r="X125" s="366"/>
      <c r="Y125" s="370" t="s">
        <v>118</v>
      </c>
      <c r="Z125" s="419"/>
      <c r="AI125" s="369">
        <f>SUM(I125:K125)</f>
        <v>0</v>
      </c>
      <c r="AJ125" s="369">
        <f>AI125-H125</f>
        <v>0</v>
      </c>
    </row>
    <row r="126" spans="1:42" s="44" customFormat="1" ht="15.75" hidden="1" outlineLevel="2" x14ac:dyDescent="0.2">
      <c r="A126" s="99" t="s">
        <v>998</v>
      </c>
      <c r="B126" s="63" t="s">
        <v>765</v>
      </c>
      <c r="C126" s="563">
        <v>0</v>
      </c>
      <c r="D126" s="563">
        <f t="shared" si="14"/>
        <v>5000</v>
      </c>
      <c r="E126" s="581">
        <v>1</v>
      </c>
      <c r="F126" s="581"/>
      <c r="G126" s="581"/>
      <c r="H126" s="563">
        <f t="shared" si="15"/>
        <v>0</v>
      </c>
      <c r="I126" s="563">
        <v>0</v>
      </c>
      <c r="J126" s="563">
        <v>0</v>
      </c>
      <c r="K126" s="565">
        <v>0</v>
      </c>
      <c r="L126" s="563">
        <f t="shared" si="16"/>
        <v>5000</v>
      </c>
      <c r="M126" s="565">
        <v>0</v>
      </c>
      <c r="N126" s="563">
        <v>5000</v>
      </c>
      <c r="O126" s="565">
        <v>0</v>
      </c>
      <c r="P126" s="563">
        <f t="shared" si="17"/>
        <v>0</v>
      </c>
      <c r="Q126" s="563">
        <v>0</v>
      </c>
      <c r="R126" s="563">
        <v>0</v>
      </c>
      <c r="S126" s="563">
        <v>0</v>
      </c>
      <c r="T126" s="563">
        <f t="shared" si="18"/>
        <v>0</v>
      </c>
      <c r="U126" s="563">
        <v>0</v>
      </c>
      <c r="V126" s="563">
        <v>0</v>
      </c>
      <c r="W126" s="563">
        <v>0</v>
      </c>
      <c r="X126" s="58"/>
      <c r="Y126" s="254"/>
      <c r="Z126" s="382"/>
      <c r="AG126" s="45"/>
      <c r="AH126" s="45"/>
      <c r="AI126" s="34"/>
      <c r="AJ126" s="34"/>
      <c r="AK126" s="45"/>
      <c r="AL126" s="45"/>
      <c r="AM126" s="45"/>
      <c r="AN126" s="45"/>
      <c r="AO126" s="45"/>
      <c r="AP126" s="45"/>
    </row>
    <row r="127" spans="1:42" s="44" customFormat="1" ht="15.75" hidden="1" outlineLevel="2" x14ac:dyDescent="0.2">
      <c r="A127" s="99" t="s">
        <v>1079</v>
      </c>
      <c r="B127" s="63" t="s">
        <v>915</v>
      </c>
      <c r="C127" s="563">
        <v>0</v>
      </c>
      <c r="D127" s="563">
        <f t="shared" si="14"/>
        <v>9000</v>
      </c>
      <c r="E127" s="563"/>
      <c r="F127" s="563"/>
      <c r="G127" s="563"/>
      <c r="H127" s="563">
        <f t="shared" si="15"/>
        <v>0</v>
      </c>
      <c r="I127" s="563">
        <v>0</v>
      </c>
      <c r="J127" s="563">
        <v>0</v>
      </c>
      <c r="K127" s="565">
        <v>0</v>
      </c>
      <c r="L127" s="563">
        <f t="shared" si="16"/>
        <v>9000</v>
      </c>
      <c r="M127" s="565">
        <v>0</v>
      </c>
      <c r="N127" s="563">
        <v>9000</v>
      </c>
      <c r="O127" s="565">
        <v>0</v>
      </c>
      <c r="P127" s="563">
        <f t="shared" si="17"/>
        <v>0</v>
      </c>
      <c r="Q127" s="563">
        <v>0</v>
      </c>
      <c r="R127" s="563">
        <v>0</v>
      </c>
      <c r="S127" s="563">
        <v>0</v>
      </c>
      <c r="T127" s="563">
        <f t="shared" si="18"/>
        <v>0</v>
      </c>
      <c r="U127" s="563">
        <v>0</v>
      </c>
      <c r="V127" s="563">
        <v>0</v>
      </c>
      <c r="W127" s="563">
        <v>0</v>
      </c>
      <c r="X127" s="58"/>
      <c r="Y127" s="254"/>
      <c r="Z127" s="382"/>
      <c r="AG127" s="45"/>
      <c r="AH127" s="45"/>
      <c r="AI127" s="34"/>
      <c r="AJ127" s="34"/>
      <c r="AK127" s="45"/>
      <c r="AL127" s="45"/>
      <c r="AM127" s="45"/>
      <c r="AN127" s="45"/>
      <c r="AO127" s="45"/>
      <c r="AP127" s="45"/>
    </row>
    <row r="128" spans="1:42" s="44" customFormat="1" ht="15.75" hidden="1" outlineLevel="2" x14ac:dyDescent="0.2">
      <c r="A128" s="99" t="s">
        <v>1080</v>
      </c>
      <c r="B128" s="63" t="s">
        <v>766</v>
      </c>
      <c r="C128" s="563">
        <v>0</v>
      </c>
      <c r="D128" s="563">
        <f t="shared" si="14"/>
        <v>5000</v>
      </c>
      <c r="E128" s="581">
        <v>1</v>
      </c>
      <c r="F128" s="581"/>
      <c r="G128" s="581"/>
      <c r="H128" s="563">
        <f t="shared" si="15"/>
        <v>0</v>
      </c>
      <c r="I128" s="563">
        <v>0</v>
      </c>
      <c r="J128" s="563">
        <v>0</v>
      </c>
      <c r="K128" s="565">
        <v>0</v>
      </c>
      <c r="L128" s="563">
        <f t="shared" si="16"/>
        <v>5000</v>
      </c>
      <c r="M128" s="565">
        <v>0</v>
      </c>
      <c r="N128" s="563">
        <v>5000</v>
      </c>
      <c r="O128" s="565">
        <v>0</v>
      </c>
      <c r="P128" s="563">
        <f t="shared" si="17"/>
        <v>0</v>
      </c>
      <c r="Q128" s="563">
        <v>0</v>
      </c>
      <c r="R128" s="563">
        <v>0</v>
      </c>
      <c r="S128" s="563">
        <v>0</v>
      </c>
      <c r="T128" s="563">
        <f t="shared" si="18"/>
        <v>0</v>
      </c>
      <c r="U128" s="563">
        <v>0</v>
      </c>
      <c r="V128" s="563">
        <v>0</v>
      </c>
      <c r="W128" s="563">
        <v>0</v>
      </c>
      <c r="X128" s="58"/>
      <c r="Y128" s="254"/>
      <c r="Z128" s="382"/>
      <c r="AG128" s="45"/>
      <c r="AH128" s="45"/>
      <c r="AI128" s="34"/>
      <c r="AJ128" s="34"/>
      <c r="AK128" s="45"/>
      <c r="AL128" s="45"/>
      <c r="AM128" s="45"/>
      <c r="AN128" s="45"/>
      <c r="AO128" s="45"/>
      <c r="AP128" s="45"/>
    </row>
    <row r="129" spans="1:42" s="44" customFormat="1" ht="15.75" hidden="1" outlineLevel="2" x14ac:dyDescent="0.2">
      <c r="A129" s="99" t="s">
        <v>1081</v>
      </c>
      <c r="B129" s="63" t="s">
        <v>767</v>
      </c>
      <c r="C129" s="563">
        <v>0</v>
      </c>
      <c r="D129" s="563">
        <f t="shared" si="14"/>
        <v>5000</v>
      </c>
      <c r="E129" s="581">
        <v>1</v>
      </c>
      <c r="F129" s="581"/>
      <c r="G129" s="581"/>
      <c r="H129" s="563">
        <f t="shared" si="15"/>
        <v>0</v>
      </c>
      <c r="I129" s="563">
        <v>0</v>
      </c>
      <c r="J129" s="563">
        <v>0</v>
      </c>
      <c r="K129" s="565">
        <v>0</v>
      </c>
      <c r="L129" s="563">
        <f t="shared" si="16"/>
        <v>5000</v>
      </c>
      <c r="M129" s="565">
        <v>0</v>
      </c>
      <c r="N129" s="563">
        <v>5000</v>
      </c>
      <c r="O129" s="565">
        <v>0</v>
      </c>
      <c r="P129" s="563">
        <f t="shared" si="17"/>
        <v>0</v>
      </c>
      <c r="Q129" s="563">
        <v>0</v>
      </c>
      <c r="R129" s="563">
        <v>0</v>
      </c>
      <c r="S129" s="563">
        <v>0</v>
      </c>
      <c r="T129" s="563">
        <f t="shared" si="18"/>
        <v>0</v>
      </c>
      <c r="U129" s="563">
        <v>0</v>
      </c>
      <c r="V129" s="563">
        <v>0</v>
      </c>
      <c r="W129" s="563">
        <v>0</v>
      </c>
      <c r="X129" s="58"/>
      <c r="Y129" s="254"/>
      <c r="Z129" s="382"/>
      <c r="AG129" s="45"/>
      <c r="AH129" s="45"/>
      <c r="AI129" s="34"/>
      <c r="AJ129" s="34"/>
      <c r="AK129" s="45"/>
      <c r="AL129" s="45"/>
      <c r="AM129" s="45"/>
      <c r="AN129" s="45"/>
      <c r="AO129" s="45"/>
      <c r="AP129" s="45"/>
    </row>
    <row r="130" spans="1:42" s="44" customFormat="1" ht="15.75" hidden="1" outlineLevel="2" x14ac:dyDescent="0.2">
      <c r="A130" s="99" t="s">
        <v>1134</v>
      </c>
      <c r="B130" s="63" t="s">
        <v>768</v>
      </c>
      <c r="C130" s="563">
        <v>0</v>
      </c>
      <c r="D130" s="563">
        <f t="shared" si="14"/>
        <v>7000</v>
      </c>
      <c r="E130" s="581">
        <v>1</v>
      </c>
      <c r="F130" s="581"/>
      <c r="G130" s="581"/>
      <c r="H130" s="563">
        <f t="shared" si="15"/>
        <v>0</v>
      </c>
      <c r="I130" s="563">
        <v>0</v>
      </c>
      <c r="J130" s="563">
        <v>0</v>
      </c>
      <c r="K130" s="565">
        <v>0</v>
      </c>
      <c r="L130" s="563">
        <f t="shared" si="16"/>
        <v>7000</v>
      </c>
      <c r="M130" s="565">
        <v>0</v>
      </c>
      <c r="N130" s="566">
        <f>4000+3000</f>
        <v>7000</v>
      </c>
      <c r="O130" s="565">
        <v>0</v>
      </c>
      <c r="P130" s="563">
        <f t="shared" si="17"/>
        <v>0</v>
      </c>
      <c r="Q130" s="563">
        <v>0</v>
      </c>
      <c r="R130" s="563">
        <v>0</v>
      </c>
      <c r="S130" s="563">
        <v>0</v>
      </c>
      <c r="T130" s="563">
        <f t="shared" si="18"/>
        <v>0</v>
      </c>
      <c r="U130" s="563">
        <v>0</v>
      </c>
      <c r="V130" s="563">
        <v>0</v>
      </c>
      <c r="W130" s="563">
        <v>0</v>
      </c>
      <c r="X130" s="58"/>
      <c r="Y130" s="254"/>
      <c r="Z130" s="382"/>
      <c r="AG130" s="45"/>
      <c r="AH130" s="45"/>
      <c r="AI130" s="34"/>
      <c r="AJ130" s="34"/>
      <c r="AK130" s="45"/>
      <c r="AL130" s="45"/>
      <c r="AM130" s="45"/>
      <c r="AN130" s="45"/>
      <c r="AO130" s="45"/>
      <c r="AP130" s="45"/>
    </row>
    <row r="131" spans="1:42" s="441" customFormat="1" ht="18.75" hidden="1" customHeight="1" outlineLevel="2" x14ac:dyDescent="0.25">
      <c r="A131" s="484" t="s">
        <v>1205</v>
      </c>
      <c r="B131" s="437" t="s">
        <v>1221</v>
      </c>
      <c r="C131" s="578">
        <v>0</v>
      </c>
      <c r="D131" s="578">
        <f t="shared" si="14"/>
        <v>8000</v>
      </c>
      <c r="E131" s="578"/>
      <c r="F131" s="578"/>
      <c r="G131" s="578"/>
      <c r="H131" s="578">
        <f t="shared" si="15"/>
        <v>0</v>
      </c>
      <c r="I131" s="578">
        <v>0</v>
      </c>
      <c r="J131" s="578">
        <v>0</v>
      </c>
      <c r="K131" s="578">
        <v>0</v>
      </c>
      <c r="L131" s="578">
        <f t="shared" si="16"/>
        <v>8000</v>
      </c>
      <c r="M131" s="579">
        <v>0</v>
      </c>
      <c r="N131" s="580">
        <v>8000</v>
      </c>
      <c r="O131" s="578">
        <v>0</v>
      </c>
      <c r="P131" s="578">
        <f t="shared" si="17"/>
        <v>0</v>
      </c>
      <c r="Q131" s="578">
        <v>0</v>
      </c>
      <c r="R131" s="578">
        <v>0</v>
      </c>
      <c r="S131" s="578">
        <v>0</v>
      </c>
      <c r="T131" s="578">
        <f t="shared" si="18"/>
        <v>0</v>
      </c>
      <c r="U131" s="578">
        <v>0</v>
      </c>
      <c r="V131" s="578">
        <v>0</v>
      </c>
      <c r="W131" s="578">
        <v>0</v>
      </c>
      <c r="X131" s="438" t="s">
        <v>1640</v>
      </c>
      <c r="Y131" s="439"/>
      <c r="Z131" s="440"/>
    </row>
    <row r="132" spans="1:42" s="441" customFormat="1" ht="15.75" hidden="1" outlineLevel="2" x14ac:dyDescent="0.25">
      <c r="A132" s="484" t="s">
        <v>1206</v>
      </c>
      <c r="B132" s="437" t="s">
        <v>1222</v>
      </c>
      <c r="C132" s="578">
        <v>0</v>
      </c>
      <c r="D132" s="578">
        <f t="shared" si="14"/>
        <v>6000</v>
      </c>
      <c r="E132" s="578"/>
      <c r="F132" s="578"/>
      <c r="G132" s="578"/>
      <c r="H132" s="578">
        <f t="shared" si="15"/>
        <v>0</v>
      </c>
      <c r="I132" s="578">
        <v>0</v>
      </c>
      <c r="J132" s="578">
        <v>0</v>
      </c>
      <c r="K132" s="578">
        <v>0</v>
      </c>
      <c r="L132" s="578">
        <f t="shared" si="16"/>
        <v>6000</v>
      </c>
      <c r="M132" s="579">
        <v>0</v>
      </c>
      <c r="N132" s="580">
        <v>6000</v>
      </c>
      <c r="O132" s="578">
        <v>0</v>
      </c>
      <c r="P132" s="578">
        <f t="shared" si="17"/>
        <v>0</v>
      </c>
      <c r="Q132" s="578">
        <v>0</v>
      </c>
      <c r="R132" s="578">
        <v>0</v>
      </c>
      <c r="S132" s="578">
        <v>0</v>
      </c>
      <c r="T132" s="578">
        <f t="shared" si="18"/>
        <v>0</v>
      </c>
      <c r="U132" s="578">
        <v>0</v>
      </c>
      <c r="V132" s="578">
        <v>0</v>
      </c>
      <c r="W132" s="578">
        <v>0</v>
      </c>
      <c r="X132" s="438" t="s">
        <v>1640</v>
      </c>
      <c r="Y132" s="439"/>
      <c r="Z132" s="440"/>
    </row>
    <row r="133" spans="1:42" s="441" customFormat="1" ht="21.75" hidden="1" customHeight="1" outlineLevel="2" x14ac:dyDescent="0.25">
      <c r="A133" s="484" t="s">
        <v>1207</v>
      </c>
      <c r="B133" s="437" t="s">
        <v>1223</v>
      </c>
      <c r="C133" s="578">
        <v>0</v>
      </c>
      <c r="D133" s="578">
        <f t="shared" si="14"/>
        <v>8000</v>
      </c>
      <c r="E133" s="578"/>
      <c r="F133" s="578"/>
      <c r="G133" s="578"/>
      <c r="H133" s="578">
        <f t="shared" si="15"/>
        <v>0</v>
      </c>
      <c r="I133" s="578">
        <v>0</v>
      </c>
      <c r="J133" s="578">
        <v>0</v>
      </c>
      <c r="K133" s="578">
        <v>0</v>
      </c>
      <c r="L133" s="578">
        <f t="shared" si="16"/>
        <v>8000</v>
      </c>
      <c r="M133" s="579">
        <v>0</v>
      </c>
      <c r="N133" s="580">
        <v>8000</v>
      </c>
      <c r="O133" s="578">
        <v>0</v>
      </c>
      <c r="P133" s="578">
        <f t="shared" si="17"/>
        <v>0</v>
      </c>
      <c r="Q133" s="578">
        <v>0</v>
      </c>
      <c r="R133" s="578">
        <v>0</v>
      </c>
      <c r="S133" s="578">
        <v>0</v>
      </c>
      <c r="T133" s="578">
        <f t="shared" si="18"/>
        <v>0</v>
      </c>
      <c r="U133" s="578">
        <v>0</v>
      </c>
      <c r="V133" s="578">
        <v>0</v>
      </c>
      <c r="W133" s="578">
        <v>0</v>
      </c>
      <c r="X133" s="438" t="s">
        <v>1640</v>
      </c>
      <c r="Y133" s="442"/>
      <c r="Z133" s="443"/>
      <c r="AI133" s="444">
        <f>SUM(I133:K133)</f>
        <v>0</v>
      </c>
      <c r="AJ133" s="444">
        <f>AI133-H133</f>
        <v>0</v>
      </c>
    </row>
    <row r="134" spans="1:42" s="441" customFormat="1" ht="18.75" hidden="1" customHeight="1" outlineLevel="2" x14ac:dyDescent="0.25">
      <c r="A134" s="484" t="s">
        <v>1208</v>
      </c>
      <c r="B134" s="437" t="s">
        <v>1224</v>
      </c>
      <c r="C134" s="578">
        <v>0</v>
      </c>
      <c r="D134" s="578">
        <f t="shared" si="14"/>
        <v>8000</v>
      </c>
      <c r="E134" s="578"/>
      <c r="F134" s="578"/>
      <c r="G134" s="578"/>
      <c r="H134" s="578">
        <f t="shared" si="15"/>
        <v>0</v>
      </c>
      <c r="I134" s="578">
        <v>0</v>
      </c>
      <c r="J134" s="578">
        <v>0</v>
      </c>
      <c r="K134" s="578">
        <v>0</v>
      </c>
      <c r="L134" s="578">
        <f t="shared" si="16"/>
        <v>8000</v>
      </c>
      <c r="M134" s="579">
        <v>0</v>
      </c>
      <c r="N134" s="580">
        <v>8000</v>
      </c>
      <c r="O134" s="578">
        <v>0</v>
      </c>
      <c r="P134" s="578">
        <f t="shared" si="17"/>
        <v>0</v>
      </c>
      <c r="Q134" s="578">
        <v>0</v>
      </c>
      <c r="R134" s="578">
        <v>0</v>
      </c>
      <c r="S134" s="578">
        <v>0</v>
      </c>
      <c r="T134" s="578">
        <f t="shared" si="18"/>
        <v>0</v>
      </c>
      <c r="U134" s="578">
        <v>0</v>
      </c>
      <c r="V134" s="578">
        <v>0</v>
      </c>
      <c r="W134" s="578">
        <v>0</v>
      </c>
      <c r="X134" s="438" t="s">
        <v>1640</v>
      </c>
      <c r="Y134" s="439"/>
      <c r="Z134" s="440"/>
    </row>
    <row r="135" spans="1:42" s="441" customFormat="1" ht="22.5" hidden="1" customHeight="1" outlineLevel="2" x14ac:dyDescent="0.25">
      <c r="A135" s="484" t="s">
        <v>1209</v>
      </c>
      <c r="B135" s="447" t="s">
        <v>1225</v>
      </c>
      <c r="C135" s="578">
        <v>0</v>
      </c>
      <c r="D135" s="578">
        <f t="shared" si="14"/>
        <v>6000</v>
      </c>
      <c r="E135" s="578"/>
      <c r="F135" s="578"/>
      <c r="G135" s="578"/>
      <c r="H135" s="578">
        <f t="shared" si="15"/>
        <v>0</v>
      </c>
      <c r="I135" s="578">
        <v>0</v>
      </c>
      <c r="J135" s="578">
        <v>0</v>
      </c>
      <c r="K135" s="578">
        <v>0</v>
      </c>
      <c r="L135" s="578">
        <f t="shared" si="16"/>
        <v>6000</v>
      </c>
      <c r="M135" s="579">
        <v>0</v>
      </c>
      <c r="N135" s="580">
        <v>6000</v>
      </c>
      <c r="O135" s="578">
        <v>0</v>
      </c>
      <c r="P135" s="578">
        <f t="shared" si="17"/>
        <v>0</v>
      </c>
      <c r="Q135" s="578">
        <v>0</v>
      </c>
      <c r="R135" s="578">
        <v>0</v>
      </c>
      <c r="S135" s="578">
        <v>0</v>
      </c>
      <c r="T135" s="578">
        <f t="shared" si="18"/>
        <v>0</v>
      </c>
      <c r="U135" s="578">
        <v>0</v>
      </c>
      <c r="V135" s="578">
        <v>0</v>
      </c>
      <c r="W135" s="578">
        <v>0</v>
      </c>
      <c r="X135" s="438" t="s">
        <v>1640</v>
      </c>
      <c r="Y135" s="439"/>
      <c r="Z135" s="440"/>
    </row>
    <row r="136" spans="1:42" s="441" customFormat="1" ht="15.75" hidden="1" outlineLevel="2" x14ac:dyDescent="0.25">
      <c r="A136" s="484" t="s">
        <v>1210</v>
      </c>
      <c r="B136" s="437" t="s">
        <v>1226</v>
      </c>
      <c r="C136" s="578">
        <v>0</v>
      </c>
      <c r="D136" s="578">
        <f t="shared" si="14"/>
        <v>6000</v>
      </c>
      <c r="E136" s="578"/>
      <c r="F136" s="578"/>
      <c r="G136" s="578"/>
      <c r="H136" s="578">
        <f t="shared" si="15"/>
        <v>0</v>
      </c>
      <c r="I136" s="578">
        <v>0</v>
      </c>
      <c r="J136" s="578">
        <v>0</v>
      </c>
      <c r="K136" s="578">
        <v>0</v>
      </c>
      <c r="L136" s="578">
        <f t="shared" si="16"/>
        <v>6000</v>
      </c>
      <c r="M136" s="579">
        <v>0</v>
      </c>
      <c r="N136" s="580">
        <v>6000</v>
      </c>
      <c r="O136" s="578">
        <v>0</v>
      </c>
      <c r="P136" s="578">
        <f t="shared" si="17"/>
        <v>0</v>
      </c>
      <c r="Q136" s="578">
        <v>0</v>
      </c>
      <c r="R136" s="578">
        <v>0</v>
      </c>
      <c r="S136" s="578">
        <v>0</v>
      </c>
      <c r="T136" s="578">
        <f t="shared" si="18"/>
        <v>0</v>
      </c>
      <c r="U136" s="578">
        <v>0</v>
      </c>
      <c r="V136" s="578">
        <v>0</v>
      </c>
      <c r="W136" s="578">
        <v>0</v>
      </c>
      <c r="X136" s="438" t="s">
        <v>1640</v>
      </c>
      <c r="Y136" s="442"/>
      <c r="Z136" s="443"/>
      <c r="AI136" s="444">
        <f>SUM(I136:K136)</f>
        <v>0</v>
      </c>
      <c r="AJ136" s="444">
        <f>AI136-H136</f>
        <v>0</v>
      </c>
    </row>
    <row r="137" spans="1:42" s="441" customFormat="1" ht="18.75" hidden="1" customHeight="1" outlineLevel="2" x14ac:dyDescent="0.25">
      <c r="A137" s="484" t="s">
        <v>1211</v>
      </c>
      <c r="B137" s="437" t="s">
        <v>1227</v>
      </c>
      <c r="C137" s="578">
        <v>0</v>
      </c>
      <c r="D137" s="578">
        <f t="shared" si="14"/>
        <v>6000</v>
      </c>
      <c r="E137" s="578"/>
      <c r="F137" s="578"/>
      <c r="G137" s="578"/>
      <c r="H137" s="578">
        <f t="shared" si="15"/>
        <v>0</v>
      </c>
      <c r="I137" s="578">
        <v>0</v>
      </c>
      <c r="J137" s="578">
        <v>0</v>
      </c>
      <c r="K137" s="578">
        <v>0</v>
      </c>
      <c r="L137" s="578">
        <f t="shared" si="16"/>
        <v>6000</v>
      </c>
      <c r="M137" s="579">
        <v>0</v>
      </c>
      <c r="N137" s="580">
        <v>6000</v>
      </c>
      <c r="O137" s="578">
        <v>0</v>
      </c>
      <c r="P137" s="578">
        <f t="shared" si="17"/>
        <v>0</v>
      </c>
      <c r="Q137" s="578">
        <v>0</v>
      </c>
      <c r="R137" s="578">
        <v>0</v>
      </c>
      <c r="S137" s="578">
        <v>0</v>
      </c>
      <c r="T137" s="578">
        <f t="shared" si="18"/>
        <v>0</v>
      </c>
      <c r="U137" s="578">
        <v>0</v>
      </c>
      <c r="V137" s="578">
        <v>0</v>
      </c>
      <c r="W137" s="578">
        <v>0</v>
      </c>
      <c r="X137" s="438" t="s">
        <v>1640</v>
      </c>
      <c r="Y137" s="439"/>
      <c r="Z137" s="440"/>
    </row>
    <row r="138" spans="1:42" s="441" customFormat="1" ht="15.75" hidden="1" outlineLevel="2" x14ac:dyDescent="0.25">
      <c r="A138" s="484" t="s">
        <v>1212</v>
      </c>
      <c r="B138" s="447" t="s">
        <v>1228</v>
      </c>
      <c r="C138" s="578">
        <v>0</v>
      </c>
      <c r="D138" s="578">
        <f t="shared" si="14"/>
        <v>6000</v>
      </c>
      <c r="E138" s="578"/>
      <c r="F138" s="578"/>
      <c r="G138" s="578"/>
      <c r="H138" s="578">
        <f t="shared" si="15"/>
        <v>0</v>
      </c>
      <c r="I138" s="578">
        <v>0</v>
      </c>
      <c r="J138" s="578">
        <v>0</v>
      </c>
      <c r="K138" s="578">
        <v>0</v>
      </c>
      <c r="L138" s="578">
        <f t="shared" si="16"/>
        <v>6000</v>
      </c>
      <c r="M138" s="579">
        <v>0</v>
      </c>
      <c r="N138" s="580">
        <v>6000</v>
      </c>
      <c r="O138" s="578">
        <v>0</v>
      </c>
      <c r="P138" s="578">
        <f t="shared" si="17"/>
        <v>0</v>
      </c>
      <c r="Q138" s="578">
        <v>0</v>
      </c>
      <c r="R138" s="578">
        <v>0</v>
      </c>
      <c r="S138" s="578">
        <v>0</v>
      </c>
      <c r="T138" s="578">
        <f t="shared" si="18"/>
        <v>0</v>
      </c>
      <c r="U138" s="578">
        <v>0</v>
      </c>
      <c r="V138" s="578">
        <v>0</v>
      </c>
      <c r="W138" s="578">
        <v>0</v>
      </c>
      <c r="X138" s="438" t="s">
        <v>1640</v>
      </c>
      <c r="Y138" s="439"/>
      <c r="Z138" s="440"/>
    </row>
    <row r="139" spans="1:42" s="441" customFormat="1" ht="20.25" hidden="1" customHeight="1" outlineLevel="2" x14ac:dyDescent="0.25">
      <c r="A139" s="484" t="s">
        <v>1213</v>
      </c>
      <c r="B139" s="437" t="s">
        <v>1229</v>
      </c>
      <c r="C139" s="578">
        <v>0</v>
      </c>
      <c r="D139" s="578">
        <f t="shared" si="14"/>
        <v>6000</v>
      </c>
      <c r="E139" s="578"/>
      <c r="F139" s="578"/>
      <c r="G139" s="578"/>
      <c r="H139" s="578">
        <f t="shared" si="15"/>
        <v>0</v>
      </c>
      <c r="I139" s="578">
        <v>0</v>
      </c>
      <c r="J139" s="578">
        <v>0</v>
      </c>
      <c r="K139" s="578">
        <v>0</v>
      </c>
      <c r="L139" s="578">
        <f t="shared" si="16"/>
        <v>6000</v>
      </c>
      <c r="M139" s="579">
        <v>0</v>
      </c>
      <c r="N139" s="580">
        <v>6000</v>
      </c>
      <c r="O139" s="578">
        <v>0</v>
      </c>
      <c r="P139" s="578">
        <f t="shared" si="17"/>
        <v>0</v>
      </c>
      <c r="Q139" s="578">
        <v>0</v>
      </c>
      <c r="R139" s="578">
        <v>0</v>
      </c>
      <c r="S139" s="578">
        <v>0</v>
      </c>
      <c r="T139" s="578">
        <f t="shared" si="18"/>
        <v>0</v>
      </c>
      <c r="U139" s="578">
        <v>0</v>
      </c>
      <c r="V139" s="578">
        <v>0</v>
      </c>
      <c r="W139" s="578">
        <v>0</v>
      </c>
      <c r="X139" s="438" t="s">
        <v>1640</v>
      </c>
      <c r="Y139" s="442"/>
      <c r="Z139" s="443"/>
      <c r="AI139" s="444">
        <f>SUM(I139:K139)</f>
        <v>0</v>
      </c>
      <c r="AJ139" s="444">
        <f>AI139-H139</f>
        <v>0</v>
      </c>
    </row>
    <row r="140" spans="1:42" s="441" customFormat="1" ht="18.75" hidden="1" customHeight="1" outlineLevel="2" x14ac:dyDescent="0.25">
      <c r="A140" s="484" t="s">
        <v>1214</v>
      </c>
      <c r="B140" s="437" t="s">
        <v>1230</v>
      </c>
      <c r="C140" s="578">
        <v>0</v>
      </c>
      <c r="D140" s="578">
        <f t="shared" si="14"/>
        <v>8000</v>
      </c>
      <c r="E140" s="578"/>
      <c r="F140" s="578"/>
      <c r="G140" s="578"/>
      <c r="H140" s="578">
        <f t="shared" si="15"/>
        <v>0</v>
      </c>
      <c r="I140" s="578">
        <v>0</v>
      </c>
      <c r="J140" s="578">
        <v>0</v>
      </c>
      <c r="K140" s="578">
        <v>0</v>
      </c>
      <c r="L140" s="578">
        <f t="shared" si="16"/>
        <v>8000</v>
      </c>
      <c r="M140" s="579">
        <v>0</v>
      </c>
      <c r="N140" s="580">
        <v>8000</v>
      </c>
      <c r="O140" s="578">
        <v>0</v>
      </c>
      <c r="P140" s="578">
        <f t="shared" si="17"/>
        <v>0</v>
      </c>
      <c r="Q140" s="578">
        <v>0</v>
      </c>
      <c r="R140" s="578">
        <v>0</v>
      </c>
      <c r="S140" s="578">
        <v>0</v>
      </c>
      <c r="T140" s="578">
        <f t="shared" si="18"/>
        <v>0</v>
      </c>
      <c r="U140" s="578">
        <v>0</v>
      </c>
      <c r="V140" s="578">
        <v>0</v>
      </c>
      <c r="W140" s="578">
        <v>0</v>
      </c>
      <c r="X140" s="438" t="s">
        <v>1640</v>
      </c>
      <c r="Y140" s="439"/>
      <c r="Z140" s="440"/>
    </row>
    <row r="141" spans="1:42" s="441" customFormat="1" ht="16.5" hidden="1" customHeight="1" outlineLevel="2" x14ac:dyDescent="0.25">
      <c r="A141" s="484" t="s">
        <v>1215</v>
      </c>
      <c r="B141" s="437" t="s">
        <v>1231</v>
      </c>
      <c r="C141" s="578">
        <v>0</v>
      </c>
      <c r="D141" s="578">
        <f t="shared" si="14"/>
        <v>8000</v>
      </c>
      <c r="E141" s="578"/>
      <c r="F141" s="578"/>
      <c r="G141" s="578"/>
      <c r="H141" s="578">
        <f t="shared" si="15"/>
        <v>0</v>
      </c>
      <c r="I141" s="578">
        <v>0</v>
      </c>
      <c r="J141" s="578">
        <v>0</v>
      </c>
      <c r="K141" s="578">
        <v>0</v>
      </c>
      <c r="L141" s="578">
        <f t="shared" si="16"/>
        <v>8000</v>
      </c>
      <c r="M141" s="579">
        <v>0</v>
      </c>
      <c r="N141" s="580">
        <v>8000</v>
      </c>
      <c r="O141" s="578">
        <v>0</v>
      </c>
      <c r="P141" s="578">
        <f t="shared" si="17"/>
        <v>0</v>
      </c>
      <c r="Q141" s="578">
        <v>0</v>
      </c>
      <c r="R141" s="578">
        <v>0</v>
      </c>
      <c r="S141" s="578">
        <v>0</v>
      </c>
      <c r="T141" s="578">
        <f t="shared" si="18"/>
        <v>0</v>
      </c>
      <c r="U141" s="578">
        <v>0</v>
      </c>
      <c r="V141" s="578">
        <v>0</v>
      </c>
      <c r="W141" s="578">
        <v>0</v>
      </c>
      <c r="X141" s="438" t="s">
        <v>1640</v>
      </c>
      <c r="Y141" s="439"/>
      <c r="Z141" s="440"/>
    </row>
    <row r="142" spans="1:42" s="441" customFormat="1" ht="15.75" hidden="1" outlineLevel="2" x14ac:dyDescent="0.25">
      <c r="A142" s="484" t="s">
        <v>1216</v>
      </c>
      <c r="B142" s="437" t="s">
        <v>1232</v>
      </c>
      <c r="C142" s="578">
        <v>0</v>
      </c>
      <c r="D142" s="578">
        <f t="shared" si="14"/>
        <v>6000</v>
      </c>
      <c r="E142" s="578"/>
      <c r="F142" s="578"/>
      <c r="G142" s="578"/>
      <c r="H142" s="578">
        <f t="shared" si="15"/>
        <v>0</v>
      </c>
      <c r="I142" s="578">
        <v>0</v>
      </c>
      <c r="J142" s="578">
        <v>0</v>
      </c>
      <c r="K142" s="578">
        <v>0</v>
      </c>
      <c r="L142" s="578">
        <f t="shared" si="16"/>
        <v>6000</v>
      </c>
      <c r="M142" s="579">
        <v>0</v>
      </c>
      <c r="N142" s="580">
        <v>6000</v>
      </c>
      <c r="O142" s="578">
        <v>0</v>
      </c>
      <c r="P142" s="578">
        <f t="shared" si="17"/>
        <v>0</v>
      </c>
      <c r="Q142" s="578">
        <v>0</v>
      </c>
      <c r="R142" s="578">
        <v>0</v>
      </c>
      <c r="S142" s="578">
        <v>0</v>
      </c>
      <c r="T142" s="578">
        <f t="shared" si="18"/>
        <v>0</v>
      </c>
      <c r="U142" s="578">
        <v>0</v>
      </c>
      <c r="V142" s="578">
        <v>0</v>
      </c>
      <c r="W142" s="578">
        <v>0</v>
      </c>
      <c r="X142" s="438" t="s">
        <v>1640</v>
      </c>
      <c r="Y142" s="442"/>
      <c r="Z142" s="443"/>
      <c r="AI142" s="444">
        <f>SUM(I142:K142)</f>
        <v>0</v>
      </c>
      <c r="AJ142" s="444">
        <f>AI142-H142</f>
        <v>0</v>
      </c>
    </row>
    <row r="143" spans="1:42" s="441" customFormat="1" ht="18.75" hidden="1" customHeight="1" outlineLevel="2" x14ac:dyDescent="0.25">
      <c r="A143" s="484" t="s">
        <v>1217</v>
      </c>
      <c r="B143" s="437" t="s">
        <v>1233</v>
      </c>
      <c r="C143" s="578">
        <v>0</v>
      </c>
      <c r="D143" s="578">
        <f t="shared" si="14"/>
        <v>6000</v>
      </c>
      <c r="E143" s="578"/>
      <c r="F143" s="578"/>
      <c r="G143" s="578"/>
      <c r="H143" s="578">
        <f t="shared" si="15"/>
        <v>0</v>
      </c>
      <c r="I143" s="578">
        <v>0</v>
      </c>
      <c r="J143" s="578">
        <v>0</v>
      </c>
      <c r="K143" s="578">
        <v>0</v>
      </c>
      <c r="L143" s="578">
        <f t="shared" si="16"/>
        <v>6000</v>
      </c>
      <c r="M143" s="579">
        <v>0</v>
      </c>
      <c r="N143" s="580">
        <v>6000</v>
      </c>
      <c r="O143" s="578">
        <v>0</v>
      </c>
      <c r="P143" s="578">
        <f t="shared" si="17"/>
        <v>0</v>
      </c>
      <c r="Q143" s="578">
        <v>0</v>
      </c>
      <c r="R143" s="578">
        <v>0</v>
      </c>
      <c r="S143" s="578">
        <v>0</v>
      </c>
      <c r="T143" s="578">
        <f t="shared" si="18"/>
        <v>0</v>
      </c>
      <c r="U143" s="578">
        <v>0</v>
      </c>
      <c r="V143" s="578">
        <v>0</v>
      </c>
      <c r="W143" s="578">
        <v>0</v>
      </c>
      <c r="X143" s="438" t="s">
        <v>1640</v>
      </c>
      <c r="Y143" s="439"/>
      <c r="Z143" s="440"/>
    </row>
    <row r="144" spans="1:42" s="441" customFormat="1" ht="15.75" hidden="1" outlineLevel="2" x14ac:dyDescent="0.25">
      <c r="A144" s="484" t="s">
        <v>1218</v>
      </c>
      <c r="B144" s="437" t="s">
        <v>1234</v>
      </c>
      <c r="C144" s="578">
        <v>0</v>
      </c>
      <c r="D144" s="578">
        <f t="shared" si="14"/>
        <v>8000</v>
      </c>
      <c r="E144" s="578"/>
      <c r="F144" s="578"/>
      <c r="G144" s="578"/>
      <c r="H144" s="578">
        <f t="shared" si="15"/>
        <v>0</v>
      </c>
      <c r="I144" s="578">
        <v>0</v>
      </c>
      <c r="J144" s="578">
        <v>0</v>
      </c>
      <c r="K144" s="578">
        <v>0</v>
      </c>
      <c r="L144" s="578">
        <f t="shared" si="16"/>
        <v>8000</v>
      </c>
      <c r="M144" s="579">
        <v>0</v>
      </c>
      <c r="N144" s="580">
        <v>8000</v>
      </c>
      <c r="O144" s="578">
        <v>0</v>
      </c>
      <c r="P144" s="578">
        <f t="shared" si="17"/>
        <v>0</v>
      </c>
      <c r="Q144" s="578">
        <v>0</v>
      </c>
      <c r="R144" s="578">
        <v>0</v>
      </c>
      <c r="S144" s="578">
        <v>0</v>
      </c>
      <c r="T144" s="578">
        <f t="shared" si="18"/>
        <v>0</v>
      </c>
      <c r="U144" s="578">
        <v>0</v>
      </c>
      <c r="V144" s="578">
        <v>0</v>
      </c>
      <c r="W144" s="578">
        <v>0</v>
      </c>
      <c r="X144" s="438" t="s">
        <v>1640</v>
      </c>
      <c r="Y144" s="439"/>
      <c r="Z144" s="440"/>
    </row>
    <row r="145" spans="1:60" s="441" customFormat="1" ht="16.5" hidden="1" customHeight="1" outlineLevel="2" x14ac:dyDescent="0.25">
      <c r="A145" s="484" t="s">
        <v>1219</v>
      </c>
      <c r="B145" s="437" t="s">
        <v>1235</v>
      </c>
      <c r="C145" s="578">
        <v>0</v>
      </c>
      <c r="D145" s="578">
        <f t="shared" si="14"/>
        <v>8000</v>
      </c>
      <c r="E145" s="578"/>
      <c r="F145" s="578"/>
      <c r="G145" s="578"/>
      <c r="H145" s="578">
        <f t="shared" si="15"/>
        <v>0</v>
      </c>
      <c r="I145" s="578">
        <v>0</v>
      </c>
      <c r="J145" s="578">
        <v>0</v>
      </c>
      <c r="K145" s="578">
        <v>0</v>
      </c>
      <c r="L145" s="578">
        <f t="shared" si="16"/>
        <v>8000</v>
      </c>
      <c r="M145" s="579">
        <v>0</v>
      </c>
      <c r="N145" s="580">
        <v>8000</v>
      </c>
      <c r="O145" s="578">
        <v>0</v>
      </c>
      <c r="P145" s="578">
        <f t="shared" si="17"/>
        <v>0</v>
      </c>
      <c r="Q145" s="578">
        <v>0</v>
      </c>
      <c r="R145" s="578">
        <v>0</v>
      </c>
      <c r="S145" s="578">
        <v>0</v>
      </c>
      <c r="T145" s="578">
        <f t="shared" si="18"/>
        <v>0</v>
      </c>
      <c r="U145" s="578">
        <v>0</v>
      </c>
      <c r="V145" s="578">
        <v>0</v>
      </c>
      <c r="W145" s="578">
        <v>0</v>
      </c>
      <c r="X145" s="438" t="s">
        <v>1640</v>
      </c>
      <c r="Y145" s="439"/>
      <c r="Z145" s="440"/>
    </row>
    <row r="146" spans="1:60" s="441" customFormat="1" ht="31.5" hidden="1" outlineLevel="2" x14ac:dyDescent="0.25">
      <c r="A146" s="484" t="s">
        <v>1220</v>
      </c>
      <c r="B146" s="437" t="s">
        <v>1545</v>
      </c>
      <c r="C146" s="578">
        <v>0</v>
      </c>
      <c r="D146" s="578">
        <f t="shared" ref="D146:D207" si="21">H146+L146+P146+T146</f>
        <v>8000</v>
      </c>
      <c r="E146" s="578"/>
      <c r="F146" s="578"/>
      <c r="G146" s="578"/>
      <c r="H146" s="578">
        <f t="shared" ref="H146:H207" si="22">SUM(I146:K146)</f>
        <v>0</v>
      </c>
      <c r="I146" s="578">
        <v>0</v>
      </c>
      <c r="J146" s="578">
        <v>0</v>
      </c>
      <c r="K146" s="578">
        <v>0</v>
      </c>
      <c r="L146" s="578">
        <f t="shared" ref="L146:L207" si="23">SUM(M146:O146)</f>
        <v>8000</v>
      </c>
      <c r="M146" s="579">
        <v>0</v>
      </c>
      <c r="N146" s="580">
        <v>8000</v>
      </c>
      <c r="O146" s="578">
        <v>0</v>
      </c>
      <c r="P146" s="578">
        <f t="shared" ref="P146:P207" si="24">SUM(Q146:S146)</f>
        <v>0</v>
      </c>
      <c r="Q146" s="578">
        <v>0</v>
      </c>
      <c r="R146" s="578">
        <v>0</v>
      </c>
      <c r="S146" s="578">
        <v>0</v>
      </c>
      <c r="T146" s="578">
        <f t="shared" ref="T146:T207" si="25">SUM(U146:W146)</f>
        <v>0</v>
      </c>
      <c r="U146" s="578">
        <v>0</v>
      </c>
      <c r="V146" s="578">
        <v>0</v>
      </c>
      <c r="W146" s="578">
        <v>0</v>
      </c>
      <c r="X146" s="438" t="s">
        <v>1640</v>
      </c>
      <c r="Y146" s="442"/>
      <c r="Z146" s="443"/>
      <c r="AI146" s="444">
        <f>SUM(I146:K146)</f>
        <v>0</v>
      </c>
      <c r="AJ146" s="444">
        <f>AI146-H146</f>
        <v>0</v>
      </c>
    </row>
    <row r="147" spans="1:60" s="441" customFormat="1" ht="31.5" hidden="1" outlineLevel="2" x14ac:dyDescent="0.25">
      <c r="A147" s="484" t="s">
        <v>1601</v>
      </c>
      <c r="B147" s="437" t="s">
        <v>1236</v>
      </c>
      <c r="C147" s="578">
        <v>0</v>
      </c>
      <c r="D147" s="578">
        <f t="shared" si="21"/>
        <v>8000</v>
      </c>
      <c r="E147" s="578"/>
      <c r="F147" s="578"/>
      <c r="G147" s="578"/>
      <c r="H147" s="578">
        <f t="shared" si="22"/>
        <v>0</v>
      </c>
      <c r="I147" s="578">
        <v>0</v>
      </c>
      <c r="J147" s="578">
        <v>0</v>
      </c>
      <c r="K147" s="578">
        <v>0</v>
      </c>
      <c r="L147" s="578">
        <f t="shared" si="23"/>
        <v>8000</v>
      </c>
      <c r="M147" s="579">
        <v>0</v>
      </c>
      <c r="N147" s="580">
        <v>8000</v>
      </c>
      <c r="O147" s="578">
        <v>0</v>
      </c>
      <c r="P147" s="578">
        <f t="shared" si="24"/>
        <v>0</v>
      </c>
      <c r="Q147" s="578">
        <v>0</v>
      </c>
      <c r="R147" s="578">
        <v>0</v>
      </c>
      <c r="S147" s="578">
        <v>0</v>
      </c>
      <c r="T147" s="578">
        <f t="shared" si="25"/>
        <v>0</v>
      </c>
      <c r="U147" s="578">
        <v>0</v>
      </c>
      <c r="V147" s="578">
        <v>0</v>
      </c>
      <c r="W147" s="578">
        <v>0</v>
      </c>
      <c r="X147" s="438" t="s">
        <v>1640</v>
      </c>
      <c r="Y147" s="439"/>
      <c r="Z147" s="440"/>
    </row>
    <row r="148" spans="1:60" s="441" customFormat="1" ht="31.5" hidden="1" outlineLevel="2" x14ac:dyDescent="0.25">
      <c r="A148" s="484" t="s">
        <v>1602</v>
      </c>
      <c r="B148" s="447" t="s">
        <v>1237</v>
      </c>
      <c r="C148" s="578">
        <v>0</v>
      </c>
      <c r="D148" s="578">
        <f t="shared" si="21"/>
        <v>8000</v>
      </c>
      <c r="E148" s="578"/>
      <c r="F148" s="578"/>
      <c r="G148" s="578"/>
      <c r="H148" s="578">
        <f t="shared" si="22"/>
        <v>0</v>
      </c>
      <c r="I148" s="578">
        <v>0</v>
      </c>
      <c r="J148" s="578">
        <v>0</v>
      </c>
      <c r="K148" s="578">
        <v>0</v>
      </c>
      <c r="L148" s="578">
        <f t="shared" si="23"/>
        <v>8000</v>
      </c>
      <c r="M148" s="579">
        <v>0</v>
      </c>
      <c r="N148" s="580">
        <v>8000</v>
      </c>
      <c r="O148" s="578">
        <v>0</v>
      </c>
      <c r="P148" s="578">
        <f t="shared" si="24"/>
        <v>0</v>
      </c>
      <c r="Q148" s="578">
        <v>0</v>
      </c>
      <c r="R148" s="578">
        <v>0</v>
      </c>
      <c r="S148" s="578">
        <v>0</v>
      </c>
      <c r="T148" s="578">
        <f t="shared" si="25"/>
        <v>0</v>
      </c>
      <c r="U148" s="578">
        <v>0</v>
      </c>
      <c r="V148" s="578">
        <v>0</v>
      </c>
      <c r="W148" s="578">
        <v>0</v>
      </c>
      <c r="X148" s="438" t="s">
        <v>1640</v>
      </c>
      <c r="Y148" s="439"/>
      <c r="Z148" s="440"/>
    </row>
    <row r="149" spans="1:60" s="467" customFormat="1" ht="15.75" hidden="1" outlineLevel="2" x14ac:dyDescent="0.2">
      <c r="A149" s="480" t="s">
        <v>1603</v>
      </c>
      <c r="B149" s="452" t="s">
        <v>1558</v>
      </c>
      <c r="C149" s="572">
        <v>0</v>
      </c>
      <c r="D149" s="572">
        <f t="shared" si="21"/>
        <v>36000</v>
      </c>
      <c r="E149" s="572"/>
      <c r="F149" s="572"/>
      <c r="G149" s="572"/>
      <c r="H149" s="572">
        <f t="shared" si="22"/>
        <v>0</v>
      </c>
      <c r="I149" s="572">
        <v>0</v>
      </c>
      <c r="J149" s="572">
        <v>0</v>
      </c>
      <c r="K149" s="573">
        <v>0</v>
      </c>
      <c r="L149" s="572">
        <f t="shared" si="23"/>
        <v>36000</v>
      </c>
      <c r="M149" s="573">
        <v>0</v>
      </c>
      <c r="N149" s="572">
        <v>36000</v>
      </c>
      <c r="O149" s="572">
        <v>0</v>
      </c>
      <c r="P149" s="572">
        <f t="shared" si="24"/>
        <v>0</v>
      </c>
      <c r="Q149" s="572">
        <v>0</v>
      </c>
      <c r="R149" s="572">
        <v>0</v>
      </c>
      <c r="S149" s="572">
        <v>0</v>
      </c>
      <c r="T149" s="572">
        <f t="shared" si="25"/>
        <v>0</v>
      </c>
      <c r="U149" s="572">
        <v>0</v>
      </c>
      <c r="V149" s="572">
        <v>0</v>
      </c>
      <c r="W149" s="572">
        <v>0</v>
      </c>
      <c r="X149" s="453" t="s">
        <v>1556</v>
      </c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53"/>
      <c r="AO149" s="453"/>
      <c r="AP149" s="453"/>
      <c r="AQ149" s="453"/>
      <c r="AR149" s="453"/>
      <c r="AS149" s="453"/>
      <c r="AT149" s="453"/>
      <c r="AU149" s="453"/>
      <c r="AV149" s="454"/>
      <c r="AW149" s="466"/>
      <c r="AX149" s="466"/>
      <c r="BG149" s="458"/>
      <c r="BH149" s="458"/>
    </row>
    <row r="150" spans="1:60" s="467" customFormat="1" ht="15.75" hidden="1" outlineLevel="2" x14ac:dyDescent="0.2">
      <c r="A150" s="480" t="s">
        <v>1604</v>
      </c>
      <c r="B150" s="452" t="s">
        <v>1559</v>
      </c>
      <c r="C150" s="572">
        <v>0</v>
      </c>
      <c r="D150" s="572">
        <f t="shared" si="21"/>
        <v>12000</v>
      </c>
      <c r="E150" s="572"/>
      <c r="F150" s="572"/>
      <c r="G150" s="572"/>
      <c r="H150" s="572">
        <f t="shared" si="22"/>
        <v>0</v>
      </c>
      <c r="I150" s="572">
        <v>0</v>
      </c>
      <c r="J150" s="572">
        <v>0</v>
      </c>
      <c r="K150" s="573">
        <v>0</v>
      </c>
      <c r="L150" s="572">
        <f t="shared" si="23"/>
        <v>12000</v>
      </c>
      <c r="M150" s="573">
        <v>0</v>
      </c>
      <c r="N150" s="572">
        <v>12000</v>
      </c>
      <c r="O150" s="572">
        <v>0</v>
      </c>
      <c r="P150" s="572">
        <f t="shared" si="24"/>
        <v>0</v>
      </c>
      <c r="Q150" s="572">
        <v>0</v>
      </c>
      <c r="R150" s="572">
        <v>0</v>
      </c>
      <c r="S150" s="572">
        <v>0</v>
      </c>
      <c r="T150" s="572">
        <f t="shared" si="25"/>
        <v>0</v>
      </c>
      <c r="U150" s="572">
        <v>0</v>
      </c>
      <c r="V150" s="572">
        <v>0</v>
      </c>
      <c r="W150" s="572">
        <v>0</v>
      </c>
      <c r="X150" s="453" t="s">
        <v>1556</v>
      </c>
      <c r="Y150" s="465"/>
      <c r="Z150" s="465"/>
      <c r="AA150" s="465"/>
      <c r="AB150" s="465"/>
      <c r="AC150" s="465"/>
      <c r="AD150" s="465"/>
      <c r="AE150" s="465"/>
      <c r="AF150" s="465"/>
      <c r="AG150" s="465"/>
      <c r="AH150" s="465"/>
      <c r="AI150" s="465"/>
      <c r="AJ150" s="465"/>
      <c r="AK150" s="465"/>
      <c r="AL150" s="465"/>
      <c r="AM150" s="465"/>
      <c r="AN150" s="453"/>
      <c r="AO150" s="453"/>
      <c r="AP150" s="453"/>
      <c r="AQ150" s="453"/>
      <c r="AR150" s="453"/>
      <c r="AS150" s="453"/>
      <c r="AT150" s="453"/>
      <c r="AU150" s="453"/>
      <c r="AV150" s="454"/>
      <c r="AW150" s="466"/>
      <c r="AX150" s="466"/>
      <c r="BG150" s="458"/>
      <c r="BH150" s="458"/>
    </row>
    <row r="151" spans="1:60" s="467" customFormat="1" ht="15.75" hidden="1" outlineLevel="2" x14ac:dyDescent="0.2">
      <c r="A151" s="480" t="s">
        <v>1605</v>
      </c>
      <c r="B151" s="452" t="s">
        <v>1560</v>
      </c>
      <c r="C151" s="572">
        <v>0</v>
      </c>
      <c r="D151" s="572">
        <f t="shared" si="21"/>
        <v>5500</v>
      </c>
      <c r="E151" s="572"/>
      <c r="F151" s="572"/>
      <c r="G151" s="572"/>
      <c r="H151" s="572">
        <f t="shared" si="22"/>
        <v>0</v>
      </c>
      <c r="I151" s="572">
        <v>0</v>
      </c>
      <c r="J151" s="572">
        <v>0</v>
      </c>
      <c r="K151" s="573">
        <v>0</v>
      </c>
      <c r="L151" s="572">
        <f t="shared" si="23"/>
        <v>5500</v>
      </c>
      <c r="M151" s="573">
        <v>0</v>
      </c>
      <c r="N151" s="572">
        <v>5500</v>
      </c>
      <c r="O151" s="572">
        <v>0</v>
      </c>
      <c r="P151" s="572">
        <f t="shared" si="24"/>
        <v>0</v>
      </c>
      <c r="Q151" s="572">
        <v>0</v>
      </c>
      <c r="R151" s="572">
        <v>0</v>
      </c>
      <c r="S151" s="572">
        <v>0</v>
      </c>
      <c r="T151" s="572">
        <f t="shared" si="25"/>
        <v>0</v>
      </c>
      <c r="U151" s="572">
        <v>0</v>
      </c>
      <c r="V151" s="572">
        <v>0</v>
      </c>
      <c r="W151" s="572">
        <v>0</v>
      </c>
      <c r="X151" s="453" t="s">
        <v>1556</v>
      </c>
      <c r="Y151" s="465"/>
      <c r="Z151" s="465"/>
      <c r="AA151" s="465"/>
      <c r="AB151" s="465"/>
      <c r="AC151" s="465"/>
      <c r="AD151" s="465"/>
      <c r="AE151" s="465"/>
      <c r="AF151" s="465"/>
      <c r="AG151" s="465"/>
      <c r="AH151" s="465"/>
      <c r="AI151" s="465"/>
      <c r="AJ151" s="465"/>
      <c r="AK151" s="465"/>
      <c r="AL151" s="465"/>
      <c r="AM151" s="465"/>
      <c r="AN151" s="453"/>
      <c r="AO151" s="453"/>
      <c r="AP151" s="453"/>
      <c r="AQ151" s="453"/>
      <c r="AR151" s="453"/>
      <c r="AS151" s="453"/>
      <c r="AT151" s="453"/>
      <c r="AU151" s="453"/>
      <c r="AV151" s="454"/>
      <c r="AW151" s="466"/>
      <c r="AX151" s="466"/>
      <c r="BG151" s="458"/>
      <c r="BH151" s="458"/>
    </row>
    <row r="152" spans="1:60" s="316" customFormat="1" ht="15.75" hidden="1" outlineLevel="2" x14ac:dyDescent="0.25">
      <c r="A152" s="475" t="s">
        <v>1619</v>
      </c>
      <c r="B152" s="302" t="s">
        <v>1961</v>
      </c>
      <c r="C152" s="571">
        <v>0</v>
      </c>
      <c r="D152" s="586">
        <f t="shared" si="21"/>
        <v>5000</v>
      </c>
      <c r="E152" s="586">
        <v>1</v>
      </c>
      <c r="F152" s="586">
        <v>1</v>
      </c>
      <c r="G152" s="586">
        <v>1</v>
      </c>
      <c r="H152" s="586">
        <f t="shared" si="22"/>
        <v>0</v>
      </c>
      <c r="I152" s="586">
        <v>0</v>
      </c>
      <c r="J152" s="586">
        <v>0</v>
      </c>
      <c r="K152" s="587">
        <v>0</v>
      </c>
      <c r="L152" s="586">
        <f t="shared" si="23"/>
        <v>5000</v>
      </c>
      <c r="M152" s="571">
        <v>0</v>
      </c>
      <c r="N152" s="571">
        <v>5000</v>
      </c>
      <c r="O152" s="586">
        <v>0</v>
      </c>
      <c r="P152" s="586">
        <f t="shared" si="24"/>
        <v>0</v>
      </c>
      <c r="Q152" s="586">
        <v>0</v>
      </c>
      <c r="R152" s="586">
        <v>0</v>
      </c>
      <c r="S152" s="586">
        <v>0</v>
      </c>
      <c r="T152" s="586">
        <f t="shared" si="25"/>
        <v>0</v>
      </c>
      <c r="U152" s="586">
        <v>0</v>
      </c>
      <c r="V152" s="586">
        <v>0</v>
      </c>
      <c r="W152" s="586">
        <v>0</v>
      </c>
      <c r="X152" s="450" t="s">
        <v>1953</v>
      </c>
    </row>
    <row r="153" spans="1:60" s="316" customFormat="1" ht="15.75" hidden="1" outlineLevel="2" x14ac:dyDescent="0.25">
      <c r="A153" s="488" t="s">
        <v>1606</v>
      </c>
      <c r="B153" s="105" t="s">
        <v>1592</v>
      </c>
      <c r="C153" s="571">
        <v>0</v>
      </c>
      <c r="D153" s="586">
        <f t="shared" si="21"/>
        <v>5000</v>
      </c>
      <c r="E153" s="586">
        <v>1</v>
      </c>
      <c r="F153" s="586">
        <v>1</v>
      </c>
      <c r="G153" s="586">
        <v>1</v>
      </c>
      <c r="H153" s="586">
        <f t="shared" si="22"/>
        <v>0</v>
      </c>
      <c r="I153" s="586">
        <v>0</v>
      </c>
      <c r="J153" s="586">
        <v>0</v>
      </c>
      <c r="K153" s="587">
        <v>0</v>
      </c>
      <c r="L153" s="586">
        <f t="shared" si="23"/>
        <v>5000</v>
      </c>
      <c r="M153" s="571">
        <v>0</v>
      </c>
      <c r="N153" s="571">
        <v>5000</v>
      </c>
      <c r="O153" s="586">
        <v>0</v>
      </c>
      <c r="P153" s="586">
        <f t="shared" si="24"/>
        <v>0</v>
      </c>
      <c r="Q153" s="586">
        <v>0</v>
      </c>
      <c r="R153" s="586">
        <v>0</v>
      </c>
      <c r="S153" s="586">
        <v>0</v>
      </c>
      <c r="T153" s="586">
        <f t="shared" si="25"/>
        <v>0</v>
      </c>
      <c r="U153" s="586">
        <v>0</v>
      </c>
      <c r="V153" s="586">
        <v>0</v>
      </c>
      <c r="W153" s="586">
        <v>0</v>
      </c>
      <c r="X153" s="450" t="s">
        <v>1953</v>
      </c>
    </row>
    <row r="154" spans="1:60" s="316" customFormat="1" ht="15.75" hidden="1" outlineLevel="2" x14ac:dyDescent="0.25">
      <c r="A154" s="475" t="s">
        <v>1607</v>
      </c>
      <c r="B154" s="302" t="s">
        <v>1973</v>
      </c>
      <c r="C154" s="571">
        <v>0</v>
      </c>
      <c r="D154" s="586">
        <f t="shared" si="21"/>
        <v>10000</v>
      </c>
      <c r="E154" s="586">
        <v>2</v>
      </c>
      <c r="F154" s="586">
        <v>2</v>
      </c>
      <c r="G154" s="586">
        <v>2</v>
      </c>
      <c r="H154" s="586">
        <f t="shared" si="22"/>
        <v>0</v>
      </c>
      <c r="I154" s="586">
        <v>0</v>
      </c>
      <c r="J154" s="586">
        <v>0</v>
      </c>
      <c r="K154" s="587">
        <v>0</v>
      </c>
      <c r="L154" s="586">
        <f t="shared" si="23"/>
        <v>10000</v>
      </c>
      <c r="M154" s="571">
        <v>0</v>
      </c>
      <c r="N154" s="571">
        <v>10000</v>
      </c>
      <c r="O154" s="586">
        <v>0</v>
      </c>
      <c r="P154" s="586">
        <f t="shared" si="24"/>
        <v>0</v>
      </c>
      <c r="Q154" s="586">
        <v>0</v>
      </c>
      <c r="R154" s="586">
        <v>0</v>
      </c>
      <c r="S154" s="586">
        <v>0</v>
      </c>
      <c r="T154" s="586">
        <f t="shared" si="25"/>
        <v>0</v>
      </c>
      <c r="U154" s="586">
        <v>0</v>
      </c>
      <c r="V154" s="586">
        <v>0</v>
      </c>
      <c r="W154" s="586">
        <v>0</v>
      </c>
      <c r="X154" s="450" t="s">
        <v>1953</v>
      </c>
    </row>
    <row r="155" spans="1:60" s="316" customFormat="1" ht="15.75" hidden="1" outlineLevel="2" x14ac:dyDescent="0.25">
      <c r="A155" s="475" t="s">
        <v>1183</v>
      </c>
      <c r="B155" s="302" t="s">
        <v>1974</v>
      </c>
      <c r="C155" s="571">
        <v>0</v>
      </c>
      <c r="D155" s="571">
        <f t="shared" si="21"/>
        <v>15000</v>
      </c>
      <c r="E155" s="571">
        <v>3</v>
      </c>
      <c r="F155" s="571">
        <v>3</v>
      </c>
      <c r="G155" s="571">
        <v>3</v>
      </c>
      <c r="H155" s="571">
        <f t="shared" si="22"/>
        <v>0</v>
      </c>
      <c r="I155" s="571">
        <v>0</v>
      </c>
      <c r="J155" s="571">
        <v>0</v>
      </c>
      <c r="K155" s="588">
        <v>0</v>
      </c>
      <c r="L155" s="571">
        <f t="shared" si="23"/>
        <v>15000</v>
      </c>
      <c r="M155" s="571">
        <v>0</v>
      </c>
      <c r="N155" s="571">
        <v>15000</v>
      </c>
      <c r="O155" s="588">
        <v>0</v>
      </c>
      <c r="P155" s="571">
        <f t="shared" si="24"/>
        <v>0</v>
      </c>
      <c r="Q155" s="588">
        <v>0</v>
      </c>
      <c r="R155" s="588">
        <v>0</v>
      </c>
      <c r="S155" s="588">
        <v>0</v>
      </c>
      <c r="T155" s="571">
        <f t="shared" si="25"/>
        <v>0</v>
      </c>
      <c r="U155" s="588">
        <v>0</v>
      </c>
      <c r="V155" s="588">
        <v>0</v>
      </c>
      <c r="W155" s="588">
        <v>0</v>
      </c>
      <c r="X155" s="450" t="s">
        <v>1953</v>
      </c>
    </row>
    <row r="156" spans="1:60" s="316" customFormat="1" ht="15.75" hidden="1" outlineLevel="2" x14ac:dyDescent="0.25">
      <c r="A156" s="475" t="s">
        <v>1629</v>
      </c>
      <c r="B156" s="302" t="s">
        <v>1962</v>
      </c>
      <c r="C156" s="571">
        <v>0</v>
      </c>
      <c r="D156" s="586">
        <f t="shared" si="21"/>
        <v>5000</v>
      </c>
      <c r="E156" s="586">
        <v>1</v>
      </c>
      <c r="F156" s="586">
        <v>1</v>
      </c>
      <c r="G156" s="586">
        <v>1</v>
      </c>
      <c r="H156" s="586">
        <f t="shared" si="22"/>
        <v>0</v>
      </c>
      <c r="I156" s="586">
        <v>0</v>
      </c>
      <c r="J156" s="586">
        <v>0</v>
      </c>
      <c r="K156" s="587">
        <v>0</v>
      </c>
      <c r="L156" s="586">
        <f t="shared" si="23"/>
        <v>5000</v>
      </c>
      <c r="M156" s="571">
        <v>0</v>
      </c>
      <c r="N156" s="571">
        <v>5000</v>
      </c>
      <c r="O156" s="586">
        <v>0</v>
      </c>
      <c r="P156" s="586">
        <f t="shared" si="24"/>
        <v>0</v>
      </c>
      <c r="Q156" s="586">
        <v>0</v>
      </c>
      <c r="R156" s="586">
        <v>0</v>
      </c>
      <c r="S156" s="586">
        <v>0</v>
      </c>
      <c r="T156" s="586">
        <f t="shared" si="25"/>
        <v>0</v>
      </c>
      <c r="U156" s="586">
        <v>0</v>
      </c>
      <c r="V156" s="586">
        <v>0</v>
      </c>
      <c r="W156" s="586">
        <v>0</v>
      </c>
      <c r="X156" s="450" t="s">
        <v>1953</v>
      </c>
    </row>
    <row r="157" spans="1:60" s="316" customFormat="1" ht="15.75" hidden="1" outlineLevel="2" x14ac:dyDescent="0.25">
      <c r="A157" s="475" t="s">
        <v>1608</v>
      </c>
      <c r="B157" s="302" t="s">
        <v>1963</v>
      </c>
      <c r="C157" s="571">
        <v>0</v>
      </c>
      <c r="D157" s="586">
        <f t="shared" si="21"/>
        <v>5000</v>
      </c>
      <c r="E157" s="586">
        <v>1</v>
      </c>
      <c r="F157" s="586">
        <v>1</v>
      </c>
      <c r="G157" s="586">
        <v>1</v>
      </c>
      <c r="H157" s="586">
        <f t="shared" si="22"/>
        <v>0</v>
      </c>
      <c r="I157" s="586">
        <v>0</v>
      </c>
      <c r="J157" s="586">
        <v>0</v>
      </c>
      <c r="K157" s="587">
        <v>0</v>
      </c>
      <c r="L157" s="586">
        <f t="shared" si="23"/>
        <v>5000</v>
      </c>
      <c r="M157" s="571">
        <v>0</v>
      </c>
      <c r="N157" s="571">
        <v>5000</v>
      </c>
      <c r="O157" s="586">
        <v>0</v>
      </c>
      <c r="P157" s="586">
        <f t="shared" si="24"/>
        <v>0</v>
      </c>
      <c r="Q157" s="586">
        <v>0</v>
      </c>
      <c r="R157" s="586">
        <v>0</v>
      </c>
      <c r="S157" s="586">
        <v>0</v>
      </c>
      <c r="T157" s="586">
        <f t="shared" si="25"/>
        <v>0</v>
      </c>
      <c r="U157" s="586">
        <v>0</v>
      </c>
      <c r="V157" s="586">
        <v>0</v>
      </c>
      <c r="W157" s="586">
        <v>0</v>
      </c>
      <c r="X157" s="450" t="s">
        <v>1953</v>
      </c>
    </row>
    <row r="158" spans="1:60" s="316" customFormat="1" ht="15.75" hidden="1" outlineLevel="2" x14ac:dyDescent="0.25">
      <c r="A158" s="475" t="s">
        <v>1612</v>
      </c>
      <c r="B158" s="302" t="s">
        <v>1964</v>
      </c>
      <c r="C158" s="571">
        <v>0</v>
      </c>
      <c r="D158" s="586">
        <f t="shared" si="21"/>
        <v>5000</v>
      </c>
      <c r="E158" s="586">
        <v>1</v>
      </c>
      <c r="F158" s="586">
        <v>1</v>
      </c>
      <c r="G158" s="586">
        <v>1</v>
      </c>
      <c r="H158" s="586">
        <f t="shared" si="22"/>
        <v>0</v>
      </c>
      <c r="I158" s="586">
        <v>0</v>
      </c>
      <c r="J158" s="586">
        <v>0</v>
      </c>
      <c r="K158" s="587">
        <v>0</v>
      </c>
      <c r="L158" s="586">
        <f t="shared" si="23"/>
        <v>5000</v>
      </c>
      <c r="M158" s="571">
        <v>0</v>
      </c>
      <c r="N158" s="571">
        <v>5000</v>
      </c>
      <c r="O158" s="586">
        <v>0</v>
      </c>
      <c r="P158" s="586">
        <f t="shared" si="24"/>
        <v>0</v>
      </c>
      <c r="Q158" s="586">
        <v>0</v>
      </c>
      <c r="R158" s="586">
        <v>0</v>
      </c>
      <c r="S158" s="586">
        <v>0</v>
      </c>
      <c r="T158" s="586">
        <f t="shared" si="25"/>
        <v>0</v>
      </c>
      <c r="U158" s="586">
        <v>0</v>
      </c>
      <c r="V158" s="586">
        <v>0</v>
      </c>
      <c r="W158" s="586">
        <v>0</v>
      </c>
      <c r="X158" s="450" t="s">
        <v>1953</v>
      </c>
    </row>
    <row r="159" spans="1:60" s="316" customFormat="1" ht="15.75" hidden="1" outlineLevel="2" x14ac:dyDescent="0.25">
      <c r="A159" s="475" t="s">
        <v>1615</v>
      </c>
      <c r="B159" s="302" t="s">
        <v>1598</v>
      </c>
      <c r="C159" s="571">
        <v>0</v>
      </c>
      <c r="D159" s="586">
        <f t="shared" si="21"/>
        <v>5000</v>
      </c>
      <c r="E159" s="586">
        <v>1</v>
      </c>
      <c r="F159" s="586">
        <v>1</v>
      </c>
      <c r="G159" s="586">
        <v>1</v>
      </c>
      <c r="H159" s="586">
        <f t="shared" si="22"/>
        <v>0</v>
      </c>
      <c r="I159" s="586">
        <v>0</v>
      </c>
      <c r="J159" s="586">
        <v>0</v>
      </c>
      <c r="K159" s="587">
        <v>0</v>
      </c>
      <c r="L159" s="586">
        <f t="shared" si="23"/>
        <v>5000</v>
      </c>
      <c r="M159" s="571">
        <v>0</v>
      </c>
      <c r="N159" s="571">
        <v>5000</v>
      </c>
      <c r="O159" s="586">
        <v>0</v>
      </c>
      <c r="P159" s="586">
        <f t="shared" si="24"/>
        <v>0</v>
      </c>
      <c r="Q159" s="586">
        <v>0</v>
      </c>
      <c r="R159" s="586">
        <v>0</v>
      </c>
      <c r="S159" s="586">
        <v>0</v>
      </c>
      <c r="T159" s="586">
        <f t="shared" si="25"/>
        <v>0</v>
      </c>
      <c r="U159" s="586">
        <v>0</v>
      </c>
      <c r="V159" s="586">
        <v>0</v>
      </c>
      <c r="W159" s="586">
        <v>0</v>
      </c>
      <c r="X159" s="450" t="s">
        <v>1953</v>
      </c>
    </row>
    <row r="160" spans="1:60" s="316" customFormat="1" ht="15.75" hidden="1" outlineLevel="2" x14ac:dyDescent="0.25">
      <c r="A160" s="475" t="s">
        <v>1616</v>
      </c>
      <c r="B160" s="302" t="s">
        <v>1965</v>
      </c>
      <c r="C160" s="571">
        <v>0</v>
      </c>
      <c r="D160" s="586">
        <f t="shared" si="21"/>
        <v>5000</v>
      </c>
      <c r="E160" s="586">
        <v>1</v>
      </c>
      <c r="F160" s="586">
        <v>1</v>
      </c>
      <c r="G160" s="586">
        <v>1</v>
      </c>
      <c r="H160" s="586">
        <f t="shared" si="22"/>
        <v>0</v>
      </c>
      <c r="I160" s="586">
        <v>0</v>
      </c>
      <c r="J160" s="586">
        <v>0</v>
      </c>
      <c r="K160" s="587">
        <v>0</v>
      </c>
      <c r="L160" s="586">
        <f t="shared" si="23"/>
        <v>5000</v>
      </c>
      <c r="M160" s="571">
        <v>0</v>
      </c>
      <c r="N160" s="571">
        <v>5000</v>
      </c>
      <c r="O160" s="586">
        <v>0</v>
      </c>
      <c r="P160" s="586">
        <f t="shared" si="24"/>
        <v>0</v>
      </c>
      <c r="Q160" s="586">
        <v>0</v>
      </c>
      <c r="R160" s="586">
        <v>0</v>
      </c>
      <c r="S160" s="586">
        <v>0</v>
      </c>
      <c r="T160" s="586">
        <f t="shared" si="25"/>
        <v>0</v>
      </c>
      <c r="U160" s="586">
        <v>0</v>
      </c>
      <c r="V160" s="586">
        <v>0</v>
      </c>
      <c r="W160" s="586">
        <v>0</v>
      </c>
      <c r="X160" s="450" t="s">
        <v>1953</v>
      </c>
    </row>
    <row r="161" spans="1:24" s="316" customFormat="1" ht="15.75" hidden="1" outlineLevel="2" x14ac:dyDescent="0.25">
      <c r="A161" s="488" t="s">
        <v>1623</v>
      </c>
      <c r="B161" s="105" t="s">
        <v>1595</v>
      </c>
      <c r="C161" s="571">
        <v>0</v>
      </c>
      <c r="D161" s="586">
        <f t="shared" si="21"/>
        <v>5000</v>
      </c>
      <c r="E161" s="586">
        <v>1</v>
      </c>
      <c r="F161" s="586">
        <v>1</v>
      </c>
      <c r="G161" s="586">
        <v>1</v>
      </c>
      <c r="H161" s="586">
        <f t="shared" si="22"/>
        <v>0</v>
      </c>
      <c r="I161" s="586">
        <v>0</v>
      </c>
      <c r="J161" s="586">
        <v>0</v>
      </c>
      <c r="K161" s="587">
        <v>0</v>
      </c>
      <c r="L161" s="586">
        <f t="shared" si="23"/>
        <v>5000</v>
      </c>
      <c r="M161" s="571">
        <v>0</v>
      </c>
      <c r="N161" s="571">
        <v>5000</v>
      </c>
      <c r="O161" s="586">
        <v>0</v>
      </c>
      <c r="P161" s="586">
        <f t="shared" si="24"/>
        <v>0</v>
      </c>
      <c r="Q161" s="586">
        <v>0</v>
      </c>
      <c r="R161" s="586">
        <v>0</v>
      </c>
      <c r="S161" s="586">
        <v>0</v>
      </c>
      <c r="T161" s="586">
        <f t="shared" si="25"/>
        <v>0</v>
      </c>
      <c r="U161" s="586">
        <v>0</v>
      </c>
      <c r="V161" s="586">
        <v>0</v>
      </c>
      <c r="W161" s="586">
        <v>0</v>
      </c>
      <c r="X161" s="450" t="s">
        <v>1953</v>
      </c>
    </row>
    <row r="162" spans="1:24" s="316" customFormat="1" ht="15.75" hidden="1" outlineLevel="2" x14ac:dyDescent="0.25">
      <c r="A162" s="488" t="s">
        <v>1624</v>
      </c>
      <c r="B162" s="105" t="s">
        <v>1596</v>
      </c>
      <c r="C162" s="571">
        <v>0</v>
      </c>
      <c r="D162" s="586">
        <f t="shared" si="21"/>
        <v>5000</v>
      </c>
      <c r="E162" s="586">
        <v>1</v>
      </c>
      <c r="F162" s="586">
        <v>1</v>
      </c>
      <c r="G162" s="586">
        <v>1</v>
      </c>
      <c r="H162" s="586">
        <f t="shared" si="22"/>
        <v>0</v>
      </c>
      <c r="I162" s="586">
        <v>0</v>
      </c>
      <c r="J162" s="586">
        <v>0</v>
      </c>
      <c r="K162" s="587">
        <v>0</v>
      </c>
      <c r="L162" s="586">
        <f t="shared" si="23"/>
        <v>5000</v>
      </c>
      <c r="M162" s="571">
        <v>0</v>
      </c>
      <c r="N162" s="571">
        <v>5000</v>
      </c>
      <c r="O162" s="586">
        <v>0</v>
      </c>
      <c r="P162" s="586">
        <f t="shared" si="24"/>
        <v>0</v>
      </c>
      <c r="Q162" s="586">
        <v>0</v>
      </c>
      <c r="R162" s="586">
        <v>0</v>
      </c>
      <c r="S162" s="586">
        <v>0</v>
      </c>
      <c r="T162" s="586">
        <f t="shared" si="25"/>
        <v>0</v>
      </c>
      <c r="U162" s="586">
        <v>0</v>
      </c>
      <c r="V162" s="586">
        <v>0</v>
      </c>
      <c r="W162" s="586">
        <v>0</v>
      </c>
      <c r="X162" s="450" t="s">
        <v>1953</v>
      </c>
    </row>
    <row r="163" spans="1:24" s="316" customFormat="1" ht="15.75" hidden="1" outlineLevel="2" x14ac:dyDescent="0.25">
      <c r="A163" s="475" t="s">
        <v>1610</v>
      </c>
      <c r="B163" s="302" t="s">
        <v>1960</v>
      </c>
      <c r="C163" s="571">
        <v>0</v>
      </c>
      <c r="D163" s="586">
        <f t="shared" si="21"/>
        <v>10000</v>
      </c>
      <c r="E163" s="586">
        <v>2</v>
      </c>
      <c r="F163" s="586">
        <v>2</v>
      </c>
      <c r="G163" s="586">
        <v>1</v>
      </c>
      <c r="H163" s="586">
        <f t="shared" si="22"/>
        <v>0</v>
      </c>
      <c r="I163" s="586">
        <v>0</v>
      </c>
      <c r="J163" s="586">
        <v>0</v>
      </c>
      <c r="K163" s="587">
        <v>0</v>
      </c>
      <c r="L163" s="586">
        <f t="shared" si="23"/>
        <v>5000</v>
      </c>
      <c r="M163" s="571">
        <v>0</v>
      </c>
      <c r="N163" s="571">
        <v>5000</v>
      </c>
      <c r="O163" s="586">
        <v>0</v>
      </c>
      <c r="P163" s="586">
        <f t="shared" si="24"/>
        <v>5000</v>
      </c>
      <c r="Q163" s="586">
        <v>0</v>
      </c>
      <c r="R163" s="586">
        <v>5000</v>
      </c>
      <c r="S163" s="586">
        <v>0</v>
      </c>
      <c r="T163" s="586">
        <f t="shared" si="25"/>
        <v>0</v>
      </c>
      <c r="U163" s="586">
        <v>0</v>
      </c>
      <c r="V163" s="586">
        <v>0</v>
      </c>
      <c r="W163" s="586">
        <v>0</v>
      </c>
      <c r="X163" s="450" t="s">
        <v>2012</v>
      </c>
    </row>
    <row r="164" spans="1:24" s="316" customFormat="1" ht="15.75" hidden="1" outlineLevel="2" x14ac:dyDescent="0.25">
      <c r="A164" s="475" t="s">
        <v>1184</v>
      </c>
      <c r="B164" s="302" t="s">
        <v>1975</v>
      </c>
      <c r="C164" s="571">
        <v>0</v>
      </c>
      <c r="D164" s="571">
        <f t="shared" si="21"/>
        <v>14000</v>
      </c>
      <c r="E164" s="571">
        <v>2</v>
      </c>
      <c r="F164" s="571">
        <v>2</v>
      </c>
      <c r="G164" s="571">
        <v>1</v>
      </c>
      <c r="H164" s="571">
        <f t="shared" si="22"/>
        <v>0</v>
      </c>
      <c r="I164" s="571">
        <v>0</v>
      </c>
      <c r="J164" s="571">
        <v>0</v>
      </c>
      <c r="K164" s="588">
        <v>0</v>
      </c>
      <c r="L164" s="571">
        <f t="shared" si="23"/>
        <v>7000</v>
      </c>
      <c r="M164" s="571">
        <v>0</v>
      </c>
      <c r="N164" s="571">
        <v>7000</v>
      </c>
      <c r="O164" s="588">
        <v>0</v>
      </c>
      <c r="P164" s="571">
        <f t="shared" si="24"/>
        <v>7000</v>
      </c>
      <c r="Q164" s="588">
        <v>0</v>
      </c>
      <c r="R164" s="588">
        <v>7000</v>
      </c>
      <c r="S164" s="588">
        <v>0</v>
      </c>
      <c r="T164" s="571">
        <f t="shared" si="25"/>
        <v>0</v>
      </c>
      <c r="U164" s="588">
        <v>0</v>
      </c>
      <c r="V164" s="588">
        <v>0</v>
      </c>
      <c r="W164" s="588">
        <v>0</v>
      </c>
      <c r="X164" s="450" t="s">
        <v>1953</v>
      </c>
    </row>
    <row r="165" spans="1:24" s="316" customFormat="1" ht="15.75" hidden="1" outlineLevel="2" x14ac:dyDescent="0.25">
      <c r="A165" s="475" t="s">
        <v>1609</v>
      </c>
      <c r="B165" s="302" t="s">
        <v>1976</v>
      </c>
      <c r="C165" s="571">
        <v>0</v>
      </c>
      <c r="D165" s="586">
        <f t="shared" si="21"/>
        <v>10000</v>
      </c>
      <c r="E165" s="586">
        <v>2</v>
      </c>
      <c r="F165" s="586">
        <v>2</v>
      </c>
      <c r="G165" s="586">
        <v>1</v>
      </c>
      <c r="H165" s="586">
        <f t="shared" si="22"/>
        <v>0</v>
      </c>
      <c r="I165" s="586">
        <v>0</v>
      </c>
      <c r="J165" s="586">
        <v>0</v>
      </c>
      <c r="K165" s="587">
        <v>0</v>
      </c>
      <c r="L165" s="586">
        <f t="shared" si="23"/>
        <v>5000</v>
      </c>
      <c r="M165" s="571">
        <v>0</v>
      </c>
      <c r="N165" s="571">
        <v>5000</v>
      </c>
      <c r="O165" s="586">
        <v>0</v>
      </c>
      <c r="P165" s="586">
        <f t="shared" si="24"/>
        <v>5000</v>
      </c>
      <c r="Q165" s="586">
        <v>0</v>
      </c>
      <c r="R165" s="586">
        <v>5000</v>
      </c>
      <c r="S165" s="586">
        <v>0</v>
      </c>
      <c r="T165" s="586">
        <f t="shared" si="25"/>
        <v>0</v>
      </c>
      <c r="U165" s="586">
        <v>0</v>
      </c>
      <c r="V165" s="586">
        <v>0</v>
      </c>
      <c r="W165" s="586">
        <v>0</v>
      </c>
      <c r="X165" s="450" t="s">
        <v>2012</v>
      </c>
    </row>
    <row r="166" spans="1:24" s="316" customFormat="1" ht="15.75" hidden="1" outlineLevel="2" x14ac:dyDescent="0.25">
      <c r="A166" s="475" t="s">
        <v>1618</v>
      </c>
      <c r="B166" s="302" t="s">
        <v>1977</v>
      </c>
      <c r="C166" s="571">
        <v>0</v>
      </c>
      <c r="D166" s="586">
        <f t="shared" si="21"/>
        <v>12000</v>
      </c>
      <c r="E166" s="586">
        <v>2</v>
      </c>
      <c r="F166" s="586">
        <v>2</v>
      </c>
      <c r="G166" s="586">
        <v>1</v>
      </c>
      <c r="H166" s="586">
        <f t="shared" si="22"/>
        <v>0</v>
      </c>
      <c r="I166" s="586">
        <v>0</v>
      </c>
      <c r="J166" s="586">
        <v>0</v>
      </c>
      <c r="K166" s="587">
        <v>0</v>
      </c>
      <c r="L166" s="586">
        <f t="shared" si="23"/>
        <v>6000</v>
      </c>
      <c r="M166" s="571">
        <v>0</v>
      </c>
      <c r="N166" s="571">
        <v>6000</v>
      </c>
      <c r="O166" s="586">
        <v>0</v>
      </c>
      <c r="P166" s="586">
        <f t="shared" si="24"/>
        <v>6000</v>
      </c>
      <c r="Q166" s="586">
        <v>0</v>
      </c>
      <c r="R166" s="586">
        <v>6000</v>
      </c>
      <c r="S166" s="586">
        <v>0</v>
      </c>
      <c r="T166" s="586">
        <f t="shared" si="25"/>
        <v>0</v>
      </c>
      <c r="U166" s="586">
        <v>0</v>
      </c>
      <c r="V166" s="586">
        <v>0</v>
      </c>
      <c r="W166" s="586">
        <v>0</v>
      </c>
      <c r="X166" s="450" t="s">
        <v>2012</v>
      </c>
    </row>
    <row r="167" spans="1:24" s="316" customFormat="1" ht="15.75" hidden="1" outlineLevel="2" x14ac:dyDescent="0.25">
      <c r="A167" s="488" t="s">
        <v>1626</v>
      </c>
      <c r="B167" s="105" t="s">
        <v>1978</v>
      </c>
      <c r="C167" s="571">
        <v>0</v>
      </c>
      <c r="D167" s="586">
        <f t="shared" si="21"/>
        <v>15000</v>
      </c>
      <c r="E167" s="586">
        <v>3</v>
      </c>
      <c r="F167" s="586">
        <v>3</v>
      </c>
      <c r="G167" s="586">
        <v>1</v>
      </c>
      <c r="H167" s="586">
        <f t="shared" si="22"/>
        <v>0</v>
      </c>
      <c r="I167" s="586">
        <v>0</v>
      </c>
      <c r="J167" s="586">
        <v>0</v>
      </c>
      <c r="K167" s="587">
        <v>0</v>
      </c>
      <c r="L167" s="586">
        <f t="shared" si="23"/>
        <v>5000</v>
      </c>
      <c r="M167" s="571">
        <v>0</v>
      </c>
      <c r="N167" s="571">
        <v>5000</v>
      </c>
      <c r="O167" s="586">
        <v>0</v>
      </c>
      <c r="P167" s="586">
        <f t="shared" si="24"/>
        <v>10000</v>
      </c>
      <c r="Q167" s="586">
        <v>0</v>
      </c>
      <c r="R167" s="586">
        <v>10000</v>
      </c>
      <c r="S167" s="586">
        <v>0</v>
      </c>
      <c r="T167" s="586">
        <f t="shared" si="25"/>
        <v>0</v>
      </c>
      <c r="U167" s="586">
        <v>0</v>
      </c>
      <c r="V167" s="586">
        <v>0</v>
      </c>
      <c r="W167" s="586">
        <v>0</v>
      </c>
      <c r="X167" s="450" t="s">
        <v>2012</v>
      </c>
    </row>
    <row r="168" spans="1:24" s="316" customFormat="1" ht="15.75" hidden="1" outlineLevel="2" x14ac:dyDescent="0.25">
      <c r="A168" s="475" t="s">
        <v>1611</v>
      </c>
      <c r="B168" s="302" t="s">
        <v>1979</v>
      </c>
      <c r="C168" s="571">
        <v>0</v>
      </c>
      <c r="D168" s="586">
        <f t="shared" si="21"/>
        <v>10000</v>
      </c>
      <c r="E168" s="586">
        <v>2</v>
      </c>
      <c r="F168" s="586">
        <v>2</v>
      </c>
      <c r="G168" s="586">
        <v>1</v>
      </c>
      <c r="H168" s="586">
        <f t="shared" si="22"/>
        <v>0</v>
      </c>
      <c r="I168" s="586">
        <v>0</v>
      </c>
      <c r="J168" s="586">
        <v>0</v>
      </c>
      <c r="K168" s="587">
        <v>0</v>
      </c>
      <c r="L168" s="586">
        <f t="shared" si="23"/>
        <v>5000</v>
      </c>
      <c r="M168" s="571">
        <v>0</v>
      </c>
      <c r="N168" s="571">
        <v>5000</v>
      </c>
      <c r="O168" s="586">
        <v>0</v>
      </c>
      <c r="P168" s="586">
        <f t="shared" si="24"/>
        <v>5000</v>
      </c>
      <c r="Q168" s="586">
        <v>0</v>
      </c>
      <c r="R168" s="586">
        <v>5000</v>
      </c>
      <c r="S168" s="586">
        <v>0</v>
      </c>
      <c r="T168" s="586">
        <f t="shared" si="25"/>
        <v>0</v>
      </c>
      <c r="U168" s="586">
        <v>0</v>
      </c>
      <c r="V168" s="586">
        <v>0</v>
      </c>
      <c r="W168" s="586">
        <v>0</v>
      </c>
      <c r="X168" s="450" t="s">
        <v>2012</v>
      </c>
    </row>
    <row r="169" spans="1:24" s="316" customFormat="1" ht="15.75" hidden="1" outlineLevel="2" x14ac:dyDescent="0.25">
      <c r="A169" s="475" t="s">
        <v>1613</v>
      </c>
      <c r="B169" s="302" t="s">
        <v>1966</v>
      </c>
      <c r="C169" s="571">
        <v>0</v>
      </c>
      <c r="D169" s="586">
        <f t="shared" si="21"/>
        <v>5000</v>
      </c>
      <c r="E169" s="586">
        <v>1</v>
      </c>
      <c r="F169" s="586">
        <v>1</v>
      </c>
      <c r="G169" s="586"/>
      <c r="H169" s="586">
        <f t="shared" si="22"/>
        <v>0</v>
      </c>
      <c r="I169" s="586">
        <v>0</v>
      </c>
      <c r="J169" s="586">
        <v>0</v>
      </c>
      <c r="K169" s="587">
        <v>0</v>
      </c>
      <c r="L169" s="586">
        <f t="shared" si="23"/>
        <v>0</v>
      </c>
      <c r="M169" s="571">
        <v>0</v>
      </c>
      <c r="N169" s="571">
        <v>0</v>
      </c>
      <c r="O169" s="586">
        <v>0</v>
      </c>
      <c r="P169" s="586">
        <f t="shared" si="24"/>
        <v>5000</v>
      </c>
      <c r="Q169" s="586">
        <v>0</v>
      </c>
      <c r="R169" s="586">
        <v>5000</v>
      </c>
      <c r="S169" s="586">
        <v>0</v>
      </c>
      <c r="T169" s="586">
        <f t="shared" si="25"/>
        <v>0</v>
      </c>
      <c r="U169" s="586">
        <v>0</v>
      </c>
      <c r="V169" s="586">
        <v>0</v>
      </c>
      <c r="W169" s="586">
        <v>0</v>
      </c>
      <c r="X169" s="450" t="s">
        <v>1953</v>
      </c>
    </row>
    <row r="170" spans="1:24" s="316" customFormat="1" ht="15.75" hidden="1" outlineLevel="2" x14ac:dyDescent="0.25">
      <c r="A170" s="475" t="s">
        <v>1614</v>
      </c>
      <c r="B170" s="302" t="s">
        <v>1967</v>
      </c>
      <c r="C170" s="571">
        <v>0</v>
      </c>
      <c r="D170" s="586">
        <f t="shared" si="21"/>
        <v>5000</v>
      </c>
      <c r="E170" s="586">
        <v>1</v>
      </c>
      <c r="F170" s="586">
        <v>1</v>
      </c>
      <c r="G170" s="586"/>
      <c r="H170" s="586">
        <f t="shared" si="22"/>
        <v>0</v>
      </c>
      <c r="I170" s="586">
        <v>0</v>
      </c>
      <c r="J170" s="586">
        <v>0</v>
      </c>
      <c r="K170" s="587">
        <v>0</v>
      </c>
      <c r="L170" s="586">
        <f t="shared" si="23"/>
        <v>0</v>
      </c>
      <c r="M170" s="571">
        <v>0</v>
      </c>
      <c r="N170" s="571">
        <v>0</v>
      </c>
      <c r="O170" s="586">
        <v>0</v>
      </c>
      <c r="P170" s="586">
        <f t="shared" si="24"/>
        <v>5000</v>
      </c>
      <c r="Q170" s="586">
        <v>0</v>
      </c>
      <c r="R170" s="586">
        <v>5000</v>
      </c>
      <c r="S170" s="586">
        <v>0</v>
      </c>
      <c r="T170" s="586">
        <f t="shared" si="25"/>
        <v>0</v>
      </c>
      <c r="U170" s="586">
        <v>0</v>
      </c>
      <c r="V170" s="586">
        <v>0</v>
      </c>
      <c r="W170" s="586">
        <v>0</v>
      </c>
      <c r="X170" s="450" t="s">
        <v>1953</v>
      </c>
    </row>
    <row r="171" spans="1:24" s="316" customFormat="1" ht="15.75" hidden="1" outlineLevel="2" x14ac:dyDescent="0.25">
      <c r="A171" s="475" t="s">
        <v>1617</v>
      </c>
      <c r="B171" s="302" t="s">
        <v>1968</v>
      </c>
      <c r="C171" s="571">
        <v>0</v>
      </c>
      <c r="D171" s="586">
        <f t="shared" si="21"/>
        <v>5000</v>
      </c>
      <c r="E171" s="586">
        <v>1</v>
      </c>
      <c r="F171" s="586">
        <v>1</v>
      </c>
      <c r="G171" s="586"/>
      <c r="H171" s="586">
        <f t="shared" si="22"/>
        <v>0</v>
      </c>
      <c r="I171" s="586">
        <v>0</v>
      </c>
      <c r="J171" s="586">
        <v>0</v>
      </c>
      <c r="K171" s="587">
        <v>0</v>
      </c>
      <c r="L171" s="586">
        <f t="shared" si="23"/>
        <v>0</v>
      </c>
      <c r="M171" s="571">
        <v>0</v>
      </c>
      <c r="N171" s="571">
        <v>0</v>
      </c>
      <c r="O171" s="586">
        <v>0</v>
      </c>
      <c r="P171" s="586">
        <f t="shared" si="24"/>
        <v>5000</v>
      </c>
      <c r="Q171" s="586">
        <v>0</v>
      </c>
      <c r="R171" s="586">
        <v>5000</v>
      </c>
      <c r="S171" s="586">
        <v>0</v>
      </c>
      <c r="T171" s="586">
        <f t="shared" si="25"/>
        <v>0</v>
      </c>
      <c r="U171" s="586">
        <v>0</v>
      </c>
      <c r="V171" s="586">
        <v>0</v>
      </c>
      <c r="W171" s="586">
        <v>0</v>
      </c>
      <c r="X171" s="450" t="s">
        <v>1953</v>
      </c>
    </row>
    <row r="172" spans="1:24" s="316" customFormat="1" ht="15.75" hidden="1" outlineLevel="2" x14ac:dyDescent="0.25">
      <c r="A172" s="475" t="s">
        <v>1622</v>
      </c>
      <c r="B172" s="302" t="s">
        <v>1969</v>
      </c>
      <c r="C172" s="571">
        <v>0.4</v>
      </c>
      <c r="D172" s="586">
        <f t="shared" si="21"/>
        <v>5000</v>
      </c>
      <c r="E172" s="586">
        <v>1</v>
      </c>
      <c r="F172" s="586">
        <v>1</v>
      </c>
      <c r="G172" s="586"/>
      <c r="H172" s="586">
        <f t="shared" si="22"/>
        <v>0</v>
      </c>
      <c r="I172" s="586">
        <v>0</v>
      </c>
      <c r="J172" s="586">
        <v>0</v>
      </c>
      <c r="K172" s="587">
        <v>0</v>
      </c>
      <c r="L172" s="586">
        <f t="shared" si="23"/>
        <v>0</v>
      </c>
      <c r="M172" s="571">
        <v>0</v>
      </c>
      <c r="N172" s="571">
        <v>0</v>
      </c>
      <c r="O172" s="586">
        <v>0</v>
      </c>
      <c r="P172" s="586">
        <f t="shared" si="24"/>
        <v>5000</v>
      </c>
      <c r="Q172" s="586">
        <v>0</v>
      </c>
      <c r="R172" s="586">
        <v>5000</v>
      </c>
      <c r="S172" s="586">
        <v>0</v>
      </c>
      <c r="T172" s="586">
        <f t="shared" si="25"/>
        <v>0</v>
      </c>
      <c r="U172" s="586">
        <v>0</v>
      </c>
      <c r="V172" s="586">
        <v>0</v>
      </c>
      <c r="W172" s="586">
        <v>0</v>
      </c>
      <c r="X172" s="450" t="s">
        <v>1953</v>
      </c>
    </row>
    <row r="173" spans="1:24" s="316" customFormat="1" ht="31.5" hidden="1" outlineLevel="2" x14ac:dyDescent="0.25">
      <c r="A173" s="488" t="s">
        <v>1625</v>
      </c>
      <c r="B173" s="105" t="s">
        <v>1597</v>
      </c>
      <c r="C173" s="571">
        <v>0</v>
      </c>
      <c r="D173" s="586">
        <f t="shared" si="21"/>
        <v>5000</v>
      </c>
      <c r="E173" s="586">
        <v>1</v>
      </c>
      <c r="F173" s="586">
        <v>1</v>
      </c>
      <c r="G173" s="586"/>
      <c r="H173" s="586">
        <f t="shared" si="22"/>
        <v>0</v>
      </c>
      <c r="I173" s="586">
        <v>0</v>
      </c>
      <c r="J173" s="586">
        <v>0</v>
      </c>
      <c r="K173" s="587">
        <v>0</v>
      </c>
      <c r="L173" s="586">
        <f t="shared" si="23"/>
        <v>0</v>
      </c>
      <c r="M173" s="571">
        <v>0</v>
      </c>
      <c r="N173" s="571">
        <v>0</v>
      </c>
      <c r="O173" s="586">
        <v>0</v>
      </c>
      <c r="P173" s="586">
        <f t="shared" si="24"/>
        <v>5000</v>
      </c>
      <c r="Q173" s="586">
        <v>0</v>
      </c>
      <c r="R173" s="586">
        <v>5000</v>
      </c>
      <c r="S173" s="586">
        <v>0</v>
      </c>
      <c r="T173" s="586">
        <f t="shared" si="25"/>
        <v>0</v>
      </c>
      <c r="U173" s="586">
        <v>0</v>
      </c>
      <c r="V173" s="586">
        <v>0</v>
      </c>
      <c r="W173" s="586">
        <v>0</v>
      </c>
      <c r="X173" s="450" t="s">
        <v>1953</v>
      </c>
    </row>
    <row r="174" spans="1:24" s="436" customFormat="1" ht="15.75" hidden="1" outlineLevel="2" x14ac:dyDescent="0.25">
      <c r="A174" s="471" t="s">
        <v>1620</v>
      </c>
      <c r="B174" s="521" t="s">
        <v>1593</v>
      </c>
      <c r="C174" s="574">
        <v>0</v>
      </c>
      <c r="D174" s="589">
        <f t="shared" si="21"/>
        <v>2000</v>
      </c>
      <c r="E174" s="589"/>
      <c r="F174" s="589"/>
      <c r="G174" s="589"/>
      <c r="H174" s="589">
        <f t="shared" si="22"/>
        <v>0</v>
      </c>
      <c r="I174" s="589">
        <v>0</v>
      </c>
      <c r="J174" s="589">
        <v>0</v>
      </c>
      <c r="K174" s="590">
        <v>0</v>
      </c>
      <c r="L174" s="589">
        <f t="shared" si="23"/>
        <v>0</v>
      </c>
      <c r="M174" s="574">
        <v>0</v>
      </c>
      <c r="N174" s="574">
        <v>0</v>
      </c>
      <c r="O174" s="589">
        <v>0</v>
      </c>
      <c r="P174" s="589">
        <f t="shared" si="24"/>
        <v>2000</v>
      </c>
      <c r="Q174" s="589">
        <v>0</v>
      </c>
      <c r="R174" s="589">
        <v>2000</v>
      </c>
      <c r="S174" s="589">
        <v>0</v>
      </c>
      <c r="T174" s="589">
        <f t="shared" si="25"/>
        <v>0</v>
      </c>
      <c r="U174" s="589">
        <v>0</v>
      </c>
      <c r="V174" s="589">
        <v>0</v>
      </c>
      <c r="W174" s="589">
        <v>0</v>
      </c>
      <c r="X174" s="473" t="s">
        <v>1956</v>
      </c>
    </row>
    <row r="175" spans="1:24" s="436" customFormat="1" ht="15.75" hidden="1" outlineLevel="2" x14ac:dyDescent="0.25">
      <c r="A175" s="471" t="s">
        <v>1621</v>
      </c>
      <c r="B175" s="521" t="s">
        <v>1594</v>
      </c>
      <c r="C175" s="574">
        <v>0</v>
      </c>
      <c r="D175" s="589">
        <f t="shared" si="21"/>
        <v>2000</v>
      </c>
      <c r="E175" s="589"/>
      <c r="F175" s="589"/>
      <c r="G175" s="589"/>
      <c r="H175" s="589">
        <f t="shared" si="22"/>
        <v>0</v>
      </c>
      <c r="I175" s="589">
        <v>0</v>
      </c>
      <c r="J175" s="589">
        <v>0</v>
      </c>
      <c r="K175" s="590">
        <v>0</v>
      </c>
      <c r="L175" s="589">
        <f t="shared" si="23"/>
        <v>0</v>
      </c>
      <c r="M175" s="574">
        <v>0</v>
      </c>
      <c r="N175" s="574">
        <v>0</v>
      </c>
      <c r="O175" s="589">
        <v>0</v>
      </c>
      <c r="P175" s="589">
        <f t="shared" si="24"/>
        <v>2000</v>
      </c>
      <c r="Q175" s="589">
        <v>0</v>
      </c>
      <c r="R175" s="589">
        <v>2000</v>
      </c>
      <c r="S175" s="589">
        <v>0</v>
      </c>
      <c r="T175" s="589">
        <f t="shared" si="25"/>
        <v>0</v>
      </c>
      <c r="U175" s="589">
        <v>0</v>
      </c>
      <c r="V175" s="589">
        <v>0</v>
      </c>
      <c r="W175" s="589">
        <v>0</v>
      </c>
      <c r="X175" s="473" t="s">
        <v>1956</v>
      </c>
    </row>
    <row r="176" spans="1:24" s="390" customFormat="1" ht="31.5" hidden="1" outlineLevel="2" x14ac:dyDescent="0.25">
      <c r="A176" s="375" t="s">
        <v>1621</v>
      </c>
      <c r="B176" s="538" t="s">
        <v>2239</v>
      </c>
      <c r="C176" s="568">
        <v>0</v>
      </c>
      <c r="D176" s="591">
        <f t="shared" si="21"/>
        <v>200000</v>
      </c>
      <c r="E176" s="591"/>
      <c r="F176" s="591"/>
      <c r="G176" s="591"/>
      <c r="H176" s="591">
        <f t="shared" si="22"/>
        <v>0</v>
      </c>
      <c r="I176" s="591">
        <v>0</v>
      </c>
      <c r="J176" s="591">
        <v>0</v>
      </c>
      <c r="K176" s="592">
        <v>0</v>
      </c>
      <c r="L176" s="591">
        <f t="shared" si="23"/>
        <v>100000</v>
      </c>
      <c r="M176" s="568">
        <v>0</v>
      </c>
      <c r="N176" s="570">
        <v>100000</v>
      </c>
      <c r="O176" s="591">
        <v>0</v>
      </c>
      <c r="P176" s="591">
        <f t="shared" si="24"/>
        <v>100000</v>
      </c>
      <c r="Q176" s="591">
        <v>0</v>
      </c>
      <c r="R176" s="570">
        <v>100000</v>
      </c>
      <c r="S176" s="591">
        <v>0</v>
      </c>
      <c r="T176" s="591">
        <f t="shared" si="25"/>
        <v>0</v>
      </c>
      <c r="U176" s="591">
        <v>0</v>
      </c>
      <c r="V176" s="591">
        <v>0</v>
      </c>
      <c r="W176" s="591">
        <v>0</v>
      </c>
      <c r="X176" s="474" t="s">
        <v>2241</v>
      </c>
    </row>
    <row r="177" spans="1:36" s="390" customFormat="1" ht="31.5" hidden="1" outlineLevel="2" x14ac:dyDescent="0.25">
      <c r="A177" s="375" t="s">
        <v>1621</v>
      </c>
      <c r="B177" s="538" t="s">
        <v>2240</v>
      </c>
      <c r="C177" s="568">
        <v>0</v>
      </c>
      <c r="D177" s="591">
        <f t="shared" si="21"/>
        <v>100000</v>
      </c>
      <c r="E177" s="591"/>
      <c r="F177" s="591"/>
      <c r="G177" s="591"/>
      <c r="H177" s="591">
        <f t="shared" si="22"/>
        <v>0</v>
      </c>
      <c r="I177" s="591">
        <v>0</v>
      </c>
      <c r="J177" s="591">
        <v>0</v>
      </c>
      <c r="K177" s="592">
        <v>0</v>
      </c>
      <c r="L177" s="591">
        <f t="shared" si="23"/>
        <v>50000</v>
      </c>
      <c r="M177" s="568">
        <v>0</v>
      </c>
      <c r="N177" s="570">
        <v>50000</v>
      </c>
      <c r="O177" s="591">
        <v>0</v>
      </c>
      <c r="P177" s="591">
        <f t="shared" si="24"/>
        <v>50000</v>
      </c>
      <c r="Q177" s="591">
        <v>0</v>
      </c>
      <c r="R177" s="570">
        <v>50000</v>
      </c>
      <c r="S177" s="591">
        <v>0</v>
      </c>
      <c r="T177" s="591">
        <f t="shared" si="25"/>
        <v>0</v>
      </c>
      <c r="U177" s="591">
        <v>0</v>
      </c>
      <c r="V177" s="591">
        <v>0</v>
      </c>
      <c r="W177" s="591">
        <v>0</v>
      </c>
      <c r="X177" s="474" t="s">
        <v>2241</v>
      </c>
    </row>
    <row r="178" spans="1:36" s="436" customFormat="1" ht="15.75" hidden="1" outlineLevel="2" x14ac:dyDescent="0.25">
      <c r="A178" s="471" t="s">
        <v>1627</v>
      </c>
      <c r="B178" s="472" t="s">
        <v>1633</v>
      </c>
      <c r="C178" s="574">
        <v>1.3</v>
      </c>
      <c r="D178" s="589">
        <f t="shared" si="21"/>
        <v>4173</v>
      </c>
      <c r="E178" s="589"/>
      <c r="F178" s="589"/>
      <c r="G178" s="589"/>
      <c r="H178" s="589">
        <f t="shared" si="22"/>
        <v>0</v>
      </c>
      <c r="I178" s="589">
        <v>0</v>
      </c>
      <c r="J178" s="589">
        <v>0</v>
      </c>
      <c r="K178" s="590">
        <v>0</v>
      </c>
      <c r="L178" s="589">
        <f t="shared" si="23"/>
        <v>4173</v>
      </c>
      <c r="M178" s="574">
        <v>0</v>
      </c>
      <c r="N178" s="574">
        <v>4173</v>
      </c>
      <c r="O178" s="589">
        <v>0</v>
      </c>
      <c r="P178" s="589">
        <f t="shared" si="24"/>
        <v>0</v>
      </c>
      <c r="Q178" s="589">
        <v>0</v>
      </c>
      <c r="R178" s="589">
        <v>0</v>
      </c>
      <c r="S178" s="589">
        <v>0</v>
      </c>
      <c r="T178" s="589">
        <f t="shared" si="25"/>
        <v>0</v>
      </c>
      <c r="U178" s="589">
        <v>0</v>
      </c>
      <c r="V178" s="589">
        <v>0</v>
      </c>
      <c r="W178" s="589">
        <v>0</v>
      </c>
      <c r="X178" s="473" t="s">
        <v>1564</v>
      </c>
    </row>
    <row r="179" spans="1:36" s="436" customFormat="1" ht="15.75" hidden="1" outlineLevel="2" x14ac:dyDescent="0.25">
      <c r="A179" s="471" t="s">
        <v>1628</v>
      </c>
      <c r="B179" s="472" t="s">
        <v>1959</v>
      </c>
      <c r="C179" s="574">
        <v>0.25</v>
      </c>
      <c r="D179" s="589">
        <f t="shared" si="21"/>
        <v>650</v>
      </c>
      <c r="E179" s="589"/>
      <c r="F179" s="589"/>
      <c r="G179" s="589"/>
      <c r="H179" s="589">
        <f t="shared" si="22"/>
        <v>0</v>
      </c>
      <c r="I179" s="589">
        <v>0</v>
      </c>
      <c r="J179" s="589">
        <v>0</v>
      </c>
      <c r="K179" s="590">
        <v>0</v>
      </c>
      <c r="L179" s="589">
        <f t="shared" si="23"/>
        <v>650</v>
      </c>
      <c r="M179" s="574">
        <v>0</v>
      </c>
      <c r="N179" s="574">
        <v>650</v>
      </c>
      <c r="O179" s="589">
        <v>0</v>
      </c>
      <c r="P179" s="589">
        <f t="shared" si="24"/>
        <v>0</v>
      </c>
      <c r="Q179" s="589">
        <v>0</v>
      </c>
      <c r="R179" s="589">
        <v>0</v>
      </c>
      <c r="S179" s="589">
        <v>0</v>
      </c>
      <c r="T179" s="589">
        <f t="shared" si="25"/>
        <v>0</v>
      </c>
      <c r="U179" s="589">
        <v>0</v>
      </c>
      <c r="V179" s="589">
        <v>0</v>
      </c>
      <c r="W179" s="589">
        <v>0</v>
      </c>
      <c r="X179" s="473" t="s">
        <v>1564</v>
      </c>
    </row>
    <row r="180" spans="1:36" s="436" customFormat="1" ht="15.75" hidden="1" outlineLevel="2" x14ac:dyDescent="0.25">
      <c r="A180" s="471" t="s">
        <v>1630</v>
      </c>
      <c r="B180" s="472" t="s">
        <v>1599</v>
      </c>
      <c r="C180" s="574">
        <v>0</v>
      </c>
      <c r="D180" s="589">
        <f t="shared" si="21"/>
        <v>2000</v>
      </c>
      <c r="E180" s="589"/>
      <c r="F180" s="589"/>
      <c r="G180" s="589"/>
      <c r="H180" s="589">
        <f t="shared" si="22"/>
        <v>0</v>
      </c>
      <c r="I180" s="589">
        <v>0</v>
      </c>
      <c r="J180" s="589">
        <v>0</v>
      </c>
      <c r="K180" s="590">
        <v>0</v>
      </c>
      <c r="L180" s="589">
        <f t="shared" si="23"/>
        <v>2000</v>
      </c>
      <c r="M180" s="574">
        <v>0</v>
      </c>
      <c r="N180" s="574">
        <v>2000</v>
      </c>
      <c r="O180" s="589">
        <v>0</v>
      </c>
      <c r="P180" s="589">
        <f t="shared" si="24"/>
        <v>0</v>
      </c>
      <c r="Q180" s="589">
        <v>0</v>
      </c>
      <c r="R180" s="589">
        <v>0</v>
      </c>
      <c r="S180" s="589">
        <v>0</v>
      </c>
      <c r="T180" s="589">
        <f t="shared" si="25"/>
        <v>0</v>
      </c>
      <c r="U180" s="589">
        <v>0</v>
      </c>
      <c r="V180" s="589">
        <v>0</v>
      </c>
      <c r="W180" s="589">
        <v>0</v>
      </c>
      <c r="X180" s="473" t="s">
        <v>1564</v>
      </c>
    </row>
    <row r="181" spans="1:36" s="436" customFormat="1" ht="31.5" hidden="1" outlineLevel="2" x14ac:dyDescent="0.25">
      <c r="A181" s="471" t="s">
        <v>1631</v>
      </c>
      <c r="B181" s="472" t="s">
        <v>1600</v>
      </c>
      <c r="C181" s="574">
        <v>40</v>
      </c>
      <c r="D181" s="589">
        <f t="shared" si="21"/>
        <v>230000</v>
      </c>
      <c r="E181" s="589"/>
      <c r="F181" s="589"/>
      <c r="G181" s="589"/>
      <c r="H181" s="589">
        <f t="shared" si="22"/>
        <v>0</v>
      </c>
      <c r="I181" s="589">
        <v>0</v>
      </c>
      <c r="J181" s="589">
        <v>0</v>
      </c>
      <c r="K181" s="590">
        <v>0</v>
      </c>
      <c r="L181" s="589">
        <f t="shared" si="23"/>
        <v>100000</v>
      </c>
      <c r="M181" s="574">
        <v>0</v>
      </c>
      <c r="N181" s="574">
        <v>100000</v>
      </c>
      <c r="O181" s="589">
        <v>0</v>
      </c>
      <c r="P181" s="589">
        <f t="shared" si="24"/>
        <v>130000</v>
      </c>
      <c r="Q181" s="589">
        <v>0</v>
      </c>
      <c r="R181" s="589">
        <v>130000</v>
      </c>
      <c r="S181" s="589">
        <v>0</v>
      </c>
      <c r="T181" s="589">
        <f t="shared" si="25"/>
        <v>0</v>
      </c>
      <c r="U181" s="589">
        <v>0</v>
      </c>
      <c r="V181" s="589">
        <v>0</v>
      </c>
      <c r="W181" s="589">
        <v>0</v>
      </c>
      <c r="X181" s="473" t="s">
        <v>1957</v>
      </c>
    </row>
    <row r="182" spans="1:36" s="436" customFormat="1" ht="15.75" hidden="1" outlineLevel="2" x14ac:dyDescent="0.25">
      <c r="A182" s="471" t="s">
        <v>1632</v>
      </c>
      <c r="B182" s="472" t="s">
        <v>1958</v>
      </c>
      <c r="C182" s="574">
        <v>10.565</v>
      </c>
      <c r="D182" s="589">
        <f t="shared" si="21"/>
        <v>33913.65</v>
      </c>
      <c r="E182" s="589"/>
      <c r="F182" s="589"/>
      <c r="G182" s="589"/>
      <c r="H182" s="589">
        <f t="shared" si="22"/>
        <v>0</v>
      </c>
      <c r="I182" s="589">
        <v>0</v>
      </c>
      <c r="J182" s="589">
        <v>0</v>
      </c>
      <c r="K182" s="590">
        <v>0</v>
      </c>
      <c r="L182" s="589">
        <f t="shared" si="23"/>
        <v>0</v>
      </c>
      <c r="M182" s="574">
        <v>0</v>
      </c>
      <c r="N182" s="574">
        <v>0</v>
      </c>
      <c r="O182" s="589">
        <v>0</v>
      </c>
      <c r="P182" s="589">
        <f t="shared" si="24"/>
        <v>33913.65</v>
      </c>
      <c r="Q182" s="589">
        <v>0</v>
      </c>
      <c r="R182" s="589">
        <v>33913.65</v>
      </c>
      <c r="S182" s="589">
        <v>0</v>
      </c>
      <c r="T182" s="589">
        <f t="shared" si="25"/>
        <v>0</v>
      </c>
      <c r="U182" s="589">
        <v>0</v>
      </c>
      <c r="V182" s="589">
        <v>0</v>
      </c>
      <c r="W182" s="589">
        <v>0</v>
      </c>
      <c r="X182" s="473" t="s">
        <v>1956</v>
      </c>
    </row>
    <row r="183" spans="1:36" s="542" customFormat="1" ht="15.75" hidden="1" outlineLevel="2" x14ac:dyDescent="0.25">
      <c r="A183" s="539" t="s">
        <v>203</v>
      </c>
      <c r="B183" s="540" t="s">
        <v>2243</v>
      </c>
      <c r="C183" s="593">
        <v>3</v>
      </c>
      <c r="D183" s="593">
        <f t="shared" si="21"/>
        <v>20000</v>
      </c>
      <c r="E183" s="593"/>
      <c r="F183" s="593"/>
      <c r="G183" s="593"/>
      <c r="H183" s="593">
        <f t="shared" si="22"/>
        <v>0</v>
      </c>
      <c r="I183" s="593">
        <v>0</v>
      </c>
      <c r="J183" s="593">
        <v>0</v>
      </c>
      <c r="K183" s="593">
        <v>0</v>
      </c>
      <c r="L183" s="593">
        <f t="shared" si="23"/>
        <v>0</v>
      </c>
      <c r="M183" s="593">
        <v>0</v>
      </c>
      <c r="N183" s="593">
        <v>0</v>
      </c>
      <c r="O183" s="593">
        <v>0</v>
      </c>
      <c r="P183" s="593">
        <f t="shared" si="24"/>
        <v>20000</v>
      </c>
      <c r="Q183" s="593">
        <v>0</v>
      </c>
      <c r="R183" s="593">
        <v>20000</v>
      </c>
      <c r="S183" s="593">
        <v>0</v>
      </c>
      <c r="T183" s="593">
        <f t="shared" si="25"/>
        <v>0</v>
      </c>
      <c r="U183" s="593">
        <v>0</v>
      </c>
      <c r="V183" s="593">
        <v>0</v>
      </c>
      <c r="W183" s="593">
        <v>0</v>
      </c>
      <c r="X183" s="541" t="s">
        <v>2247</v>
      </c>
    </row>
    <row r="184" spans="1:36" s="542" customFormat="1" ht="15.75" hidden="1" outlineLevel="2" x14ac:dyDescent="0.25">
      <c r="A184" s="539" t="s">
        <v>209</v>
      </c>
      <c r="B184" s="540" t="s">
        <v>2244</v>
      </c>
      <c r="C184" s="593">
        <v>0</v>
      </c>
      <c r="D184" s="593">
        <f t="shared" si="21"/>
        <v>20000</v>
      </c>
      <c r="E184" s="593"/>
      <c r="F184" s="593"/>
      <c r="G184" s="593"/>
      <c r="H184" s="593">
        <f t="shared" si="22"/>
        <v>0</v>
      </c>
      <c r="I184" s="593">
        <v>0</v>
      </c>
      <c r="J184" s="593">
        <v>0</v>
      </c>
      <c r="K184" s="593">
        <v>0</v>
      </c>
      <c r="L184" s="593">
        <f t="shared" si="23"/>
        <v>0</v>
      </c>
      <c r="M184" s="593">
        <v>0</v>
      </c>
      <c r="N184" s="593">
        <v>0</v>
      </c>
      <c r="O184" s="593">
        <v>0</v>
      </c>
      <c r="P184" s="593">
        <f t="shared" si="24"/>
        <v>20000</v>
      </c>
      <c r="Q184" s="593">
        <v>0</v>
      </c>
      <c r="R184" s="593">
        <v>20000</v>
      </c>
      <c r="S184" s="593">
        <v>0</v>
      </c>
      <c r="T184" s="593">
        <f t="shared" si="25"/>
        <v>0</v>
      </c>
      <c r="U184" s="593">
        <v>0</v>
      </c>
      <c r="V184" s="593">
        <v>0</v>
      </c>
      <c r="W184" s="593">
        <v>0</v>
      </c>
      <c r="X184" s="541" t="s">
        <v>2247</v>
      </c>
    </row>
    <row r="185" spans="1:36" s="542" customFormat="1" ht="15.75" hidden="1" outlineLevel="2" x14ac:dyDescent="0.25">
      <c r="A185" s="539" t="s">
        <v>212</v>
      </c>
      <c r="B185" s="540" t="s">
        <v>2245</v>
      </c>
      <c r="C185" s="593">
        <v>0</v>
      </c>
      <c r="D185" s="593">
        <f t="shared" si="21"/>
        <v>20000</v>
      </c>
      <c r="E185" s="593"/>
      <c r="F185" s="593"/>
      <c r="G185" s="593"/>
      <c r="H185" s="593">
        <f t="shared" si="22"/>
        <v>0</v>
      </c>
      <c r="I185" s="593">
        <v>0</v>
      </c>
      <c r="J185" s="593">
        <v>0</v>
      </c>
      <c r="K185" s="593">
        <v>0</v>
      </c>
      <c r="L185" s="593">
        <f t="shared" si="23"/>
        <v>0</v>
      </c>
      <c r="M185" s="593">
        <v>0</v>
      </c>
      <c r="N185" s="593">
        <v>0</v>
      </c>
      <c r="O185" s="593">
        <v>0</v>
      </c>
      <c r="P185" s="593">
        <f t="shared" si="24"/>
        <v>20000</v>
      </c>
      <c r="Q185" s="593">
        <v>0</v>
      </c>
      <c r="R185" s="593">
        <v>20000</v>
      </c>
      <c r="S185" s="593">
        <v>0</v>
      </c>
      <c r="T185" s="593">
        <f t="shared" si="25"/>
        <v>0</v>
      </c>
      <c r="U185" s="593">
        <v>0</v>
      </c>
      <c r="V185" s="593">
        <v>0</v>
      </c>
      <c r="W185" s="593">
        <v>0</v>
      </c>
      <c r="X185" s="541" t="s">
        <v>2247</v>
      </c>
    </row>
    <row r="186" spans="1:36" s="542" customFormat="1" ht="15.75" hidden="1" outlineLevel="2" x14ac:dyDescent="0.25">
      <c r="A186" s="539" t="s">
        <v>221</v>
      </c>
      <c r="B186" s="540" t="s">
        <v>2246</v>
      </c>
      <c r="C186" s="593">
        <v>0</v>
      </c>
      <c r="D186" s="593">
        <f t="shared" si="21"/>
        <v>20000</v>
      </c>
      <c r="E186" s="593"/>
      <c r="F186" s="593"/>
      <c r="G186" s="593"/>
      <c r="H186" s="593">
        <f t="shared" si="22"/>
        <v>0</v>
      </c>
      <c r="I186" s="593">
        <v>0</v>
      </c>
      <c r="J186" s="593">
        <v>0</v>
      </c>
      <c r="K186" s="593">
        <v>0</v>
      </c>
      <c r="L186" s="593">
        <f t="shared" si="23"/>
        <v>0</v>
      </c>
      <c r="M186" s="593">
        <v>0</v>
      </c>
      <c r="N186" s="593">
        <v>0</v>
      </c>
      <c r="O186" s="593">
        <v>0</v>
      </c>
      <c r="P186" s="593">
        <f t="shared" si="24"/>
        <v>20000</v>
      </c>
      <c r="Q186" s="593">
        <v>0</v>
      </c>
      <c r="R186" s="593">
        <v>20000</v>
      </c>
      <c r="S186" s="593">
        <v>0</v>
      </c>
      <c r="T186" s="593">
        <f t="shared" si="25"/>
        <v>0</v>
      </c>
      <c r="U186" s="593">
        <v>0</v>
      </c>
      <c r="V186" s="593">
        <v>0</v>
      </c>
      <c r="W186" s="593">
        <v>0</v>
      </c>
      <c r="X186" s="541" t="s">
        <v>2247</v>
      </c>
    </row>
    <row r="187" spans="1:36" s="542" customFormat="1" ht="15.75" hidden="1" outlineLevel="2" x14ac:dyDescent="0.25">
      <c r="A187" s="539" t="s">
        <v>221</v>
      </c>
      <c r="B187" s="540" t="s">
        <v>2260</v>
      </c>
      <c r="C187" s="593">
        <v>0</v>
      </c>
      <c r="D187" s="593">
        <f t="shared" si="21"/>
        <v>20000</v>
      </c>
      <c r="E187" s="593"/>
      <c r="F187" s="593"/>
      <c r="G187" s="593"/>
      <c r="H187" s="593">
        <f t="shared" si="22"/>
        <v>0</v>
      </c>
      <c r="I187" s="593">
        <v>0</v>
      </c>
      <c r="J187" s="593">
        <v>0</v>
      </c>
      <c r="K187" s="593">
        <v>0</v>
      </c>
      <c r="L187" s="593">
        <f t="shared" si="23"/>
        <v>0</v>
      </c>
      <c r="M187" s="593">
        <v>0</v>
      </c>
      <c r="N187" s="593">
        <v>0</v>
      </c>
      <c r="O187" s="593">
        <v>0</v>
      </c>
      <c r="P187" s="593">
        <f t="shared" si="24"/>
        <v>0</v>
      </c>
      <c r="Q187" s="593">
        <v>0</v>
      </c>
      <c r="R187" s="593">
        <v>0</v>
      </c>
      <c r="S187" s="593">
        <v>0</v>
      </c>
      <c r="T187" s="593">
        <f t="shared" si="25"/>
        <v>20000</v>
      </c>
      <c r="U187" s="593">
        <v>0</v>
      </c>
      <c r="V187" s="593">
        <v>20000</v>
      </c>
      <c r="W187" s="593">
        <v>0</v>
      </c>
      <c r="X187" s="541" t="s">
        <v>2259</v>
      </c>
    </row>
    <row r="188" spans="1:36" s="390" customFormat="1" ht="31.5" hidden="1" outlineLevel="2" x14ac:dyDescent="0.25">
      <c r="A188" s="375" t="s">
        <v>1621</v>
      </c>
      <c r="B188" s="538" t="s">
        <v>2268</v>
      </c>
      <c r="C188" s="568">
        <v>0</v>
      </c>
      <c r="D188" s="591">
        <f t="shared" si="21"/>
        <v>550000</v>
      </c>
      <c r="E188" s="591"/>
      <c r="F188" s="591"/>
      <c r="G188" s="591"/>
      <c r="H188" s="591">
        <f t="shared" si="22"/>
        <v>0</v>
      </c>
      <c r="I188" s="591">
        <v>0</v>
      </c>
      <c r="J188" s="591">
        <v>0</v>
      </c>
      <c r="K188" s="592">
        <v>0</v>
      </c>
      <c r="L188" s="591">
        <f t="shared" si="23"/>
        <v>0</v>
      </c>
      <c r="M188" s="568">
        <v>0</v>
      </c>
      <c r="N188" s="568">
        <v>0</v>
      </c>
      <c r="O188" s="591">
        <v>0</v>
      </c>
      <c r="P188" s="591">
        <f t="shared" si="24"/>
        <v>275000</v>
      </c>
      <c r="Q188" s="568">
        <v>0</v>
      </c>
      <c r="R188" s="570">
        <v>275000</v>
      </c>
      <c r="S188" s="591">
        <v>0</v>
      </c>
      <c r="T188" s="591">
        <f t="shared" si="25"/>
        <v>275000</v>
      </c>
      <c r="U188" s="568">
        <v>0</v>
      </c>
      <c r="V188" s="570">
        <v>275000</v>
      </c>
      <c r="W188" s="591">
        <v>0</v>
      </c>
      <c r="X188" s="474" t="s">
        <v>2267</v>
      </c>
    </row>
    <row r="189" spans="1:36" s="390" customFormat="1" ht="15.75" hidden="1" outlineLevel="2" x14ac:dyDescent="0.25">
      <c r="A189" s="375" t="s">
        <v>1621</v>
      </c>
      <c r="B189" s="538" t="s">
        <v>2331</v>
      </c>
      <c r="C189" s="568">
        <v>1.5</v>
      </c>
      <c r="D189" s="591">
        <f t="shared" si="21"/>
        <v>22000</v>
      </c>
      <c r="E189" s="591"/>
      <c r="F189" s="591"/>
      <c r="G189" s="591"/>
      <c r="H189" s="591">
        <f t="shared" si="22"/>
        <v>0</v>
      </c>
      <c r="I189" s="591">
        <v>0</v>
      </c>
      <c r="J189" s="591">
        <v>0</v>
      </c>
      <c r="K189" s="592">
        <v>0</v>
      </c>
      <c r="L189" s="591">
        <f t="shared" si="23"/>
        <v>22000</v>
      </c>
      <c r="M189" s="568">
        <v>0</v>
      </c>
      <c r="N189" s="570">
        <v>22000</v>
      </c>
      <c r="O189" s="591">
        <v>0</v>
      </c>
      <c r="P189" s="591">
        <f t="shared" si="24"/>
        <v>0</v>
      </c>
      <c r="Q189" s="568">
        <v>0</v>
      </c>
      <c r="R189" s="568">
        <v>0</v>
      </c>
      <c r="S189" s="568">
        <v>0</v>
      </c>
      <c r="T189" s="591">
        <f t="shared" si="25"/>
        <v>0</v>
      </c>
      <c r="U189" s="568">
        <v>0</v>
      </c>
      <c r="V189" s="568">
        <v>0</v>
      </c>
      <c r="W189" s="591">
        <v>0</v>
      </c>
      <c r="X189" s="474" t="s">
        <v>2332</v>
      </c>
    </row>
    <row r="190" spans="1:36" s="54" customFormat="1" ht="15.75" hidden="1" outlineLevel="1" x14ac:dyDescent="0.2">
      <c r="A190" s="101">
        <v>4</v>
      </c>
      <c r="B190" s="29" t="s">
        <v>238</v>
      </c>
      <c r="C190" s="562">
        <f>SUM(C191:C218)</f>
        <v>11.11</v>
      </c>
      <c r="D190" s="562">
        <f t="shared" si="21"/>
        <v>233226.337562</v>
      </c>
      <c r="E190" s="562">
        <f t="shared" ref="E190:W190" si="26">SUM(E191:E218)</f>
        <v>9</v>
      </c>
      <c r="F190" s="562">
        <f t="shared" si="26"/>
        <v>6</v>
      </c>
      <c r="G190" s="562">
        <f t="shared" si="26"/>
        <v>4</v>
      </c>
      <c r="H190" s="562">
        <f t="shared" si="22"/>
        <v>44100</v>
      </c>
      <c r="I190" s="562">
        <f t="shared" si="26"/>
        <v>0</v>
      </c>
      <c r="J190" s="562">
        <f t="shared" si="26"/>
        <v>44100</v>
      </c>
      <c r="K190" s="562">
        <f t="shared" si="26"/>
        <v>0</v>
      </c>
      <c r="L190" s="562">
        <f t="shared" si="23"/>
        <v>63000</v>
      </c>
      <c r="M190" s="562">
        <f t="shared" si="26"/>
        <v>0</v>
      </c>
      <c r="N190" s="562">
        <f t="shared" si="26"/>
        <v>63000</v>
      </c>
      <c r="O190" s="562">
        <f t="shared" si="26"/>
        <v>0</v>
      </c>
      <c r="P190" s="562">
        <f t="shared" si="24"/>
        <v>94132.587562000001</v>
      </c>
      <c r="Q190" s="562">
        <f t="shared" si="26"/>
        <v>0</v>
      </c>
      <c r="R190" s="562">
        <f t="shared" si="26"/>
        <v>94132.587562000001</v>
      </c>
      <c r="S190" s="562">
        <f t="shared" si="26"/>
        <v>0</v>
      </c>
      <c r="T190" s="562">
        <f t="shared" si="25"/>
        <v>31993.75</v>
      </c>
      <c r="U190" s="562">
        <f t="shared" si="26"/>
        <v>0</v>
      </c>
      <c r="V190" s="562">
        <f t="shared" si="26"/>
        <v>31993.75</v>
      </c>
      <c r="W190" s="562">
        <f t="shared" si="26"/>
        <v>0</v>
      </c>
      <c r="X190" s="31">
        <f>SUM(X191:X210)</f>
        <v>0</v>
      </c>
      <c r="Y190" s="31">
        <f>SUM(Y191:Y210)</f>
        <v>0</v>
      </c>
      <c r="Z190" s="401"/>
      <c r="AI190" s="34">
        <f>SUM(I190:K190)</f>
        <v>44100</v>
      </c>
      <c r="AJ190" s="34">
        <f>AI190-H190</f>
        <v>0</v>
      </c>
    </row>
    <row r="191" spans="1:36" s="62" customFormat="1" ht="15.75" hidden="1" outlineLevel="2" x14ac:dyDescent="0.2">
      <c r="A191" s="99" t="s">
        <v>239</v>
      </c>
      <c r="B191" s="63" t="s">
        <v>240</v>
      </c>
      <c r="C191" s="563">
        <v>0</v>
      </c>
      <c r="D191" s="563">
        <f t="shared" si="21"/>
        <v>1000</v>
      </c>
      <c r="E191" s="563"/>
      <c r="F191" s="563"/>
      <c r="G191" s="563"/>
      <c r="H191" s="563">
        <f t="shared" si="22"/>
        <v>1000</v>
      </c>
      <c r="I191" s="563">
        <v>0</v>
      </c>
      <c r="J191" s="594">
        <v>1000</v>
      </c>
      <c r="K191" s="565">
        <v>0</v>
      </c>
      <c r="L191" s="563">
        <f t="shared" si="23"/>
        <v>0</v>
      </c>
      <c r="M191" s="565">
        <v>0</v>
      </c>
      <c r="N191" s="563">
        <v>0</v>
      </c>
      <c r="O191" s="563">
        <v>0</v>
      </c>
      <c r="P191" s="563">
        <f t="shared" si="24"/>
        <v>0</v>
      </c>
      <c r="Q191" s="563">
        <v>0</v>
      </c>
      <c r="R191" s="563">
        <v>0</v>
      </c>
      <c r="S191" s="563">
        <v>0</v>
      </c>
      <c r="T191" s="563">
        <f t="shared" si="25"/>
        <v>0</v>
      </c>
      <c r="U191" s="563">
        <v>0</v>
      </c>
      <c r="V191" s="563">
        <v>0</v>
      </c>
      <c r="W191" s="563">
        <v>0</v>
      </c>
      <c r="X191" s="58"/>
      <c r="Y191" s="272" t="s">
        <v>121</v>
      </c>
      <c r="Z191" s="402"/>
      <c r="AI191" s="34">
        <f>SUM(I191:K191)</f>
        <v>1000</v>
      </c>
      <c r="AJ191" s="34">
        <f>AI191-H191</f>
        <v>0</v>
      </c>
    </row>
    <row r="192" spans="1:36" ht="15.75" hidden="1" outlineLevel="2" x14ac:dyDescent="0.2">
      <c r="A192" s="481" t="s">
        <v>241</v>
      </c>
      <c r="B192" s="78" t="s">
        <v>1007</v>
      </c>
      <c r="C192" s="563">
        <v>0</v>
      </c>
      <c r="D192" s="563">
        <f t="shared" si="21"/>
        <v>6900</v>
      </c>
      <c r="E192" s="563"/>
      <c r="F192" s="563"/>
      <c r="G192" s="563"/>
      <c r="H192" s="563">
        <f t="shared" si="22"/>
        <v>6900</v>
      </c>
      <c r="I192" s="563">
        <v>0</v>
      </c>
      <c r="J192" s="564">
        <v>6900</v>
      </c>
      <c r="K192" s="563">
        <v>0</v>
      </c>
      <c r="L192" s="563">
        <f t="shared" si="23"/>
        <v>0</v>
      </c>
      <c r="M192" s="565">
        <v>0</v>
      </c>
      <c r="N192" s="563">
        <v>0</v>
      </c>
      <c r="O192" s="563">
        <v>0</v>
      </c>
      <c r="P192" s="563">
        <f t="shared" si="24"/>
        <v>0</v>
      </c>
      <c r="Q192" s="563">
        <v>0</v>
      </c>
      <c r="R192" s="563">
        <v>0</v>
      </c>
      <c r="S192" s="563">
        <v>0</v>
      </c>
      <c r="T192" s="563">
        <f t="shared" si="25"/>
        <v>0</v>
      </c>
      <c r="U192" s="563">
        <v>0</v>
      </c>
      <c r="V192" s="563">
        <v>0</v>
      </c>
      <c r="W192" s="563">
        <v>0</v>
      </c>
      <c r="X192" s="58"/>
      <c r="Y192" s="264"/>
      <c r="Z192" s="400" t="e">
        <f>J192-#REF!</f>
        <v>#REF!</v>
      </c>
      <c r="AI192" s="34">
        <f>SUM(I192:K192)</f>
        <v>6900</v>
      </c>
      <c r="AJ192" s="34">
        <f>AI192-H192</f>
        <v>0</v>
      </c>
    </row>
    <row r="193" spans="1:36" ht="31.5" hidden="1" outlineLevel="2" x14ac:dyDescent="0.2">
      <c r="A193" s="481" t="s">
        <v>243</v>
      </c>
      <c r="B193" s="78" t="s">
        <v>1008</v>
      </c>
      <c r="C193" s="563">
        <v>0</v>
      </c>
      <c r="D193" s="563">
        <f t="shared" si="21"/>
        <v>12200</v>
      </c>
      <c r="E193" s="563"/>
      <c r="F193" s="563"/>
      <c r="G193" s="563"/>
      <c r="H193" s="563">
        <f t="shared" si="22"/>
        <v>12200</v>
      </c>
      <c r="I193" s="563">
        <v>0</v>
      </c>
      <c r="J193" s="564">
        <v>12200</v>
      </c>
      <c r="K193" s="563">
        <v>0</v>
      </c>
      <c r="L193" s="563">
        <f t="shared" si="23"/>
        <v>0</v>
      </c>
      <c r="M193" s="565">
        <v>0</v>
      </c>
      <c r="N193" s="563">
        <v>0</v>
      </c>
      <c r="O193" s="563">
        <v>0</v>
      </c>
      <c r="P193" s="563">
        <f t="shared" si="24"/>
        <v>0</v>
      </c>
      <c r="Q193" s="563">
        <v>0</v>
      </c>
      <c r="R193" s="563">
        <v>0</v>
      </c>
      <c r="S193" s="563">
        <v>0</v>
      </c>
      <c r="T193" s="563">
        <f t="shared" si="25"/>
        <v>0</v>
      </c>
      <c r="U193" s="563">
        <v>0</v>
      </c>
      <c r="V193" s="563">
        <v>0</v>
      </c>
      <c r="W193" s="563">
        <v>0</v>
      </c>
      <c r="X193" s="58"/>
      <c r="Y193" s="264"/>
      <c r="Z193" s="400" t="e">
        <f>J193-#REF!</f>
        <v>#REF!</v>
      </c>
      <c r="AI193" s="34">
        <f>SUM(I193:K193)</f>
        <v>12200</v>
      </c>
      <c r="AJ193" s="34">
        <f>AI193-H193</f>
        <v>0</v>
      </c>
    </row>
    <row r="194" spans="1:36" s="91" customFormat="1" ht="18.75" hidden="1" customHeight="1" outlineLevel="2" x14ac:dyDescent="0.25">
      <c r="A194" s="483" t="s">
        <v>1238</v>
      </c>
      <c r="B194" s="428" t="s">
        <v>1241</v>
      </c>
      <c r="C194" s="575">
        <v>0</v>
      </c>
      <c r="D194" s="575">
        <f t="shared" si="21"/>
        <v>8000</v>
      </c>
      <c r="E194" s="575"/>
      <c r="F194" s="575"/>
      <c r="G194" s="575"/>
      <c r="H194" s="575">
        <f t="shared" si="22"/>
        <v>8000</v>
      </c>
      <c r="I194" s="575">
        <v>0</v>
      </c>
      <c r="J194" s="576">
        <v>8000</v>
      </c>
      <c r="K194" s="575">
        <v>0</v>
      </c>
      <c r="L194" s="575">
        <f t="shared" si="23"/>
        <v>0</v>
      </c>
      <c r="M194" s="577">
        <v>0</v>
      </c>
      <c r="N194" s="575">
        <v>0</v>
      </c>
      <c r="O194" s="575">
        <v>0</v>
      </c>
      <c r="P194" s="575">
        <f t="shared" si="24"/>
        <v>0</v>
      </c>
      <c r="Q194" s="575">
        <v>0</v>
      </c>
      <c r="R194" s="575">
        <v>0</v>
      </c>
      <c r="S194" s="575">
        <v>0</v>
      </c>
      <c r="T194" s="575">
        <f t="shared" si="25"/>
        <v>0</v>
      </c>
      <c r="U194" s="575">
        <v>0</v>
      </c>
      <c r="V194" s="575">
        <v>0</v>
      </c>
      <c r="W194" s="575">
        <v>0</v>
      </c>
      <c r="X194" s="429" t="s">
        <v>1640</v>
      </c>
      <c r="Y194" s="430"/>
      <c r="Z194" s="431"/>
    </row>
    <row r="195" spans="1:36" s="91" customFormat="1" ht="15.75" hidden="1" outlineLevel="2" x14ac:dyDescent="0.25">
      <c r="A195" s="483" t="s">
        <v>1239</v>
      </c>
      <c r="B195" s="428" t="s">
        <v>1242</v>
      </c>
      <c r="C195" s="575">
        <v>0</v>
      </c>
      <c r="D195" s="575">
        <f t="shared" si="21"/>
        <v>8000</v>
      </c>
      <c r="E195" s="575"/>
      <c r="F195" s="575"/>
      <c r="G195" s="575"/>
      <c r="H195" s="575">
        <f t="shared" si="22"/>
        <v>8000</v>
      </c>
      <c r="I195" s="575">
        <v>0</v>
      </c>
      <c r="J195" s="576">
        <v>8000</v>
      </c>
      <c r="K195" s="575">
        <v>0</v>
      </c>
      <c r="L195" s="575">
        <f t="shared" si="23"/>
        <v>0</v>
      </c>
      <c r="M195" s="577">
        <v>0</v>
      </c>
      <c r="N195" s="575">
        <v>0</v>
      </c>
      <c r="O195" s="575">
        <v>0</v>
      </c>
      <c r="P195" s="575">
        <f t="shared" si="24"/>
        <v>0</v>
      </c>
      <c r="Q195" s="575">
        <v>0</v>
      </c>
      <c r="R195" s="575">
        <v>0</v>
      </c>
      <c r="S195" s="575">
        <v>0</v>
      </c>
      <c r="T195" s="575">
        <f t="shared" si="25"/>
        <v>0</v>
      </c>
      <c r="U195" s="575">
        <v>0</v>
      </c>
      <c r="V195" s="575">
        <v>0</v>
      </c>
      <c r="W195" s="575">
        <v>0</v>
      </c>
      <c r="X195" s="429" t="s">
        <v>1640</v>
      </c>
      <c r="Y195" s="430"/>
      <c r="Z195" s="431"/>
    </row>
    <row r="196" spans="1:36" s="91" customFormat="1" ht="15.75" hidden="1" outlineLevel="2" x14ac:dyDescent="0.25">
      <c r="A196" s="483" t="s">
        <v>1240</v>
      </c>
      <c r="B196" s="428" t="s">
        <v>1243</v>
      </c>
      <c r="C196" s="575">
        <v>0</v>
      </c>
      <c r="D196" s="575">
        <f t="shared" si="21"/>
        <v>8000</v>
      </c>
      <c r="E196" s="575"/>
      <c r="F196" s="575"/>
      <c r="G196" s="575"/>
      <c r="H196" s="575">
        <f t="shared" si="22"/>
        <v>8000</v>
      </c>
      <c r="I196" s="575">
        <v>0</v>
      </c>
      <c r="J196" s="576">
        <v>8000</v>
      </c>
      <c r="K196" s="575">
        <v>0</v>
      </c>
      <c r="L196" s="575">
        <f t="shared" si="23"/>
        <v>0</v>
      </c>
      <c r="M196" s="577">
        <v>0</v>
      </c>
      <c r="N196" s="575">
        <v>0</v>
      </c>
      <c r="O196" s="575">
        <v>0</v>
      </c>
      <c r="P196" s="575">
        <f t="shared" si="24"/>
        <v>0</v>
      </c>
      <c r="Q196" s="575">
        <v>0</v>
      </c>
      <c r="R196" s="575">
        <v>0</v>
      </c>
      <c r="S196" s="575">
        <v>0</v>
      </c>
      <c r="T196" s="575">
        <f t="shared" si="25"/>
        <v>0</v>
      </c>
      <c r="U196" s="575">
        <v>0</v>
      </c>
      <c r="V196" s="575">
        <v>0</v>
      </c>
      <c r="W196" s="575">
        <v>0</v>
      </c>
      <c r="X196" s="429" t="s">
        <v>1640</v>
      </c>
      <c r="Y196" s="432"/>
      <c r="Z196" s="433"/>
      <c r="AI196" s="434">
        <f>SUM(I196:K196)</f>
        <v>8000</v>
      </c>
      <c r="AJ196" s="434">
        <f>AI196-H196</f>
        <v>0</v>
      </c>
    </row>
    <row r="197" spans="1:36" s="65" customFormat="1" ht="15.75" hidden="1" outlineLevel="2" x14ac:dyDescent="0.2">
      <c r="A197" s="234" t="s">
        <v>530</v>
      </c>
      <c r="B197" s="159" t="s">
        <v>1634</v>
      </c>
      <c r="C197" s="609">
        <v>0</v>
      </c>
      <c r="D197" s="609">
        <f t="shared" si="21"/>
        <v>2000</v>
      </c>
      <c r="E197" s="609"/>
      <c r="F197" s="609"/>
      <c r="G197" s="609"/>
      <c r="H197" s="609">
        <f t="shared" si="22"/>
        <v>0</v>
      </c>
      <c r="I197" s="609">
        <v>0</v>
      </c>
      <c r="J197" s="609">
        <v>0</v>
      </c>
      <c r="K197" s="623">
        <v>0</v>
      </c>
      <c r="L197" s="609">
        <f t="shared" si="23"/>
        <v>0</v>
      </c>
      <c r="M197" s="623">
        <v>0</v>
      </c>
      <c r="N197" s="609">
        <v>0</v>
      </c>
      <c r="O197" s="609">
        <v>0</v>
      </c>
      <c r="P197" s="609">
        <f t="shared" si="24"/>
        <v>2000</v>
      </c>
      <c r="Q197" s="609">
        <v>0</v>
      </c>
      <c r="R197" s="566">
        <f>1200+800</f>
        <v>2000</v>
      </c>
      <c r="S197" s="609">
        <v>0</v>
      </c>
      <c r="T197" s="609">
        <f t="shared" si="25"/>
        <v>0</v>
      </c>
      <c r="U197" s="609">
        <v>0</v>
      </c>
      <c r="V197" s="609">
        <v>0</v>
      </c>
      <c r="W197" s="609">
        <v>0</v>
      </c>
      <c r="X197" s="144" t="s">
        <v>1578</v>
      </c>
      <c r="Y197" s="624" t="s">
        <v>802</v>
      </c>
      <c r="Z197" s="399"/>
    </row>
    <row r="198" spans="1:36" s="65" customFormat="1" ht="15.75" hidden="1" outlineLevel="2" x14ac:dyDescent="0.2">
      <c r="A198" s="234" t="s">
        <v>814</v>
      </c>
      <c r="B198" s="159" t="s">
        <v>812</v>
      </c>
      <c r="C198" s="609">
        <v>1.2</v>
      </c>
      <c r="D198" s="609">
        <f t="shared" si="21"/>
        <v>3000</v>
      </c>
      <c r="E198" s="609"/>
      <c r="F198" s="609"/>
      <c r="G198" s="609"/>
      <c r="H198" s="609">
        <f t="shared" si="22"/>
        <v>0</v>
      </c>
      <c r="I198" s="609">
        <v>0</v>
      </c>
      <c r="J198" s="609">
        <v>0</v>
      </c>
      <c r="K198" s="623">
        <v>0</v>
      </c>
      <c r="L198" s="609">
        <f t="shared" si="23"/>
        <v>0</v>
      </c>
      <c r="M198" s="623">
        <v>0</v>
      </c>
      <c r="N198" s="609">
        <v>0</v>
      </c>
      <c r="O198" s="609">
        <v>0</v>
      </c>
      <c r="P198" s="609">
        <f t="shared" si="24"/>
        <v>3000</v>
      </c>
      <c r="Q198" s="609">
        <v>0</v>
      </c>
      <c r="R198" s="566">
        <f>2500+500</f>
        <v>3000</v>
      </c>
      <c r="S198" s="609">
        <v>0</v>
      </c>
      <c r="T198" s="609">
        <f t="shared" si="25"/>
        <v>0</v>
      </c>
      <c r="U198" s="609">
        <v>0</v>
      </c>
      <c r="V198" s="609">
        <v>0</v>
      </c>
      <c r="W198" s="609">
        <v>0</v>
      </c>
      <c r="X198" s="144" t="s">
        <v>1578</v>
      </c>
      <c r="Y198" s="624" t="s">
        <v>802</v>
      </c>
      <c r="Z198" s="399"/>
    </row>
    <row r="199" spans="1:36" s="65" customFormat="1" ht="15.75" hidden="1" outlineLevel="2" x14ac:dyDescent="0.2">
      <c r="A199" s="234" t="s">
        <v>816</v>
      </c>
      <c r="B199" s="159" t="s">
        <v>813</v>
      </c>
      <c r="C199" s="609">
        <v>0.6</v>
      </c>
      <c r="D199" s="609">
        <f t="shared" si="21"/>
        <v>2000</v>
      </c>
      <c r="E199" s="609"/>
      <c r="F199" s="609"/>
      <c r="G199" s="609"/>
      <c r="H199" s="609">
        <f t="shared" si="22"/>
        <v>0</v>
      </c>
      <c r="I199" s="609">
        <v>0</v>
      </c>
      <c r="J199" s="609">
        <v>0</v>
      </c>
      <c r="K199" s="623">
        <v>0</v>
      </c>
      <c r="L199" s="609">
        <f t="shared" si="23"/>
        <v>0</v>
      </c>
      <c r="M199" s="623">
        <v>0</v>
      </c>
      <c r="N199" s="609">
        <v>0</v>
      </c>
      <c r="O199" s="609">
        <v>0</v>
      </c>
      <c r="P199" s="609">
        <f t="shared" si="24"/>
        <v>2000</v>
      </c>
      <c r="Q199" s="609">
        <v>0</v>
      </c>
      <c r="R199" s="566">
        <f>1600+400</f>
        <v>2000</v>
      </c>
      <c r="S199" s="609">
        <v>0</v>
      </c>
      <c r="T199" s="609">
        <f t="shared" si="25"/>
        <v>0</v>
      </c>
      <c r="U199" s="609">
        <v>0</v>
      </c>
      <c r="V199" s="609">
        <v>0</v>
      </c>
      <c r="W199" s="609">
        <v>0</v>
      </c>
      <c r="X199" s="144" t="s">
        <v>1578</v>
      </c>
      <c r="Y199" s="624" t="s">
        <v>802</v>
      </c>
      <c r="Z199" s="399"/>
    </row>
    <row r="200" spans="1:36" s="65" customFormat="1" ht="15.75" hidden="1" outlineLevel="2" x14ac:dyDescent="0.2">
      <c r="A200" s="234" t="s">
        <v>818</v>
      </c>
      <c r="B200" s="159" t="s">
        <v>815</v>
      </c>
      <c r="C200" s="609">
        <v>0.8</v>
      </c>
      <c r="D200" s="609">
        <f t="shared" si="21"/>
        <v>2700</v>
      </c>
      <c r="E200" s="609"/>
      <c r="F200" s="609"/>
      <c r="G200" s="609"/>
      <c r="H200" s="609">
        <f t="shared" si="22"/>
        <v>0</v>
      </c>
      <c r="I200" s="609">
        <v>0</v>
      </c>
      <c r="J200" s="609">
        <v>0</v>
      </c>
      <c r="K200" s="623">
        <v>0</v>
      </c>
      <c r="L200" s="609">
        <f t="shared" si="23"/>
        <v>0</v>
      </c>
      <c r="M200" s="623">
        <v>0</v>
      </c>
      <c r="N200" s="609">
        <v>0</v>
      </c>
      <c r="O200" s="609">
        <v>0</v>
      </c>
      <c r="P200" s="609">
        <f t="shared" si="24"/>
        <v>2700</v>
      </c>
      <c r="Q200" s="609">
        <v>0</v>
      </c>
      <c r="R200" s="566">
        <f>2200+500</f>
        <v>2700</v>
      </c>
      <c r="S200" s="609">
        <v>0</v>
      </c>
      <c r="T200" s="609">
        <f t="shared" si="25"/>
        <v>0</v>
      </c>
      <c r="U200" s="609">
        <v>0</v>
      </c>
      <c r="V200" s="609">
        <v>0</v>
      </c>
      <c r="W200" s="609">
        <v>0</v>
      </c>
      <c r="X200" s="144" t="s">
        <v>1578</v>
      </c>
      <c r="Y200" s="624" t="s">
        <v>802</v>
      </c>
      <c r="Z200" s="399"/>
    </row>
    <row r="201" spans="1:36" s="65" customFormat="1" ht="15.75" hidden="1" outlineLevel="2" x14ac:dyDescent="0.2">
      <c r="A201" s="234" t="s">
        <v>820</v>
      </c>
      <c r="B201" s="159" t="s">
        <v>817</v>
      </c>
      <c r="C201" s="609">
        <v>0.6</v>
      </c>
      <c r="D201" s="609">
        <f t="shared" si="21"/>
        <v>2000</v>
      </c>
      <c r="E201" s="609"/>
      <c r="F201" s="609"/>
      <c r="G201" s="609"/>
      <c r="H201" s="609">
        <f t="shared" si="22"/>
        <v>0</v>
      </c>
      <c r="I201" s="609">
        <v>0</v>
      </c>
      <c r="J201" s="609">
        <v>0</v>
      </c>
      <c r="K201" s="623">
        <v>0</v>
      </c>
      <c r="L201" s="609">
        <f t="shared" si="23"/>
        <v>0</v>
      </c>
      <c r="M201" s="623">
        <v>0</v>
      </c>
      <c r="N201" s="609">
        <v>0</v>
      </c>
      <c r="O201" s="609">
        <v>0</v>
      </c>
      <c r="P201" s="609">
        <f t="shared" si="24"/>
        <v>2000</v>
      </c>
      <c r="Q201" s="609">
        <v>0</v>
      </c>
      <c r="R201" s="566">
        <f>1600+400</f>
        <v>2000</v>
      </c>
      <c r="S201" s="609">
        <v>0</v>
      </c>
      <c r="T201" s="609">
        <f t="shared" si="25"/>
        <v>0</v>
      </c>
      <c r="U201" s="609">
        <v>0</v>
      </c>
      <c r="V201" s="609">
        <v>0</v>
      </c>
      <c r="W201" s="609">
        <v>0</v>
      </c>
      <c r="X201" s="144" t="s">
        <v>1578</v>
      </c>
      <c r="Y201" s="624" t="s">
        <v>802</v>
      </c>
      <c r="Z201" s="399"/>
    </row>
    <row r="202" spans="1:36" s="65" customFormat="1" ht="15.75" hidden="1" outlineLevel="2" x14ac:dyDescent="0.2">
      <c r="A202" s="234" t="s">
        <v>822</v>
      </c>
      <c r="B202" s="159" t="s">
        <v>1649</v>
      </c>
      <c r="C202" s="609">
        <v>0</v>
      </c>
      <c r="D202" s="609">
        <f t="shared" si="21"/>
        <v>500</v>
      </c>
      <c r="E202" s="625"/>
      <c r="F202" s="625"/>
      <c r="G202" s="625"/>
      <c r="H202" s="609">
        <f t="shared" si="22"/>
        <v>0</v>
      </c>
      <c r="I202" s="609">
        <v>0</v>
      </c>
      <c r="J202" s="625">
        <v>0</v>
      </c>
      <c r="K202" s="623">
        <v>0</v>
      </c>
      <c r="L202" s="609">
        <f t="shared" si="23"/>
        <v>0</v>
      </c>
      <c r="M202" s="623">
        <v>0</v>
      </c>
      <c r="N202" s="609">
        <v>0</v>
      </c>
      <c r="O202" s="609">
        <v>0</v>
      </c>
      <c r="P202" s="609">
        <f t="shared" si="24"/>
        <v>500</v>
      </c>
      <c r="Q202" s="609">
        <v>0</v>
      </c>
      <c r="R202" s="609">
        <v>500</v>
      </c>
      <c r="S202" s="609">
        <v>0</v>
      </c>
      <c r="T202" s="609">
        <f t="shared" si="25"/>
        <v>0</v>
      </c>
      <c r="U202" s="609">
        <v>0</v>
      </c>
      <c r="V202" s="609">
        <v>0</v>
      </c>
      <c r="W202" s="609">
        <v>0</v>
      </c>
      <c r="X202" s="144" t="s">
        <v>1578</v>
      </c>
      <c r="Y202" s="624" t="s">
        <v>802</v>
      </c>
      <c r="Z202" s="399"/>
    </row>
    <row r="203" spans="1:36" s="65" customFormat="1" ht="15.75" hidden="1" outlineLevel="2" x14ac:dyDescent="0.2">
      <c r="A203" s="234" t="s">
        <v>879</v>
      </c>
      <c r="B203" s="159" t="s">
        <v>1650</v>
      </c>
      <c r="C203" s="609">
        <v>0</v>
      </c>
      <c r="D203" s="609">
        <f t="shared" si="21"/>
        <v>500</v>
      </c>
      <c r="E203" s="625"/>
      <c r="F203" s="625"/>
      <c r="G203" s="625"/>
      <c r="H203" s="609">
        <f t="shared" si="22"/>
        <v>0</v>
      </c>
      <c r="I203" s="609">
        <v>0</v>
      </c>
      <c r="J203" s="625">
        <v>0</v>
      </c>
      <c r="K203" s="623">
        <v>0</v>
      </c>
      <c r="L203" s="609">
        <f t="shared" si="23"/>
        <v>0</v>
      </c>
      <c r="M203" s="623">
        <v>0</v>
      </c>
      <c r="N203" s="609">
        <v>0</v>
      </c>
      <c r="O203" s="609">
        <v>0</v>
      </c>
      <c r="P203" s="609">
        <f t="shared" si="24"/>
        <v>500</v>
      </c>
      <c r="Q203" s="609">
        <v>0</v>
      </c>
      <c r="R203" s="609">
        <v>500</v>
      </c>
      <c r="S203" s="609">
        <v>0</v>
      </c>
      <c r="T203" s="609">
        <f t="shared" si="25"/>
        <v>0</v>
      </c>
      <c r="U203" s="609">
        <v>0</v>
      </c>
      <c r="V203" s="609">
        <v>0</v>
      </c>
      <c r="W203" s="609">
        <v>0</v>
      </c>
      <c r="X203" s="144" t="s">
        <v>1578</v>
      </c>
      <c r="Y203" s="624" t="s">
        <v>802</v>
      </c>
      <c r="Z203" s="399"/>
    </row>
    <row r="204" spans="1:36" s="65" customFormat="1" ht="15.75" hidden="1" outlineLevel="2" x14ac:dyDescent="0.2">
      <c r="A204" s="234" t="s">
        <v>880</v>
      </c>
      <c r="B204" s="159" t="s">
        <v>823</v>
      </c>
      <c r="C204" s="609">
        <v>0</v>
      </c>
      <c r="D204" s="609">
        <f t="shared" si="21"/>
        <v>4000</v>
      </c>
      <c r="E204" s="625"/>
      <c r="F204" s="625"/>
      <c r="G204" s="625"/>
      <c r="H204" s="609">
        <f t="shared" si="22"/>
        <v>0</v>
      </c>
      <c r="I204" s="609">
        <v>0</v>
      </c>
      <c r="J204" s="625">
        <v>0</v>
      </c>
      <c r="K204" s="623">
        <v>0</v>
      </c>
      <c r="L204" s="609">
        <f t="shared" si="23"/>
        <v>0</v>
      </c>
      <c r="M204" s="623">
        <v>0</v>
      </c>
      <c r="N204" s="609">
        <v>0</v>
      </c>
      <c r="O204" s="609">
        <v>0</v>
      </c>
      <c r="P204" s="609">
        <f t="shared" si="24"/>
        <v>4000</v>
      </c>
      <c r="Q204" s="609">
        <v>0</v>
      </c>
      <c r="R204" s="566">
        <f>3000+1000</f>
        <v>4000</v>
      </c>
      <c r="S204" s="609">
        <v>0</v>
      </c>
      <c r="T204" s="609">
        <f t="shared" si="25"/>
        <v>0</v>
      </c>
      <c r="U204" s="609">
        <v>0</v>
      </c>
      <c r="V204" s="609">
        <v>0</v>
      </c>
      <c r="W204" s="609">
        <v>0</v>
      </c>
      <c r="X204" s="144" t="s">
        <v>1578</v>
      </c>
      <c r="Y204" s="624" t="s">
        <v>802</v>
      </c>
      <c r="Z204" s="399"/>
    </row>
    <row r="205" spans="1:36" s="441" customFormat="1" ht="18.75" hidden="1" customHeight="1" outlineLevel="2" x14ac:dyDescent="0.25">
      <c r="A205" s="484" t="s">
        <v>1244</v>
      </c>
      <c r="B205" s="437" t="s">
        <v>1241</v>
      </c>
      <c r="C205" s="578">
        <v>0</v>
      </c>
      <c r="D205" s="578">
        <f t="shared" si="21"/>
        <v>8000</v>
      </c>
      <c r="E205" s="578"/>
      <c r="F205" s="578"/>
      <c r="G205" s="578"/>
      <c r="H205" s="578">
        <f t="shared" si="22"/>
        <v>0</v>
      </c>
      <c r="I205" s="578">
        <v>0</v>
      </c>
      <c r="J205" s="578">
        <v>0</v>
      </c>
      <c r="K205" s="578">
        <v>0</v>
      </c>
      <c r="L205" s="578">
        <f t="shared" si="23"/>
        <v>8000</v>
      </c>
      <c r="M205" s="579">
        <v>0</v>
      </c>
      <c r="N205" s="580">
        <v>8000</v>
      </c>
      <c r="O205" s="578">
        <v>0</v>
      </c>
      <c r="P205" s="578">
        <f t="shared" si="24"/>
        <v>0</v>
      </c>
      <c r="Q205" s="578">
        <v>0</v>
      </c>
      <c r="R205" s="578">
        <v>0</v>
      </c>
      <c r="S205" s="578">
        <v>0</v>
      </c>
      <c r="T205" s="578">
        <f t="shared" si="25"/>
        <v>0</v>
      </c>
      <c r="U205" s="578">
        <v>0</v>
      </c>
      <c r="V205" s="578">
        <v>0</v>
      </c>
      <c r="W205" s="578">
        <v>0</v>
      </c>
      <c r="X205" s="438" t="s">
        <v>1640</v>
      </c>
      <c r="Y205" s="439"/>
      <c r="Z205" s="440"/>
    </row>
    <row r="206" spans="1:36" s="441" customFormat="1" ht="15.75" hidden="1" outlineLevel="2" x14ac:dyDescent="0.25">
      <c r="A206" s="484" t="s">
        <v>1245</v>
      </c>
      <c r="B206" s="437" t="s">
        <v>1250</v>
      </c>
      <c r="C206" s="578">
        <v>0</v>
      </c>
      <c r="D206" s="578">
        <f t="shared" si="21"/>
        <v>5000</v>
      </c>
      <c r="E206" s="578"/>
      <c r="F206" s="578"/>
      <c r="G206" s="578"/>
      <c r="H206" s="578">
        <f t="shared" si="22"/>
        <v>0</v>
      </c>
      <c r="I206" s="578">
        <v>0</v>
      </c>
      <c r="J206" s="578">
        <v>0</v>
      </c>
      <c r="K206" s="578">
        <v>0</v>
      </c>
      <c r="L206" s="578">
        <f t="shared" si="23"/>
        <v>5000</v>
      </c>
      <c r="M206" s="579">
        <v>0</v>
      </c>
      <c r="N206" s="580">
        <v>5000</v>
      </c>
      <c r="O206" s="578">
        <v>0</v>
      </c>
      <c r="P206" s="578">
        <f t="shared" si="24"/>
        <v>0</v>
      </c>
      <c r="Q206" s="578">
        <v>0</v>
      </c>
      <c r="R206" s="578">
        <v>0</v>
      </c>
      <c r="S206" s="578">
        <v>0</v>
      </c>
      <c r="T206" s="578">
        <f t="shared" si="25"/>
        <v>0</v>
      </c>
      <c r="U206" s="578">
        <v>0</v>
      </c>
      <c r="V206" s="578">
        <v>0</v>
      </c>
      <c r="W206" s="578">
        <v>0</v>
      </c>
      <c r="X206" s="438" t="s">
        <v>1640</v>
      </c>
      <c r="Y206" s="439"/>
      <c r="Z206" s="440"/>
    </row>
    <row r="207" spans="1:36" s="441" customFormat="1" ht="21.75" hidden="1" customHeight="1" outlineLevel="2" x14ac:dyDescent="0.25">
      <c r="A207" s="484" t="s">
        <v>1246</v>
      </c>
      <c r="B207" s="437" t="s">
        <v>1251</v>
      </c>
      <c r="C207" s="578">
        <v>0</v>
      </c>
      <c r="D207" s="578">
        <f t="shared" si="21"/>
        <v>6000</v>
      </c>
      <c r="E207" s="578"/>
      <c r="F207" s="578"/>
      <c r="G207" s="578"/>
      <c r="H207" s="578">
        <f t="shared" si="22"/>
        <v>0</v>
      </c>
      <c r="I207" s="578">
        <v>0</v>
      </c>
      <c r="J207" s="578">
        <v>0</v>
      </c>
      <c r="K207" s="578">
        <v>0</v>
      </c>
      <c r="L207" s="578">
        <f t="shared" si="23"/>
        <v>6000</v>
      </c>
      <c r="M207" s="579">
        <v>0</v>
      </c>
      <c r="N207" s="580">
        <v>6000</v>
      </c>
      <c r="O207" s="578">
        <v>0</v>
      </c>
      <c r="P207" s="578">
        <f t="shared" si="24"/>
        <v>0</v>
      </c>
      <c r="Q207" s="578">
        <v>0</v>
      </c>
      <c r="R207" s="578">
        <v>0</v>
      </c>
      <c r="S207" s="578">
        <v>0</v>
      </c>
      <c r="T207" s="578">
        <f t="shared" si="25"/>
        <v>0</v>
      </c>
      <c r="U207" s="578">
        <v>0</v>
      </c>
      <c r="V207" s="578">
        <v>0</v>
      </c>
      <c r="W207" s="578">
        <v>0</v>
      </c>
      <c r="X207" s="438" t="s">
        <v>1640</v>
      </c>
      <c r="Y207" s="442"/>
      <c r="Z207" s="443"/>
      <c r="AI207" s="444">
        <f>SUM(I207:K207)</f>
        <v>0</v>
      </c>
      <c r="AJ207" s="444">
        <f>AI207-H207</f>
        <v>0</v>
      </c>
    </row>
    <row r="208" spans="1:36" s="441" customFormat="1" ht="18.75" hidden="1" customHeight="1" outlineLevel="2" x14ac:dyDescent="0.25">
      <c r="A208" s="484" t="s">
        <v>1247</v>
      </c>
      <c r="B208" s="437" t="s">
        <v>1252</v>
      </c>
      <c r="C208" s="578">
        <v>0</v>
      </c>
      <c r="D208" s="578">
        <f t="shared" ref="D208:D271" si="27">H208+L208+P208+T208</f>
        <v>6000</v>
      </c>
      <c r="E208" s="578"/>
      <c r="F208" s="578"/>
      <c r="G208" s="578"/>
      <c r="H208" s="578">
        <f t="shared" ref="H208:H271" si="28">SUM(I208:K208)</f>
        <v>0</v>
      </c>
      <c r="I208" s="578">
        <v>0</v>
      </c>
      <c r="J208" s="578">
        <v>0</v>
      </c>
      <c r="K208" s="578">
        <v>0</v>
      </c>
      <c r="L208" s="578">
        <f t="shared" ref="L208:L271" si="29">SUM(M208:O208)</f>
        <v>6000</v>
      </c>
      <c r="M208" s="579">
        <v>0</v>
      </c>
      <c r="N208" s="580">
        <v>6000</v>
      </c>
      <c r="O208" s="578">
        <v>0</v>
      </c>
      <c r="P208" s="578">
        <f t="shared" ref="P208:P271" si="30">SUM(Q208:S208)</f>
        <v>0</v>
      </c>
      <c r="Q208" s="578">
        <v>0</v>
      </c>
      <c r="R208" s="578">
        <v>0</v>
      </c>
      <c r="S208" s="578">
        <v>0</v>
      </c>
      <c r="T208" s="578">
        <f t="shared" ref="T208:T271" si="31">SUM(U208:W208)</f>
        <v>0</v>
      </c>
      <c r="U208" s="578">
        <v>0</v>
      </c>
      <c r="V208" s="578">
        <v>0</v>
      </c>
      <c r="W208" s="578">
        <v>0</v>
      </c>
      <c r="X208" s="438" t="s">
        <v>1640</v>
      </c>
      <c r="Y208" s="439"/>
      <c r="Z208" s="440"/>
    </row>
    <row r="209" spans="1:42" s="441" customFormat="1" ht="22.5" hidden="1" customHeight="1" outlineLevel="2" x14ac:dyDescent="0.25">
      <c r="A209" s="484" t="s">
        <v>1248</v>
      </c>
      <c r="B209" s="437" t="s">
        <v>1253</v>
      </c>
      <c r="C209" s="578">
        <v>0</v>
      </c>
      <c r="D209" s="578">
        <f t="shared" si="27"/>
        <v>6000</v>
      </c>
      <c r="E209" s="578"/>
      <c r="F209" s="578"/>
      <c r="G209" s="578"/>
      <c r="H209" s="578">
        <f t="shared" si="28"/>
        <v>0</v>
      </c>
      <c r="I209" s="578">
        <v>0</v>
      </c>
      <c r="J209" s="578">
        <v>0</v>
      </c>
      <c r="K209" s="578">
        <v>0</v>
      </c>
      <c r="L209" s="578">
        <f t="shared" si="29"/>
        <v>6000</v>
      </c>
      <c r="M209" s="579">
        <v>0</v>
      </c>
      <c r="N209" s="580">
        <v>6000</v>
      </c>
      <c r="O209" s="578">
        <v>0</v>
      </c>
      <c r="P209" s="578">
        <f t="shared" si="30"/>
        <v>0</v>
      </c>
      <c r="Q209" s="578">
        <v>0</v>
      </c>
      <c r="R209" s="578">
        <v>0</v>
      </c>
      <c r="S209" s="578">
        <v>0</v>
      </c>
      <c r="T209" s="578">
        <f t="shared" si="31"/>
        <v>0</v>
      </c>
      <c r="U209" s="578">
        <v>0</v>
      </c>
      <c r="V209" s="578">
        <v>0</v>
      </c>
      <c r="W209" s="578">
        <v>0</v>
      </c>
      <c r="X209" s="438" t="s">
        <v>1640</v>
      </c>
      <c r="Y209" s="439"/>
      <c r="Z209" s="440"/>
    </row>
    <row r="210" spans="1:42" s="441" customFormat="1" ht="20.25" hidden="1" customHeight="1" outlineLevel="2" x14ac:dyDescent="0.25">
      <c r="A210" s="484" t="s">
        <v>1249</v>
      </c>
      <c r="B210" s="437" t="s">
        <v>1340</v>
      </c>
      <c r="C210" s="578">
        <v>0</v>
      </c>
      <c r="D210" s="578">
        <f t="shared" si="27"/>
        <v>12000</v>
      </c>
      <c r="E210" s="578"/>
      <c r="F210" s="578"/>
      <c r="G210" s="578"/>
      <c r="H210" s="578">
        <f t="shared" si="28"/>
        <v>0</v>
      </c>
      <c r="I210" s="578">
        <v>0</v>
      </c>
      <c r="J210" s="578">
        <v>0</v>
      </c>
      <c r="K210" s="578">
        <v>0</v>
      </c>
      <c r="L210" s="578">
        <f t="shared" si="29"/>
        <v>12000</v>
      </c>
      <c r="M210" s="579">
        <v>0</v>
      </c>
      <c r="N210" s="580">
        <v>12000</v>
      </c>
      <c r="O210" s="578">
        <v>0</v>
      </c>
      <c r="P210" s="578">
        <f t="shared" si="30"/>
        <v>0</v>
      </c>
      <c r="Q210" s="578">
        <v>0</v>
      </c>
      <c r="R210" s="578">
        <v>0</v>
      </c>
      <c r="S210" s="578">
        <v>0</v>
      </c>
      <c r="T210" s="578">
        <f t="shared" si="31"/>
        <v>0</v>
      </c>
      <c r="U210" s="578">
        <v>0</v>
      </c>
      <c r="V210" s="578">
        <v>0</v>
      </c>
      <c r="W210" s="578">
        <v>0</v>
      </c>
      <c r="X210" s="438" t="s">
        <v>1640</v>
      </c>
      <c r="Y210" s="442"/>
      <c r="Z210" s="443"/>
      <c r="AI210" s="444">
        <f>SUM(I210:K210)</f>
        <v>0</v>
      </c>
      <c r="AJ210" s="444">
        <f>AI210-H210</f>
        <v>0</v>
      </c>
    </row>
    <row r="211" spans="1:42" s="316" customFormat="1" ht="15.75" hidden="1" outlineLevel="2" x14ac:dyDescent="0.25">
      <c r="A211" s="488" t="s">
        <v>1643</v>
      </c>
      <c r="B211" s="105" t="s">
        <v>1635</v>
      </c>
      <c r="C211" s="571">
        <v>0</v>
      </c>
      <c r="D211" s="571">
        <f t="shared" si="27"/>
        <v>5000</v>
      </c>
      <c r="E211" s="571">
        <v>1</v>
      </c>
      <c r="F211" s="571">
        <v>1</v>
      </c>
      <c r="G211" s="571">
        <v>1</v>
      </c>
      <c r="H211" s="571">
        <f t="shared" si="28"/>
        <v>0</v>
      </c>
      <c r="I211" s="571">
        <v>0</v>
      </c>
      <c r="J211" s="571">
        <v>0</v>
      </c>
      <c r="K211" s="571">
        <v>0</v>
      </c>
      <c r="L211" s="571">
        <f t="shared" si="29"/>
        <v>5000</v>
      </c>
      <c r="M211" s="571">
        <v>0</v>
      </c>
      <c r="N211" s="571">
        <v>5000</v>
      </c>
      <c r="O211" s="571">
        <v>0</v>
      </c>
      <c r="P211" s="571">
        <f t="shared" si="30"/>
        <v>0</v>
      </c>
      <c r="Q211" s="571">
        <v>0</v>
      </c>
      <c r="R211" s="571">
        <v>0</v>
      </c>
      <c r="S211" s="571">
        <v>0</v>
      </c>
      <c r="T211" s="571">
        <f t="shared" si="31"/>
        <v>0</v>
      </c>
      <c r="U211" s="571">
        <v>0</v>
      </c>
      <c r="V211" s="571">
        <v>0</v>
      </c>
      <c r="W211" s="571">
        <v>0</v>
      </c>
      <c r="X211" s="450" t="s">
        <v>1953</v>
      </c>
    </row>
    <row r="212" spans="1:42" s="316" customFormat="1" ht="15.75" hidden="1" outlineLevel="2" x14ac:dyDescent="0.25">
      <c r="A212" s="488" t="s">
        <v>1644</v>
      </c>
      <c r="B212" s="105" t="s">
        <v>1636</v>
      </c>
      <c r="C212" s="571">
        <v>0</v>
      </c>
      <c r="D212" s="571">
        <f t="shared" si="27"/>
        <v>5000</v>
      </c>
      <c r="E212" s="571">
        <v>1</v>
      </c>
      <c r="F212" s="571">
        <v>1</v>
      </c>
      <c r="G212" s="571">
        <v>1</v>
      </c>
      <c r="H212" s="571">
        <f t="shared" si="28"/>
        <v>0</v>
      </c>
      <c r="I212" s="571">
        <v>0</v>
      </c>
      <c r="J212" s="571">
        <v>0</v>
      </c>
      <c r="K212" s="571">
        <v>0</v>
      </c>
      <c r="L212" s="571">
        <f t="shared" si="29"/>
        <v>5000</v>
      </c>
      <c r="M212" s="571">
        <v>0</v>
      </c>
      <c r="N212" s="571">
        <v>5000</v>
      </c>
      <c r="O212" s="571">
        <v>0</v>
      </c>
      <c r="P212" s="571">
        <f t="shared" si="30"/>
        <v>0</v>
      </c>
      <c r="Q212" s="571">
        <v>0</v>
      </c>
      <c r="R212" s="571">
        <v>0</v>
      </c>
      <c r="S212" s="571">
        <v>0</v>
      </c>
      <c r="T212" s="571">
        <f t="shared" si="31"/>
        <v>0</v>
      </c>
      <c r="U212" s="571">
        <v>0</v>
      </c>
      <c r="V212" s="571">
        <v>0</v>
      </c>
      <c r="W212" s="571">
        <v>0</v>
      </c>
      <c r="X212" s="450" t="s">
        <v>1953</v>
      </c>
    </row>
    <row r="213" spans="1:42" s="316" customFormat="1" ht="15.75" hidden="1" outlineLevel="2" x14ac:dyDescent="0.25">
      <c r="A213" s="488" t="s">
        <v>1645</v>
      </c>
      <c r="B213" s="105" t="s">
        <v>1637</v>
      </c>
      <c r="C213" s="571">
        <v>0</v>
      </c>
      <c r="D213" s="571">
        <f t="shared" si="27"/>
        <v>5000</v>
      </c>
      <c r="E213" s="571">
        <v>1</v>
      </c>
      <c r="F213" s="571">
        <v>1</v>
      </c>
      <c r="G213" s="571">
        <v>1</v>
      </c>
      <c r="H213" s="571">
        <f t="shared" si="28"/>
        <v>0</v>
      </c>
      <c r="I213" s="571">
        <v>0</v>
      </c>
      <c r="J213" s="571">
        <v>0</v>
      </c>
      <c r="K213" s="571">
        <v>0</v>
      </c>
      <c r="L213" s="571">
        <f t="shared" si="29"/>
        <v>5000</v>
      </c>
      <c r="M213" s="571">
        <v>0</v>
      </c>
      <c r="N213" s="571">
        <v>5000</v>
      </c>
      <c r="O213" s="571">
        <v>0</v>
      </c>
      <c r="P213" s="571">
        <f t="shared" si="30"/>
        <v>0</v>
      </c>
      <c r="Q213" s="571">
        <v>0</v>
      </c>
      <c r="R213" s="571">
        <v>0</v>
      </c>
      <c r="S213" s="571">
        <v>0</v>
      </c>
      <c r="T213" s="571">
        <f t="shared" si="31"/>
        <v>0</v>
      </c>
      <c r="U213" s="571">
        <v>0</v>
      </c>
      <c r="V213" s="571">
        <v>0</v>
      </c>
      <c r="W213" s="571">
        <v>0</v>
      </c>
      <c r="X213" s="373" t="s">
        <v>2011</v>
      </c>
    </row>
    <row r="214" spans="1:42" s="316" customFormat="1" ht="15.75" hidden="1" outlineLevel="2" x14ac:dyDescent="0.25">
      <c r="A214" s="488" t="s">
        <v>1642</v>
      </c>
      <c r="B214" s="105" t="s">
        <v>1641</v>
      </c>
      <c r="C214" s="571">
        <v>0</v>
      </c>
      <c r="D214" s="571">
        <f t="shared" si="27"/>
        <v>10000</v>
      </c>
      <c r="E214" s="571">
        <v>2</v>
      </c>
      <c r="F214" s="571">
        <v>1</v>
      </c>
      <c r="G214" s="571">
        <v>1</v>
      </c>
      <c r="H214" s="571">
        <f t="shared" si="28"/>
        <v>0</v>
      </c>
      <c r="I214" s="571">
        <v>0</v>
      </c>
      <c r="J214" s="571">
        <v>0</v>
      </c>
      <c r="K214" s="571">
        <v>0</v>
      </c>
      <c r="L214" s="571">
        <f t="shared" si="29"/>
        <v>5000</v>
      </c>
      <c r="M214" s="571">
        <v>0</v>
      </c>
      <c r="N214" s="571">
        <v>5000</v>
      </c>
      <c r="O214" s="571">
        <v>0</v>
      </c>
      <c r="P214" s="571">
        <f t="shared" si="30"/>
        <v>5000</v>
      </c>
      <c r="Q214" s="571">
        <v>0</v>
      </c>
      <c r="R214" s="571">
        <v>5000</v>
      </c>
      <c r="S214" s="571">
        <v>0</v>
      </c>
      <c r="T214" s="571">
        <f t="shared" si="31"/>
        <v>0</v>
      </c>
      <c r="U214" s="571">
        <v>0</v>
      </c>
      <c r="V214" s="571">
        <v>0</v>
      </c>
      <c r="W214" s="571">
        <v>0</v>
      </c>
      <c r="X214" s="450" t="s">
        <v>2012</v>
      </c>
    </row>
    <row r="215" spans="1:42" s="316" customFormat="1" ht="15.75" hidden="1" outlineLevel="2" x14ac:dyDescent="0.25">
      <c r="A215" s="488" t="s">
        <v>1646</v>
      </c>
      <c r="B215" s="105" t="s">
        <v>1638</v>
      </c>
      <c r="C215" s="571">
        <v>0</v>
      </c>
      <c r="D215" s="571">
        <f t="shared" si="27"/>
        <v>5000</v>
      </c>
      <c r="E215" s="571">
        <v>1</v>
      </c>
      <c r="F215" s="571">
        <v>1</v>
      </c>
      <c r="G215" s="571"/>
      <c r="H215" s="571">
        <f t="shared" si="28"/>
        <v>0</v>
      </c>
      <c r="I215" s="571">
        <v>0</v>
      </c>
      <c r="J215" s="571">
        <v>0</v>
      </c>
      <c r="K215" s="571">
        <v>0</v>
      </c>
      <c r="L215" s="571">
        <f t="shared" si="29"/>
        <v>0</v>
      </c>
      <c r="M215" s="571">
        <v>0</v>
      </c>
      <c r="N215" s="571">
        <v>0</v>
      </c>
      <c r="O215" s="571">
        <v>0</v>
      </c>
      <c r="P215" s="571">
        <f t="shared" si="30"/>
        <v>5000</v>
      </c>
      <c r="Q215" s="571">
        <v>0</v>
      </c>
      <c r="R215" s="571">
        <v>5000</v>
      </c>
      <c r="S215" s="571">
        <v>0</v>
      </c>
      <c r="T215" s="571">
        <f t="shared" si="31"/>
        <v>0</v>
      </c>
      <c r="U215" s="571">
        <v>0</v>
      </c>
      <c r="V215" s="571">
        <v>0</v>
      </c>
      <c r="W215" s="571">
        <v>0</v>
      </c>
      <c r="X215" s="450" t="s">
        <v>1953</v>
      </c>
    </row>
    <row r="216" spans="1:42" s="316" customFormat="1" ht="15.75" hidden="1" outlineLevel="2" x14ac:dyDescent="0.25">
      <c r="A216" s="488" t="s">
        <v>1647</v>
      </c>
      <c r="B216" s="105" t="s">
        <v>1639</v>
      </c>
      <c r="C216" s="571">
        <v>0</v>
      </c>
      <c r="D216" s="571">
        <f t="shared" si="27"/>
        <v>15000</v>
      </c>
      <c r="E216" s="571">
        <v>3</v>
      </c>
      <c r="F216" s="571">
        <v>1</v>
      </c>
      <c r="G216" s="571"/>
      <c r="H216" s="571">
        <f t="shared" si="28"/>
        <v>0</v>
      </c>
      <c r="I216" s="571">
        <v>0</v>
      </c>
      <c r="J216" s="571">
        <v>0</v>
      </c>
      <c r="K216" s="571">
        <v>0</v>
      </c>
      <c r="L216" s="571">
        <f t="shared" si="29"/>
        <v>0</v>
      </c>
      <c r="M216" s="571">
        <v>0</v>
      </c>
      <c r="N216" s="571">
        <v>0</v>
      </c>
      <c r="O216" s="571">
        <v>0</v>
      </c>
      <c r="P216" s="571">
        <f t="shared" si="30"/>
        <v>15000</v>
      </c>
      <c r="Q216" s="571">
        <v>0</v>
      </c>
      <c r="R216" s="571">
        <v>15000</v>
      </c>
      <c r="S216" s="571">
        <v>0</v>
      </c>
      <c r="T216" s="571">
        <f t="shared" si="31"/>
        <v>0</v>
      </c>
      <c r="U216" s="571">
        <v>0</v>
      </c>
      <c r="V216" s="571">
        <v>0</v>
      </c>
      <c r="W216" s="571">
        <v>0</v>
      </c>
      <c r="X216" s="450" t="s">
        <v>2012</v>
      </c>
    </row>
    <row r="217" spans="1:42" s="436" customFormat="1" ht="31.5" hidden="1" outlineLevel="2" x14ac:dyDescent="0.25">
      <c r="A217" s="491" t="s">
        <v>1648</v>
      </c>
      <c r="B217" s="490" t="s">
        <v>2001</v>
      </c>
      <c r="C217" s="574">
        <v>7.91</v>
      </c>
      <c r="D217" s="574">
        <f t="shared" si="27"/>
        <v>52432.587562000001</v>
      </c>
      <c r="E217" s="574"/>
      <c r="F217" s="574"/>
      <c r="G217" s="574"/>
      <c r="H217" s="574">
        <f t="shared" si="28"/>
        <v>0</v>
      </c>
      <c r="I217" s="574">
        <v>0</v>
      </c>
      <c r="J217" s="574">
        <v>0</v>
      </c>
      <c r="K217" s="574">
        <v>0</v>
      </c>
      <c r="L217" s="574">
        <f t="shared" si="29"/>
        <v>0</v>
      </c>
      <c r="M217" s="574">
        <v>0</v>
      </c>
      <c r="N217" s="574">
        <v>0</v>
      </c>
      <c r="O217" s="574">
        <v>0</v>
      </c>
      <c r="P217" s="574">
        <f t="shared" si="30"/>
        <v>52432.587562000001</v>
      </c>
      <c r="Q217" s="574">
        <v>0</v>
      </c>
      <c r="R217" s="574">
        <v>52432.587562000001</v>
      </c>
      <c r="S217" s="574">
        <v>0</v>
      </c>
      <c r="T217" s="574">
        <f t="shared" si="31"/>
        <v>0</v>
      </c>
      <c r="U217" s="574">
        <v>0</v>
      </c>
      <c r="V217" s="574">
        <v>0</v>
      </c>
      <c r="W217" s="574">
        <v>0</v>
      </c>
      <c r="X217" s="473" t="s">
        <v>1956</v>
      </c>
    </row>
    <row r="218" spans="1:42" s="542" customFormat="1" ht="15.75" hidden="1" outlineLevel="2" x14ac:dyDescent="0.25">
      <c r="A218" s="539" t="s">
        <v>221</v>
      </c>
      <c r="B218" s="540" t="s">
        <v>2261</v>
      </c>
      <c r="C218" s="593">
        <v>0</v>
      </c>
      <c r="D218" s="593">
        <f t="shared" si="27"/>
        <v>31993.75</v>
      </c>
      <c r="E218" s="593"/>
      <c r="F218" s="593"/>
      <c r="G218" s="593"/>
      <c r="H218" s="593">
        <f t="shared" si="28"/>
        <v>0</v>
      </c>
      <c r="I218" s="593">
        <v>0</v>
      </c>
      <c r="J218" s="593">
        <v>0</v>
      </c>
      <c r="K218" s="593">
        <v>0</v>
      </c>
      <c r="L218" s="593">
        <f t="shared" si="29"/>
        <v>0</v>
      </c>
      <c r="M218" s="593">
        <v>0</v>
      </c>
      <c r="N218" s="593">
        <v>0</v>
      </c>
      <c r="O218" s="593">
        <v>0</v>
      </c>
      <c r="P218" s="593">
        <f t="shared" si="30"/>
        <v>0</v>
      </c>
      <c r="Q218" s="593">
        <v>0</v>
      </c>
      <c r="R218" s="593">
        <v>0</v>
      </c>
      <c r="S218" s="593">
        <v>0</v>
      </c>
      <c r="T218" s="593">
        <f t="shared" si="31"/>
        <v>31993.75</v>
      </c>
      <c r="U218" s="593">
        <v>0</v>
      </c>
      <c r="V218" s="593">
        <v>31993.75</v>
      </c>
      <c r="W218" s="593">
        <v>0</v>
      </c>
      <c r="X218" s="541" t="s">
        <v>2262</v>
      </c>
    </row>
    <row r="219" spans="1:42" s="44" customFormat="1" ht="15.75" hidden="1" outlineLevel="1" x14ac:dyDescent="0.2">
      <c r="A219" s="29">
        <v>5</v>
      </c>
      <c r="B219" s="29" t="s">
        <v>245</v>
      </c>
      <c r="C219" s="562">
        <f>SUM(C220:C241)</f>
        <v>29.47</v>
      </c>
      <c r="D219" s="562">
        <f t="shared" si="27"/>
        <v>320690.52</v>
      </c>
      <c r="E219" s="562">
        <f t="shared" ref="E219:W219" si="32">SUM(E220:E241)</f>
        <v>4</v>
      </c>
      <c r="F219" s="562">
        <f t="shared" si="32"/>
        <v>4</v>
      </c>
      <c r="G219" s="562">
        <f t="shared" si="32"/>
        <v>4</v>
      </c>
      <c r="H219" s="562">
        <f t="shared" si="28"/>
        <v>46400</v>
      </c>
      <c r="I219" s="562">
        <f t="shared" si="32"/>
        <v>0</v>
      </c>
      <c r="J219" s="562">
        <f t="shared" si="32"/>
        <v>46400</v>
      </c>
      <c r="K219" s="562">
        <f t="shared" si="32"/>
        <v>0</v>
      </c>
      <c r="L219" s="562">
        <f t="shared" si="29"/>
        <v>112000</v>
      </c>
      <c r="M219" s="562">
        <f t="shared" si="32"/>
        <v>0</v>
      </c>
      <c r="N219" s="562">
        <f t="shared" si="32"/>
        <v>112000</v>
      </c>
      <c r="O219" s="562">
        <f t="shared" si="32"/>
        <v>0</v>
      </c>
      <c r="P219" s="562">
        <f t="shared" si="30"/>
        <v>132290.51999999999</v>
      </c>
      <c r="Q219" s="562">
        <f t="shared" si="32"/>
        <v>0</v>
      </c>
      <c r="R219" s="562">
        <f t="shared" si="32"/>
        <v>132290.51999999999</v>
      </c>
      <c r="S219" s="562">
        <f t="shared" si="32"/>
        <v>0</v>
      </c>
      <c r="T219" s="562">
        <f t="shared" si="31"/>
        <v>30000</v>
      </c>
      <c r="U219" s="562">
        <f t="shared" si="32"/>
        <v>0</v>
      </c>
      <c r="V219" s="562">
        <f t="shared" si="32"/>
        <v>30000</v>
      </c>
      <c r="W219" s="562">
        <f t="shared" si="32"/>
        <v>0</v>
      </c>
      <c r="X219" s="31">
        <f>SUM(X220:X233)</f>
        <v>0</v>
      </c>
      <c r="Y219" s="31">
        <f>SUM(Y220:Y233)</f>
        <v>0</v>
      </c>
      <c r="Z219" s="382"/>
      <c r="AG219" s="45"/>
      <c r="AH219" s="45"/>
      <c r="AI219" s="34"/>
      <c r="AJ219" s="34"/>
      <c r="AK219" s="45"/>
      <c r="AL219" s="45"/>
      <c r="AM219" s="45"/>
      <c r="AN219" s="45"/>
      <c r="AO219" s="45"/>
      <c r="AP219" s="45"/>
    </row>
    <row r="220" spans="1:42" s="44" customFormat="1" ht="15.75" hidden="1" outlineLevel="2" x14ac:dyDescent="0.2">
      <c r="A220" s="99" t="s">
        <v>246</v>
      </c>
      <c r="B220" s="63" t="s">
        <v>247</v>
      </c>
      <c r="C220" s="563">
        <v>4</v>
      </c>
      <c r="D220" s="563">
        <f t="shared" si="27"/>
        <v>5000</v>
      </c>
      <c r="E220" s="563"/>
      <c r="F220" s="563"/>
      <c r="G220" s="563"/>
      <c r="H220" s="563">
        <f t="shared" si="28"/>
        <v>5000</v>
      </c>
      <c r="I220" s="563">
        <v>0</v>
      </c>
      <c r="J220" s="563">
        <f>5000</f>
        <v>5000</v>
      </c>
      <c r="K220" s="565">
        <v>0</v>
      </c>
      <c r="L220" s="563">
        <f t="shared" si="29"/>
        <v>0</v>
      </c>
      <c r="M220" s="565">
        <v>0</v>
      </c>
      <c r="N220" s="563">
        <v>0</v>
      </c>
      <c r="O220" s="563">
        <v>0</v>
      </c>
      <c r="P220" s="563">
        <f t="shared" si="30"/>
        <v>0</v>
      </c>
      <c r="Q220" s="563">
        <v>0</v>
      </c>
      <c r="R220" s="563">
        <v>0</v>
      </c>
      <c r="S220" s="563">
        <v>0</v>
      </c>
      <c r="T220" s="563">
        <f t="shared" si="31"/>
        <v>0</v>
      </c>
      <c r="U220" s="563">
        <v>0</v>
      </c>
      <c r="V220" s="563">
        <v>0</v>
      </c>
      <c r="W220" s="563">
        <v>0</v>
      </c>
      <c r="X220" s="58"/>
      <c r="Y220" s="254"/>
      <c r="Z220" s="382"/>
      <c r="AG220" s="45"/>
      <c r="AH220" s="45"/>
      <c r="AI220" s="34"/>
      <c r="AJ220" s="34"/>
      <c r="AK220" s="45"/>
      <c r="AL220" s="45"/>
      <c r="AM220" s="45"/>
      <c r="AN220" s="45"/>
      <c r="AO220" s="45"/>
      <c r="AP220" s="45"/>
    </row>
    <row r="221" spans="1:42" ht="15.75" hidden="1" outlineLevel="2" x14ac:dyDescent="0.2">
      <c r="A221" s="481" t="s">
        <v>249</v>
      </c>
      <c r="B221" s="78" t="s">
        <v>1009</v>
      </c>
      <c r="C221" s="563">
        <v>0</v>
      </c>
      <c r="D221" s="563">
        <f t="shared" si="27"/>
        <v>6600</v>
      </c>
      <c r="E221" s="563"/>
      <c r="F221" s="563"/>
      <c r="G221" s="563"/>
      <c r="H221" s="563">
        <f t="shared" si="28"/>
        <v>6600</v>
      </c>
      <c r="I221" s="563">
        <v>0</v>
      </c>
      <c r="J221" s="564">
        <v>6600</v>
      </c>
      <c r="K221" s="563">
        <v>0</v>
      </c>
      <c r="L221" s="563">
        <f t="shared" si="29"/>
        <v>0</v>
      </c>
      <c r="M221" s="565">
        <v>0</v>
      </c>
      <c r="N221" s="563">
        <v>0</v>
      </c>
      <c r="O221" s="563">
        <v>0</v>
      </c>
      <c r="P221" s="563">
        <f t="shared" si="30"/>
        <v>0</v>
      </c>
      <c r="Q221" s="563">
        <v>0</v>
      </c>
      <c r="R221" s="563">
        <v>0</v>
      </c>
      <c r="S221" s="563">
        <v>0</v>
      </c>
      <c r="T221" s="563">
        <f t="shared" si="31"/>
        <v>0</v>
      </c>
      <c r="U221" s="563">
        <v>0</v>
      </c>
      <c r="V221" s="563">
        <v>0</v>
      </c>
      <c r="W221" s="563">
        <v>0</v>
      </c>
      <c r="X221" s="58"/>
      <c r="Y221" s="264"/>
      <c r="Z221" s="400" t="e">
        <f>J221-#REF!</f>
        <v>#REF!</v>
      </c>
      <c r="AI221" s="34">
        <f>SUM(I221:K221)</f>
        <v>6600</v>
      </c>
      <c r="AJ221" s="34">
        <f>AI221-H221</f>
        <v>0</v>
      </c>
    </row>
    <row r="222" spans="1:42" ht="15.75" hidden="1" outlineLevel="2" x14ac:dyDescent="0.2">
      <c r="A222" s="481" t="s">
        <v>251</v>
      </c>
      <c r="B222" s="78" t="s">
        <v>1010</v>
      </c>
      <c r="C222" s="563">
        <v>0</v>
      </c>
      <c r="D222" s="563">
        <f t="shared" si="27"/>
        <v>6800</v>
      </c>
      <c r="E222" s="563"/>
      <c r="F222" s="563"/>
      <c r="G222" s="563"/>
      <c r="H222" s="563">
        <f t="shared" si="28"/>
        <v>6800</v>
      </c>
      <c r="I222" s="563">
        <v>0</v>
      </c>
      <c r="J222" s="564">
        <v>6800</v>
      </c>
      <c r="K222" s="563">
        <v>0</v>
      </c>
      <c r="L222" s="563">
        <f t="shared" si="29"/>
        <v>0</v>
      </c>
      <c r="M222" s="565">
        <v>0</v>
      </c>
      <c r="N222" s="563">
        <v>0</v>
      </c>
      <c r="O222" s="563">
        <v>0</v>
      </c>
      <c r="P222" s="563">
        <f t="shared" si="30"/>
        <v>0</v>
      </c>
      <c r="Q222" s="563">
        <v>0</v>
      </c>
      <c r="R222" s="563">
        <v>0</v>
      </c>
      <c r="S222" s="563">
        <v>0</v>
      </c>
      <c r="T222" s="563">
        <f t="shared" si="31"/>
        <v>0</v>
      </c>
      <c r="U222" s="563">
        <v>0</v>
      </c>
      <c r="V222" s="563">
        <v>0</v>
      </c>
      <c r="W222" s="563">
        <v>0</v>
      </c>
      <c r="X222" s="58"/>
      <c r="Y222" s="264"/>
      <c r="Z222" s="400" t="e">
        <f>J222-#REF!</f>
        <v>#REF!</v>
      </c>
      <c r="AI222" s="34">
        <f>SUM(I222:K222)</f>
        <v>6800</v>
      </c>
      <c r="AJ222" s="34">
        <f>AI222-H222</f>
        <v>0</v>
      </c>
    </row>
    <row r="223" spans="1:42" s="91" customFormat="1" ht="18.75" hidden="1" customHeight="1" outlineLevel="2" x14ac:dyDescent="0.25">
      <c r="A223" s="483" t="s">
        <v>1254</v>
      </c>
      <c r="B223" s="428" t="s">
        <v>1260</v>
      </c>
      <c r="C223" s="575">
        <v>0</v>
      </c>
      <c r="D223" s="575">
        <f t="shared" si="27"/>
        <v>8000</v>
      </c>
      <c r="E223" s="575"/>
      <c r="F223" s="575"/>
      <c r="G223" s="575"/>
      <c r="H223" s="575">
        <f t="shared" si="28"/>
        <v>8000</v>
      </c>
      <c r="I223" s="575">
        <v>0</v>
      </c>
      <c r="J223" s="576">
        <v>8000</v>
      </c>
      <c r="K223" s="575">
        <v>0</v>
      </c>
      <c r="L223" s="575">
        <f t="shared" si="29"/>
        <v>0</v>
      </c>
      <c r="M223" s="577">
        <v>0</v>
      </c>
      <c r="N223" s="575">
        <v>0</v>
      </c>
      <c r="O223" s="575">
        <v>0</v>
      </c>
      <c r="P223" s="575">
        <f t="shared" si="30"/>
        <v>0</v>
      </c>
      <c r="Q223" s="575">
        <v>0</v>
      </c>
      <c r="R223" s="575">
        <v>0</v>
      </c>
      <c r="S223" s="575">
        <v>0</v>
      </c>
      <c r="T223" s="575">
        <f t="shared" si="31"/>
        <v>0</v>
      </c>
      <c r="U223" s="575">
        <v>0</v>
      </c>
      <c r="V223" s="575">
        <v>0</v>
      </c>
      <c r="W223" s="575">
        <v>0</v>
      </c>
      <c r="X223" s="429" t="s">
        <v>1640</v>
      </c>
      <c r="Y223" s="430"/>
      <c r="Z223" s="431"/>
    </row>
    <row r="224" spans="1:42" s="91" customFormat="1" ht="15.75" hidden="1" outlineLevel="2" x14ac:dyDescent="0.25">
      <c r="A224" s="483" t="s">
        <v>1255</v>
      </c>
      <c r="B224" s="428" t="s">
        <v>1261</v>
      </c>
      <c r="C224" s="575">
        <v>0</v>
      </c>
      <c r="D224" s="575">
        <f t="shared" si="27"/>
        <v>10000</v>
      </c>
      <c r="E224" s="575"/>
      <c r="F224" s="575"/>
      <c r="G224" s="575"/>
      <c r="H224" s="575">
        <f t="shared" si="28"/>
        <v>10000</v>
      </c>
      <c r="I224" s="575">
        <v>0</v>
      </c>
      <c r="J224" s="576">
        <v>10000</v>
      </c>
      <c r="K224" s="575">
        <v>0</v>
      </c>
      <c r="L224" s="575">
        <f t="shared" si="29"/>
        <v>0</v>
      </c>
      <c r="M224" s="577">
        <v>0</v>
      </c>
      <c r="N224" s="575">
        <v>0</v>
      </c>
      <c r="O224" s="575">
        <v>0</v>
      </c>
      <c r="P224" s="575">
        <f t="shared" si="30"/>
        <v>0</v>
      </c>
      <c r="Q224" s="575">
        <v>0</v>
      </c>
      <c r="R224" s="575">
        <v>0</v>
      </c>
      <c r="S224" s="575">
        <v>0</v>
      </c>
      <c r="T224" s="575">
        <f t="shared" si="31"/>
        <v>0</v>
      </c>
      <c r="U224" s="575">
        <v>0</v>
      </c>
      <c r="V224" s="575">
        <v>0</v>
      </c>
      <c r="W224" s="575">
        <v>0</v>
      </c>
      <c r="X224" s="429" t="s">
        <v>1640</v>
      </c>
      <c r="Y224" s="430"/>
      <c r="Z224" s="431"/>
    </row>
    <row r="225" spans="1:42" s="91" customFormat="1" ht="15.75" hidden="1" outlineLevel="2" x14ac:dyDescent="0.25">
      <c r="A225" s="483" t="s">
        <v>1256</v>
      </c>
      <c r="B225" s="428" t="s">
        <v>1262</v>
      </c>
      <c r="C225" s="575">
        <v>0</v>
      </c>
      <c r="D225" s="575">
        <f t="shared" si="27"/>
        <v>10000</v>
      </c>
      <c r="E225" s="575"/>
      <c r="F225" s="575"/>
      <c r="G225" s="575"/>
      <c r="H225" s="575">
        <f t="shared" si="28"/>
        <v>10000</v>
      </c>
      <c r="I225" s="575">
        <v>0</v>
      </c>
      <c r="J225" s="576">
        <v>10000</v>
      </c>
      <c r="K225" s="575">
        <v>0</v>
      </c>
      <c r="L225" s="575">
        <f t="shared" si="29"/>
        <v>0</v>
      </c>
      <c r="M225" s="577">
        <v>0</v>
      </c>
      <c r="N225" s="575">
        <v>0</v>
      </c>
      <c r="O225" s="575">
        <v>0</v>
      </c>
      <c r="P225" s="575">
        <f t="shared" si="30"/>
        <v>0</v>
      </c>
      <c r="Q225" s="575">
        <v>0</v>
      </c>
      <c r="R225" s="575">
        <v>0</v>
      </c>
      <c r="S225" s="575">
        <v>0</v>
      </c>
      <c r="T225" s="575">
        <f t="shared" si="31"/>
        <v>0</v>
      </c>
      <c r="U225" s="575">
        <v>0</v>
      </c>
      <c r="V225" s="575">
        <v>0</v>
      </c>
      <c r="W225" s="575">
        <v>0</v>
      </c>
      <c r="X225" s="429" t="s">
        <v>1640</v>
      </c>
      <c r="Y225" s="432"/>
      <c r="Z225" s="433"/>
      <c r="AI225" s="434">
        <f>SUM(I225:K225)</f>
        <v>10000</v>
      </c>
      <c r="AJ225" s="434">
        <f>AI225-H225</f>
        <v>0</v>
      </c>
    </row>
    <row r="226" spans="1:42" s="44" customFormat="1" ht="15.75" hidden="1" outlineLevel="2" x14ac:dyDescent="0.2">
      <c r="A226" s="99" t="s">
        <v>535</v>
      </c>
      <c r="B226" s="63" t="s">
        <v>769</v>
      </c>
      <c r="C226" s="563">
        <v>0</v>
      </c>
      <c r="D226" s="563">
        <f t="shared" si="27"/>
        <v>25000</v>
      </c>
      <c r="E226" s="563"/>
      <c r="F226" s="563"/>
      <c r="G226" s="563"/>
      <c r="H226" s="563">
        <f t="shared" si="28"/>
        <v>0</v>
      </c>
      <c r="I226" s="563">
        <v>0</v>
      </c>
      <c r="J226" s="563">
        <v>0</v>
      </c>
      <c r="K226" s="565">
        <v>0</v>
      </c>
      <c r="L226" s="563">
        <f t="shared" si="29"/>
        <v>25000</v>
      </c>
      <c r="M226" s="565">
        <v>0</v>
      </c>
      <c r="N226" s="580">
        <f>17500+7500</f>
        <v>25000</v>
      </c>
      <c r="O226" s="563">
        <v>0</v>
      </c>
      <c r="P226" s="563">
        <f t="shared" si="30"/>
        <v>0</v>
      </c>
      <c r="Q226" s="563">
        <v>0</v>
      </c>
      <c r="R226" s="563">
        <v>0</v>
      </c>
      <c r="S226" s="563">
        <v>0</v>
      </c>
      <c r="T226" s="563">
        <f t="shared" si="31"/>
        <v>0</v>
      </c>
      <c r="U226" s="563">
        <v>0</v>
      </c>
      <c r="V226" s="563">
        <v>0</v>
      </c>
      <c r="W226" s="563">
        <v>0</v>
      </c>
      <c r="X226" s="58"/>
      <c r="Y226" s="254"/>
      <c r="Z226" s="382"/>
      <c r="AG226" s="45"/>
      <c r="AH226" s="45"/>
      <c r="AI226" s="34"/>
      <c r="AJ226" s="34"/>
      <c r="AK226" s="45"/>
      <c r="AL226" s="45"/>
      <c r="AM226" s="45"/>
      <c r="AN226" s="45"/>
      <c r="AO226" s="45"/>
      <c r="AP226" s="45"/>
    </row>
    <row r="227" spans="1:42" s="44" customFormat="1" ht="15.75" hidden="1" outlineLevel="2" x14ac:dyDescent="0.2">
      <c r="A227" s="99" t="s">
        <v>537</v>
      </c>
      <c r="B227" s="63" t="s">
        <v>770</v>
      </c>
      <c r="C227" s="563">
        <v>0</v>
      </c>
      <c r="D227" s="563">
        <f t="shared" si="27"/>
        <v>15000</v>
      </c>
      <c r="E227" s="563"/>
      <c r="F227" s="563"/>
      <c r="G227" s="563"/>
      <c r="H227" s="563">
        <f t="shared" si="28"/>
        <v>0</v>
      </c>
      <c r="I227" s="563">
        <v>0</v>
      </c>
      <c r="J227" s="563">
        <v>0</v>
      </c>
      <c r="K227" s="565">
        <v>0</v>
      </c>
      <c r="L227" s="563">
        <f t="shared" si="29"/>
        <v>15000</v>
      </c>
      <c r="M227" s="565">
        <v>0</v>
      </c>
      <c r="N227" s="580">
        <f>10000+5000</f>
        <v>15000</v>
      </c>
      <c r="O227" s="563">
        <v>0</v>
      </c>
      <c r="P227" s="563">
        <f t="shared" si="30"/>
        <v>0</v>
      </c>
      <c r="Q227" s="563">
        <v>0</v>
      </c>
      <c r="R227" s="563">
        <v>0</v>
      </c>
      <c r="S227" s="563">
        <v>0</v>
      </c>
      <c r="T227" s="563">
        <f t="shared" si="31"/>
        <v>0</v>
      </c>
      <c r="U227" s="563">
        <v>0</v>
      </c>
      <c r="V227" s="563">
        <v>0</v>
      </c>
      <c r="W227" s="563">
        <v>0</v>
      </c>
      <c r="X227" s="58"/>
      <c r="Y227" s="254"/>
      <c r="Z227" s="382"/>
      <c r="AG227" s="45"/>
      <c r="AH227" s="45"/>
      <c r="AI227" s="34"/>
      <c r="AJ227" s="34"/>
      <c r="AK227" s="45"/>
      <c r="AL227" s="45"/>
      <c r="AM227" s="45"/>
      <c r="AN227" s="45"/>
      <c r="AO227" s="45"/>
      <c r="AP227" s="45"/>
    </row>
    <row r="228" spans="1:42" s="44" customFormat="1" ht="15.75" hidden="1" outlineLevel="2" x14ac:dyDescent="0.2">
      <c r="A228" s="99" t="s">
        <v>539</v>
      </c>
      <c r="B228" s="63" t="s">
        <v>771</v>
      </c>
      <c r="C228" s="563">
        <v>0</v>
      </c>
      <c r="D228" s="563">
        <f t="shared" si="27"/>
        <v>11000</v>
      </c>
      <c r="E228" s="563"/>
      <c r="F228" s="563"/>
      <c r="G228" s="563"/>
      <c r="H228" s="563">
        <f t="shared" si="28"/>
        <v>0</v>
      </c>
      <c r="I228" s="563">
        <v>0</v>
      </c>
      <c r="J228" s="563">
        <v>0</v>
      </c>
      <c r="K228" s="565">
        <v>0</v>
      </c>
      <c r="L228" s="563">
        <f t="shared" si="29"/>
        <v>11000</v>
      </c>
      <c r="M228" s="565">
        <v>0</v>
      </c>
      <c r="N228" s="580">
        <f>6000+5000</f>
        <v>11000</v>
      </c>
      <c r="O228" s="563">
        <v>0</v>
      </c>
      <c r="P228" s="563">
        <f t="shared" si="30"/>
        <v>0</v>
      </c>
      <c r="Q228" s="563">
        <v>0</v>
      </c>
      <c r="R228" s="563">
        <v>0</v>
      </c>
      <c r="S228" s="563">
        <v>0</v>
      </c>
      <c r="T228" s="563">
        <f t="shared" si="31"/>
        <v>0</v>
      </c>
      <c r="U228" s="563">
        <v>0</v>
      </c>
      <c r="V228" s="563">
        <v>0</v>
      </c>
      <c r="W228" s="563">
        <v>0</v>
      </c>
      <c r="X228" s="58"/>
      <c r="Y228" s="254"/>
      <c r="Z228" s="382"/>
      <c r="AG228" s="45"/>
      <c r="AH228" s="45"/>
      <c r="AI228" s="34"/>
      <c r="AJ228" s="34"/>
      <c r="AK228" s="45"/>
      <c r="AL228" s="45"/>
      <c r="AM228" s="45"/>
      <c r="AN228" s="45"/>
      <c r="AO228" s="45"/>
      <c r="AP228" s="45"/>
    </row>
    <row r="229" spans="1:42" s="384" customFormat="1" ht="15.75" hidden="1" outlineLevel="2" x14ac:dyDescent="0.2">
      <c r="A229" s="479" t="s">
        <v>781</v>
      </c>
      <c r="B229" s="376" t="s">
        <v>824</v>
      </c>
      <c r="C229" s="568">
        <v>0.5</v>
      </c>
      <c r="D229" s="568">
        <f t="shared" si="27"/>
        <v>5000</v>
      </c>
      <c r="E229" s="568"/>
      <c r="F229" s="568"/>
      <c r="G229" s="568"/>
      <c r="H229" s="568">
        <f t="shared" si="28"/>
        <v>0</v>
      </c>
      <c r="I229" s="568">
        <v>0</v>
      </c>
      <c r="J229" s="568">
        <v>0</v>
      </c>
      <c r="K229" s="569">
        <v>0</v>
      </c>
      <c r="L229" s="568">
        <f t="shared" si="29"/>
        <v>5000</v>
      </c>
      <c r="M229" s="569">
        <v>0</v>
      </c>
      <c r="N229" s="580">
        <v>5000</v>
      </c>
      <c r="O229" s="568">
        <v>0</v>
      </c>
      <c r="P229" s="568">
        <f t="shared" si="30"/>
        <v>0</v>
      </c>
      <c r="Q229" s="568">
        <v>0</v>
      </c>
      <c r="R229" s="568">
        <v>0</v>
      </c>
      <c r="S229" s="568">
        <v>0</v>
      </c>
      <c r="T229" s="568">
        <f t="shared" si="31"/>
        <v>0</v>
      </c>
      <c r="U229" s="568">
        <v>0</v>
      </c>
      <c r="V229" s="568">
        <v>0</v>
      </c>
      <c r="W229" s="568">
        <v>0</v>
      </c>
      <c r="X229" s="377" t="s">
        <v>1578</v>
      </c>
      <c r="Y229" s="477" t="s">
        <v>802</v>
      </c>
      <c r="Z229" s="489"/>
    </row>
    <row r="230" spans="1:42" s="390" customFormat="1" ht="31.5" hidden="1" outlineLevel="2" x14ac:dyDescent="0.25">
      <c r="A230" s="524" t="s">
        <v>1654</v>
      </c>
      <c r="B230" s="525" t="s">
        <v>2016</v>
      </c>
      <c r="C230" s="568">
        <v>4</v>
      </c>
      <c r="D230" s="568">
        <f t="shared" si="27"/>
        <v>15000</v>
      </c>
      <c r="E230" s="568"/>
      <c r="F230" s="568"/>
      <c r="G230" s="568"/>
      <c r="H230" s="568">
        <f t="shared" si="28"/>
        <v>0</v>
      </c>
      <c r="I230" s="568">
        <v>0</v>
      </c>
      <c r="J230" s="568">
        <v>0</v>
      </c>
      <c r="K230" s="568">
        <v>0</v>
      </c>
      <c r="L230" s="568">
        <f t="shared" si="29"/>
        <v>15000</v>
      </c>
      <c r="M230" s="568">
        <v>0</v>
      </c>
      <c r="N230" s="568">
        <v>15000</v>
      </c>
      <c r="O230" s="568">
        <v>0</v>
      </c>
      <c r="P230" s="568">
        <f t="shared" si="30"/>
        <v>0</v>
      </c>
      <c r="Q230" s="568">
        <v>0</v>
      </c>
      <c r="R230" s="568">
        <v>0</v>
      </c>
      <c r="S230" s="568">
        <v>0</v>
      </c>
      <c r="T230" s="568">
        <f t="shared" si="31"/>
        <v>0</v>
      </c>
      <c r="U230" s="568">
        <v>0</v>
      </c>
      <c r="V230" s="568">
        <v>0</v>
      </c>
      <c r="W230" s="568">
        <v>0</v>
      </c>
      <c r="X230" s="474" t="s">
        <v>1842</v>
      </c>
    </row>
    <row r="231" spans="1:42" s="441" customFormat="1" ht="15.75" hidden="1" outlineLevel="2" x14ac:dyDescent="0.25">
      <c r="A231" s="484" t="s">
        <v>1257</v>
      </c>
      <c r="B231" s="437" t="s">
        <v>1263</v>
      </c>
      <c r="C231" s="578">
        <v>0</v>
      </c>
      <c r="D231" s="578">
        <f t="shared" si="27"/>
        <v>6000</v>
      </c>
      <c r="E231" s="578"/>
      <c r="F231" s="578"/>
      <c r="G231" s="578"/>
      <c r="H231" s="578">
        <f t="shared" si="28"/>
        <v>0</v>
      </c>
      <c r="I231" s="578">
        <v>0</v>
      </c>
      <c r="J231" s="578">
        <v>0</v>
      </c>
      <c r="K231" s="578">
        <v>0</v>
      </c>
      <c r="L231" s="578">
        <f t="shared" si="29"/>
        <v>6000</v>
      </c>
      <c r="M231" s="579">
        <v>0</v>
      </c>
      <c r="N231" s="580">
        <v>6000</v>
      </c>
      <c r="O231" s="578">
        <v>0</v>
      </c>
      <c r="P231" s="578">
        <f t="shared" si="30"/>
        <v>0</v>
      </c>
      <c r="Q231" s="578">
        <v>0</v>
      </c>
      <c r="R231" s="578">
        <v>0</v>
      </c>
      <c r="S231" s="578">
        <v>0</v>
      </c>
      <c r="T231" s="578">
        <f t="shared" si="31"/>
        <v>0</v>
      </c>
      <c r="U231" s="578">
        <v>0</v>
      </c>
      <c r="V231" s="578">
        <v>0</v>
      </c>
      <c r="W231" s="578">
        <v>0</v>
      </c>
      <c r="X231" s="438" t="s">
        <v>1640</v>
      </c>
      <c r="Y231" s="439"/>
      <c r="Z231" s="440"/>
    </row>
    <row r="232" spans="1:42" s="441" customFormat="1" ht="15.75" hidden="1" outlineLevel="2" x14ac:dyDescent="0.25">
      <c r="A232" s="484" t="s">
        <v>1258</v>
      </c>
      <c r="B232" s="437" t="s">
        <v>1264</v>
      </c>
      <c r="C232" s="578">
        <v>0</v>
      </c>
      <c r="D232" s="578">
        <f t="shared" si="27"/>
        <v>6000</v>
      </c>
      <c r="E232" s="578"/>
      <c r="F232" s="578"/>
      <c r="G232" s="578"/>
      <c r="H232" s="578">
        <f t="shared" si="28"/>
        <v>0</v>
      </c>
      <c r="I232" s="578">
        <v>0</v>
      </c>
      <c r="J232" s="578">
        <v>0</v>
      </c>
      <c r="K232" s="578">
        <v>0</v>
      </c>
      <c r="L232" s="578">
        <f t="shared" si="29"/>
        <v>6000</v>
      </c>
      <c r="M232" s="579">
        <v>0</v>
      </c>
      <c r="N232" s="580">
        <v>6000</v>
      </c>
      <c r="O232" s="578">
        <v>0</v>
      </c>
      <c r="P232" s="578">
        <f t="shared" si="30"/>
        <v>0</v>
      </c>
      <c r="Q232" s="578">
        <v>0</v>
      </c>
      <c r="R232" s="578">
        <v>0</v>
      </c>
      <c r="S232" s="578">
        <v>0</v>
      </c>
      <c r="T232" s="578">
        <f t="shared" si="31"/>
        <v>0</v>
      </c>
      <c r="U232" s="578">
        <v>0</v>
      </c>
      <c r="V232" s="578">
        <v>0</v>
      </c>
      <c r="W232" s="578">
        <v>0</v>
      </c>
      <c r="X232" s="438" t="s">
        <v>1640</v>
      </c>
      <c r="Y232" s="439"/>
      <c r="Z232" s="440"/>
    </row>
    <row r="233" spans="1:42" s="441" customFormat="1" ht="15.75" hidden="1" outlineLevel="2" x14ac:dyDescent="0.25">
      <c r="A233" s="484" t="s">
        <v>1259</v>
      </c>
      <c r="B233" s="437" t="s">
        <v>1265</v>
      </c>
      <c r="C233" s="578">
        <v>0</v>
      </c>
      <c r="D233" s="578">
        <f t="shared" si="27"/>
        <v>6000</v>
      </c>
      <c r="E233" s="578"/>
      <c r="F233" s="578"/>
      <c r="G233" s="578"/>
      <c r="H233" s="578">
        <f t="shared" si="28"/>
        <v>0</v>
      </c>
      <c r="I233" s="578">
        <v>0</v>
      </c>
      <c r="J233" s="578">
        <v>0</v>
      </c>
      <c r="K233" s="578">
        <v>0</v>
      </c>
      <c r="L233" s="578">
        <f t="shared" si="29"/>
        <v>6000</v>
      </c>
      <c r="M233" s="579">
        <v>0</v>
      </c>
      <c r="N233" s="580">
        <v>6000</v>
      </c>
      <c r="O233" s="578">
        <v>0</v>
      </c>
      <c r="P233" s="578">
        <f t="shared" si="30"/>
        <v>0</v>
      </c>
      <c r="Q233" s="578">
        <v>0</v>
      </c>
      <c r="R233" s="578">
        <v>0</v>
      </c>
      <c r="S233" s="578">
        <v>0</v>
      </c>
      <c r="T233" s="578">
        <f t="shared" si="31"/>
        <v>0</v>
      </c>
      <c r="U233" s="578">
        <v>0</v>
      </c>
      <c r="V233" s="578">
        <v>0</v>
      </c>
      <c r="W233" s="578">
        <v>0</v>
      </c>
      <c r="X233" s="438" t="s">
        <v>1640</v>
      </c>
      <c r="Y233" s="442"/>
      <c r="Z233" s="443"/>
      <c r="AI233" s="444">
        <f>SUM(I233:K233)</f>
        <v>0</v>
      </c>
      <c r="AJ233" s="444">
        <f>AI233-H233</f>
        <v>0</v>
      </c>
    </row>
    <row r="234" spans="1:42" s="316" customFormat="1" ht="15.75" hidden="1" outlineLevel="2" x14ac:dyDescent="0.25">
      <c r="A234" s="488" t="s">
        <v>1652</v>
      </c>
      <c r="B234" s="105" t="s">
        <v>2014</v>
      </c>
      <c r="C234" s="571">
        <v>0</v>
      </c>
      <c r="D234" s="571">
        <f t="shared" si="27"/>
        <v>18000</v>
      </c>
      <c r="E234" s="571">
        <v>3</v>
      </c>
      <c r="F234" s="571">
        <v>3</v>
      </c>
      <c r="G234" s="571">
        <v>3</v>
      </c>
      <c r="H234" s="571">
        <f t="shared" si="28"/>
        <v>0</v>
      </c>
      <c r="I234" s="571">
        <v>0</v>
      </c>
      <c r="J234" s="571">
        <v>0</v>
      </c>
      <c r="K234" s="571">
        <v>0</v>
      </c>
      <c r="L234" s="571">
        <f t="shared" si="29"/>
        <v>18000</v>
      </c>
      <c r="M234" s="571">
        <v>0</v>
      </c>
      <c r="N234" s="571">
        <v>18000</v>
      </c>
      <c r="O234" s="588">
        <v>0</v>
      </c>
      <c r="P234" s="571">
        <f t="shared" si="30"/>
        <v>0</v>
      </c>
      <c r="Q234" s="588">
        <v>0</v>
      </c>
      <c r="R234" s="588">
        <v>0</v>
      </c>
      <c r="S234" s="588">
        <v>0</v>
      </c>
      <c r="T234" s="571">
        <f t="shared" si="31"/>
        <v>0</v>
      </c>
      <c r="U234" s="588">
        <v>0</v>
      </c>
      <c r="V234" s="588">
        <v>0</v>
      </c>
      <c r="W234" s="588">
        <v>0</v>
      </c>
      <c r="X234" s="450" t="s">
        <v>1952</v>
      </c>
    </row>
    <row r="235" spans="1:42" s="316" customFormat="1" ht="15.75" hidden="1" outlineLevel="2" x14ac:dyDescent="0.25">
      <c r="A235" s="488" t="s">
        <v>1653</v>
      </c>
      <c r="B235" s="105" t="s">
        <v>2013</v>
      </c>
      <c r="C235" s="571">
        <v>0</v>
      </c>
      <c r="D235" s="571">
        <f t="shared" si="27"/>
        <v>5000</v>
      </c>
      <c r="E235" s="571">
        <v>1</v>
      </c>
      <c r="F235" s="571">
        <v>1</v>
      </c>
      <c r="G235" s="571">
        <v>1</v>
      </c>
      <c r="H235" s="571">
        <f t="shared" si="28"/>
        <v>0</v>
      </c>
      <c r="I235" s="571">
        <v>0</v>
      </c>
      <c r="J235" s="571">
        <v>0</v>
      </c>
      <c r="K235" s="571">
        <v>0</v>
      </c>
      <c r="L235" s="571">
        <f t="shared" si="29"/>
        <v>5000</v>
      </c>
      <c r="M235" s="571">
        <v>0</v>
      </c>
      <c r="N235" s="571">
        <v>5000</v>
      </c>
      <c r="O235" s="588">
        <v>0</v>
      </c>
      <c r="P235" s="571">
        <f t="shared" si="30"/>
        <v>0</v>
      </c>
      <c r="Q235" s="588">
        <v>0</v>
      </c>
      <c r="R235" s="588">
        <v>0</v>
      </c>
      <c r="S235" s="588">
        <v>0</v>
      </c>
      <c r="T235" s="571">
        <f t="shared" si="31"/>
        <v>0</v>
      </c>
      <c r="U235" s="588">
        <v>0</v>
      </c>
      <c r="V235" s="588">
        <v>0</v>
      </c>
      <c r="W235" s="588">
        <v>0</v>
      </c>
      <c r="X235" s="373" t="s">
        <v>2011</v>
      </c>
    </row>
    <row r="236" spans="1:42" s="390" customFormat="1" ht="15.75" hidden="1" outlineLevel="2" x14ac:dyDescent="0.25">
      <c r="A236" s="524" t="s">
        <v>1655</v>
      </c>
      <c r="B236" s="525" t="s">
        <v>2019</v>
      </c>
      <c r="C236" s="568">
        <v>5</v>
      </c>
      <c r="D236" s="568">
        <f t="shared" si="27"/>
        <v>30000</v>
      </c>
      <c r="E236" s="568"/>
      <c r="F236" s="568"/>
      <c r="G236" s="568"/>
      <c r="H236" s="568">
        <f t="shared" si="28"/>
        <v>0</v>
      </c>
      <c r="I236" s="568">
        <v>0</v>
      </c>
      <c r="J236" s="568">
        <v>0</v>
      </c>
      <c r="K236" s="568">
        <v>0</v>
      </c>
      <c r="L236" s="568">
        <f t="shared" si="29"/>
        <v>0</v>
      </c>
      <c r="M236" s="568">
        <v>0</v>
      </c>
      <c r="N236" s="568">
        <v>0</v>
      </c>
      <c r="O236" s="568">
        <v>0</v>
      </c>
      <c r="P236" s="568">
        <f t="shared" si="30"/>
        <v>30000</v>
      </c>
      <c r="Q236" s="568">
        <v>0</v>
      </c>
      <c r="R236" s="568">
        <v>30000</v>
      </c>
      <c r="S236" s="568">
        <v>0</v>
      </c>
      <c r="T236" s="568">
        <f t="shared" si="31"/>
        <v>0</v>
      </c>
      <c r="U236" s="568">
        <v>0</v>
      </c>
      <c r="V236" s="568">
        <v>0</v>
      </c>
      <c r="W236" s="568">
        <v>0</v>
      </c>
      <c r="X236" s="474" t="s">
        <v>2024</v>
      </c>
    </row>
    <row r="237" spans="1:42" s="436" customFormat="1" ht="31.5" hidden="1" outlineLevel="2" x14ac:dyDescent="0.25">
      <c r="A237" s="491" t="s">
        <v>1654</v>
      </c>
      <c r="B237" s="490" t="s">
        <v>2020</v>
      </c>
      <c r="C237" s="574">
        <v>9.51</v>
      </c>
      <c r="D237" s="574">
        <f t="shared" si="27"/>
        <v>30000</v>
      </c>
      <c r="E237" s="574"/>
      <c r="F237" s="574"/>
      <c r="G237" s="574"/>
      <c r="H237" s="574">
        <f t="shared" si="28"/>
        <v>0</v>
      </c>
      <c r="I237" s="574">
        <v>0</v>
      </c>
      <c r="J237" s="574">
        <v>0</v>
      </c>
      <c r="K237" s="574">
        <v>0</v>
      </c>
      <c r="L237" s="574">
        <f t="shared" si="29"/>
        <v>0</v>
      </c>
      <c r="M237" s="574">
        <v>0</v>
      </c>
      <c r="N237" s="574">
        <v>0</v>
      </c>
      <c r="O237" s="574">
        <v>0</v>
      </c>
      <c r="P237" s="574">
        <f t="shared" si="30"/>
        <v>30000</v>
      </c>
      <c r="Q237" s="574">
        <v>0</v>
      </c>
      <c r="R237" s="574">
        <v>30000</v>
      </c>
      <c r="S237" s="574">
        <v>0</v>
      </c>
      <c r="T237" s="574">
        <f t="shared" si="31"/>
        <v>0</v>
      </c>
      <c r="U237" s="574">
        <v>0</v>
      </c>
      <c r="V237" s="574">
        <v>0</v>
      </c>
      <c r="W237" s="574">
        <v>0</v>
      </c>
      <c r="X237" s="473" t="s">
        <v>2021</v>
      </c>
    </row>
    <row r="238" spans="1:42" s="436" customFormat="1" ht="31.5" hidden="1" outlineLevel="2" x14ac:dyDescent="0.25">
      <c r="A238" s="491" t="s">
        <v>1655</v>
      </c>
      <c r="B238" s="490" t="s">
        <v>2015</v>
      </c>
      <c r="C238" s="574">
        <v>6.46</v>
      </c>
      <c r="D238" s="574">
        <f t="shared" si="27"/>
        <v>7000</v>
      </c>
      <c r="E238" s="574"/>
      <c r="F238" s="574"/>
      <c r="G238" s="574"/>
      <c r="H238" s="574">
        <f t="shared" si="28"/>
        <v>0</v>
      </c>
      <c r="I238" s="574">
        <v>0</v>
      </c>
      <c r="J238" s="574">
        <v>0</v>
      </c>
      <c r="K238" s="574">
        <v>0</v>
      </c>
      <c r="L238" s="574">
        <f t="shared" si="29"/>
        <v>0</v>
      </c>
      <c r="M238" s="574">
        <v>0</v>
      </c>
      <c r="N238" s="574">
        <v>0</v>
      </c>
      <c r="O238" s="574">
        <v>0</v>
      </c>
      <c r="P238" s="574">
        <f t="shared" si="30"/>
        <v>7000</v>
      </c>
      <c r="Q238" s="574">
        <v>0</v>
      </c>
      <c r="R238" s="574">
        <v>7000</v>
      </c>
      <c r="S238" s="574">
        <v>0</v>
      </c>
      <c r="T238" s="574">
        <f t="shared" si="31"/>
        <v>0</v>
      </c>
      <c r="U238" s="574">
        <v>0</v>
      </c>
      <c r="V238" s="574">
        <v>0</v>
      </c>
      <c r="W238" s="574">
        <v>0</v>
      </c>
      <c r="X238" s="473" t="s">
        <v>2025</v>
      </c>
    </row>
    <row r="239" spans="1:42" s="436" customFormat="1" ht="15.75" hidden="1" outlineLevel="2" x14ac:dyDescent="0.25">
      <c r="A239" s="539" t="s">
        <v>203</v>
      </c>
      <c r="B239" s="540" t="s">
        <v>2250</v>
      </c>
      <c r="C239" s="593">
        <v>0</v>
      </c>
      <c r="D239" s="593">
        <f t="shared" si="27"/>
        <v>39000</v>
      </c>
      <c r="E239" s="593"/>
      <c r="F239" s="593"/>
      <c r="G239" s="593"/>
      <c r="H239" s="593">
        <f t="shared" si="28"/>
        <v>0</v>
      </c>
      <c r="I239" s="593">
        <v>0</v>
      </c>
      <c r="J239" s="593">
        <v>0</v>
      </c>
      <c r="K239" s="593">
        <v>0</v>
      </c>
      <c r="L239" s="593">
        <f t="shared" si="29"/>
        <v>0</v>
      </c>
      <c r="M239" s="593">
        <v>0</v>
      </c>
      <c r="N239" s="593">
        <v>0</v>
      </c>
      <c r="O239" s="593">
        <v>0</v>
      </c>
      <c r="P239" s="593">
        <f t="shared" si="30"/>
        <v>39000</v>
      </c>
      <c r="Q239" s="593">
        <v>0</v>
      </c>
      <c r="R239" s="593">
        <v>39000</v>
      </c>
      <c r="S239" s="593">
        <v>0</v>
      </c>
      <c r="T239" s="593">
        <f t="shared" si="31"/>
        <v>0</v>
      </c>
      <c r="U239" s="593">
        <v>0</v>
      </c>
      <c r="V239" s="593">
        <v>0</v>
      </c>
      <c r="W239" s="593">
        <v>0</v>
      </c>
      <c r="X239" s="541" t="s">
        <v>2248</v>
      </c>
    </row>
    <row r="240" spans="1:42" s="436" customFormat="1" ht="15.75" hidden="1" outlineLevel="2" x14ac:dyDescent="0.25">
      <c r="A240" s="539" t="s">
        <v>209</v>
      </c>
      <c r="B240" s="540" t="s">
        <v>2251</v>
      </c>
      <c r="C240" s="593">
        <v>0</v>
      </c>
      <c r="D240" s="593">
        <f t="shared" si="27"/>
        <v>26290.52</v>
      </c>
      <c r="E240" s="593"/>
      <c r="F240" s="593"/>
      <c r="G240" s="593"/>
      <c r="H240" s="593">
        <f t="shared" si="28"/>
        <v>0</v>
      </c>
      <c r="I240" s="593">
        <v>0</v>
      </c>
      <c r="J240" s="593">
        <v>0</v>
      </c>
      <c r="K240" s="593">
        <v>0</v>
      </c>
      <c r="L240" s="593">
        <f t="shared" si="29"/>
        <v>0</v>
      </c>
      <c r="M240" s="593">
        <v>0</v>
      </c>
      <c r="N240" s="593">
        <v>0</v>
      </c>
      <c r="O240" s="593">
        <v>0</v>
      </c>
      <c r="P240" s="593">
        <f t="shared" si="30"/>
        <v>26290.52</v>
      </c>
      <c r="Q240" s="593">
        <v>0</v>
      </c>
      <c r="R240" s="593">
        <v>26290.52</v>
      </c>
      <c r="S240" s="593">
        <v>0</v>
      </c>
      <c r="T240" s="593">
        <f t="shared" si="31"/>
        <v>0</v>
      </c>
      <c r="U240" s="593">
        <v>0</v>
      </c>
      <c r="V240" s="593">
        <v>0</v>
      </c>
      <c r="W240" s="593">
        <v>0</v>
      </c>
      <c r="X240" s="541" t="s">
        <v>2248</v>
      </c>
    </row>
    <row r="241" spans="1:42" s="542" customFormat="1" ht="15.75" hidden="1" outlineLevel="2" x14ac:dyDescent="0.25">
      <c r="A241" s="539" t="s">
        <v>221</v>
      </c>
      <c r="B241" s="540" t="s">
        <v>2263</v>
      </c>
      <c r="C241" s="593">
        <v>0</v>
      </c>
      <c r="D241" s="593">
        <f t="shared" si="27"/>
        <v>30000</v>
      </c>
      <c r="E241" s="593"/>
      <c r="F241" s="593"/>
      <c r="G241" s="593"/>
      <c r="H241" s="593">
        <f t="shared" si="28"/>
        <v>0</v>
      </c>
      <c r="I241" s="593">
        <v>0</v>
      </c>
      <c r="J241" s="593">
        <v>0</v>
      </c>
      <c r="K241" s="593">
        <v>0</v>
      </c>
      <c r="L241" s="593">
        <f t="shared" si="29"/>
        <v>0</v>
      </c>
      <c r="M241" s="593">
        <v>0</v>
      </c>
      <c r="N241" s="593">
        <v>0</v>
      </c>
      <c r="O241" s="593">
        <v>0</v>
      </c>
      <c r="P241" s="593">
        <f t="shared" si="30"/>
        <v>0</v>
      </c>
      <c r="Q241" s="593">
        <v>0</v>
      </c>
      <c r="R241" s="593">
        <v>0</v>
      </c>
      <c r="S241" s="593">
        <v>0</v>
      </c>
      <c r="T241" s="593">
        <f t="shared" si="31"/>
        <v>30000</v>
      </c>
      <c r="U241" s="593">
        <v>0</v>
      </c>
      <c r="V241" s="593">
        <v>30000</v>
      </c>
      <c r="W241" s="593">
        <v>0</v>
      </c>
      <c r="X241" s="541" t="s">
        <v>2262</v>
      </c>
    </row>
    <row r="242" spans="1:42" s="44" customFormat="1" ht="15.75" hidden="1" outlineLevel="1" x14ac:dyDescent="0.2">
      <c r="A242" s="29">
        <v>6</v>
      </c>
      <c r="B242" s="29" t="s">
        <v>253</v>
      </c>
      <c r="C242" s="562">
        <f>SUM(C243:C271)</f>
        <v>9.8079999999999998</v>
      </c>
      <c r="D242" s="562">
        <f t="shared" si="27"/>
        <v>190926.63024</v>
      </c>
      <c r="E242" s="562">
        <f t="shared" ref="E242:W242" si="33">SUM(E243:E271)</f>
        <v>6</v>
      </c>
      <c r="F242" s="562">
        <f t="shared" si="33"/>
        <v>4</v>
      </c>
      <c r="G242" s="562">
        <f t="shared" si="33"/>
        <v>3</v>
      </c>
      <c r="H242" s="562">
        <f t="shared" si="28"/>
        <v>35851.5</v>
      </c>
      <c r="I242" s="562">
        <f t="shared" si="33"/>
        <v>0</v>
      </c>
      <c r="J242" s="562">
        <f t="shared" si="33"/>
        <v>35851.5</v>
      </c>
      <c r="K242" s="562">
        <f t="shared" si="33"/>
        <v>0</v>
      </c>
      <c r="L242" s="562">
        <f t="shared" si="29"/>
        <v>127075.13024</v>
      </c>
      <c r="M242" s="562">
        <f t="shared" si="33"/>
        <v>0</v>
      </c>
      <c r="N242" s="562">
        <f t="shared" si="33"/>
        <v>127075.13024</v>
      </c>
      <c r="O242" s="562">
        <f t="shared" si="33"/>
        <v>0</v>
      </c>
      <c r="P242" s="562">
        <f t="shared" si="30"/>
        <v>28000</v>
      </c>
      <c r="Q242" s="562">
        <f t="shared" si="33"/>
        <v>0</v>
      </c>
      <c r="R242" s="562">
        <f t="shared" si="33"/>
        <v>28000</v>
      </c>
      <c r="S242" s="562">
        <f t="shared" si="33"/>
        <v>0</v>
      </c>
      <c r="T242" s="562">
        <f t="shared" si="31"/>
        <v>0</v>
      </c>
      <c r="U242" s="562">
        <f t="shared" si="33"/>
        <v>0</v>
      </c>
      <c r="V242" s="562">
        <f t="shared" si="33"/>
        <v>0</v>
      </c>
      <c r="W242" s="562">
        <f t="shared" si="33"/>
        <v>0</v>
      </c>
      <c r="X242" s="31">
        <f>SUM(X243:X263)</f>
        <v>0</v>
      </c>
      <c r="Y242" s="31">
        <f>SUM(Y243:Y263)</f>
        <v>0</v>
      </c>
      <c r="Z242" s="382"/>
      <c r="AG242" s="45"/>
      <c r="AH242" s="45"/>
      <c r="AI242" s="34"/>
      <c r="AJ242" s="34"/>
      <c r="AK242" s="45"/>
      <c r="AL242" s="45"/>
      <c r="AM242" s="45"/>
      <c r="AN242" s="45"/>
      <c r="AO242" s="45"/>
      <c r="AP242" s="45"/>
    </row>
    <row r="243" spans="1:42" s="44" customFormat="1" ht="15.75" hidden="1" outlineLevel="2" x14ac:dyDescent="0.2">
      <c r="A243" s="56" t="s">
        <v>254</v>
      </c>
      <c r="B243" s="57" t="s">
        <v>981</v>
      </c>
      <c r="C243" s="563">
        <v>1.8080000000000001</v>
      </c>
      <c r="D243" s="563">
        <f t="shared" si="27"/>
        <v>6851.5</v>
      </c>
      <c r="E243" s="563"/>
      <c r="F243" s="563"/>
      <c r="G243" s="563"/>
      <c r="H243" s="563">
        <f t="shared" si="28"/>
        <v>6851.5</v>
      </c>
      <c r="I243" s="563">
        <v>0</v>
      </c>
      <c r="J243" s="564">
        <v>6851.5</v>
      </c>
      <c r="K243" s="563">
        <v>0</v>
      </c>
      <c r="L243" s="563">
        <f t="shared" si="29"/>
        <v>0</v>
      </c>
      <c r="M243" s="565">
        <v>0</v>
      </c>
      <c r="N243" s="563">
        <v>0</v>
      </c>
      <c r="O243" s="563">
        <v>0</v>
      </c>
      <c r="P243" s="563">
        <f t="shared" si="30"/>
        <v>0</v>
      </c>
      <c r="Q243" s="563">
        <v>0</v>
      </c>
      <c r="R243" s="563">
        <v>0</v>
      </c>
      <c r="S243" s="563">
        <v>0</v>
      </c>
      <c r="T243" s="563">
        <f t="shared" si="31"/>
        <v>0</v>
      </c>
      <c r="U243" s="563">
        <v>0</v>
      </c>
      <c r="V243" s="563">
        <v>0</v>
      </c>
      <c r="W243" s="563">
        <v>0</v>
      </c>
      <c r="X243" s="58"/>
      <c r="Y243" s="254"/>
      <c r="Z243" s="382" t="e">
        <f>J243-#REF!</f>
        <v>#REF!</v>
      </c>
      <c r="AG243" s="45"/>
      <c r="AH243" s="45"/>
      <c r="AI243" s="34"/>
      <c r="AJ243" s="34"/>
      <c r="AK243" s="45"/>
      <c r="AL243" s="45"/>
      <c r="AM243" s="45"/>
      <c r="AN243" s="45"/>
      <c r="AO243" s="45"/>
      <c r="AP243" s="45"/>
    </row>
    <row r="244" spans="1:42" s="91" customFormat="1" ht="18.75" hidden="1" customHeight="1" outlineLevel="2" x14ac:dyDescent="0.25">
      <c r="A244" s="483" t="s">
        <v>1266</v>
      </c>
      <c r="B244" s="428" t="s">
        <v>1285</v>
      </c>
      <c r="C244" s="575">
        <v>0</v>
      </c>
      <c r="D244" s="575">
        <f t="shared" si="27"/>
        <v>10000</v>
      </c>
      <c r="E244" s="575"/>
      <c r="F244" s="575"/>
      <c r="G244" s="575"/>
      <c r="H244" s="575">
        <f t="shared" si="28"/>
        <v>10000</v>
      </c>
      <c r="I244" s="575">
        <v>0</v>
      </c>
      <c r="J244" s="576">
        <v>10000</v>
      </c>
      <c r="K244" s="575">
        <v>0</v>
      </c>
      <c r="L244" s="575">
        <f t="shared" si="29"/>
        <v>0</v>
      </c>
      <c r="M244" s="577">
        <v>0</v>
      </c>
      <c r="N244" s="575">
        <v>0</v>
      </c>
      <c r="O244" s="575">
        <v>0</v>
      </c>
      <c r="P244" s="575">
        <f t="shared" si="30"/>
        <v>0</v>
      </c>
      <c r="Q244" s="575">
        <v>0</v>
      </c>
      <c r="R244" s="575">
        <v>0</v>
      </c>
      <c r="S244" s="575">
        <v>0</v>
      </c>
      <c r="T244" s="575">
        <f t="shared" si="31"/>
        <v>0</v>
      </c>
      <c r="U244" s="575">
        <v>0</v>
      </c>
      <c r="V244" s="575">
        <v>0</v>
      </c>
      <c r="W244" s="575">
        <v>0</v>
      </c>
      <c r="X244" s="429" t="s">
        <v>1640</v>
      </c>
      <c r="Y244" s="430"/>
      <c r="Z244" s="431"/>
    </row>
    <row r="245" spans="1:42" s="91" customFormat="1" ht="15.75" hidden="1" outlineLevel="2" x14ac:dyDescent="0.25">
      <c r="A245" s="483" t="s">
        <v>1267</v>
      </c>
      <c r="B245" s="428" t="s">
        <v>1286</v>
      </c>
      <c r="C245" s="575">
        <v>0</v>
      </c>
      <c r="D245" s="575">
        <f t="shared" si="27"/>
        <v>10000</v>
      </c>
      <c r="E245" s="575"/>
      <c r="F245" s="575"/>
      <c r="G245" s="575"/>
      <c r="H245" s="575">
        <f t="shared" si="28"/>
        <v>10000</v>
      </c>
      <c r="I245" s="575">
        <v>0</v>
      </c>
      <c r="J245" s="576">
        <v>10000</v>
      </c>
      <c r="K245" s="575">
        <v>0</v>
      </c>
      <c r="L245" s="575">
        <f t="shared" si="29"/>
        <v>0</v>
      </c>
      <c r="M245" s="577">
        <v>0</v>
      </c>
      <c r="N245" s="575">
        <v>0</v>
      </c>
      <c r="O245" s="575">
        <v>0</v>
      </c>
      <c r="P245" s="575">
        <f t="shared" si="30"/>
        <v>0</v>
      </c>
      <c r="Q245" s="575">
        <v>0</v>
      </c>
      <c r="R245" s="575">
        <v>0</v>
      </c>
      <c r="S245" s="575">
        <v>0</v>
      </c>
      <c r="T245" s="575">
        <f t="shared" si="31"/>
        <v>0</v>
      </c>
      <c r="U245" s="575">
        <v>0</v>
      </c>
      <c r="V245" s="575">
        <v>0</v>
      </c>
      <c r="W245" s="575">
        <v>0</v>
      </c>
      <c r="X245" s="429" t="s">
        <v>1640</v>
      </c>
      <c r="Y245" s="430"/>
      <c r="Z245" s="431"/>
    </row>
    <row r="246" spans="1:42" s="91" customFormat="1" ht="18.75" hidden="1" customHeight="1" outlineLevel="2" x14ac:dyDescent="0.25">
      <c r="A246" s="483" t="s">
        <v>1268</v>
      </c>
      <c r="B246" s="428" t="s">
        <v>1287</v>
      </c>
      <c r="C246" s="575">
        <v>0</v>
      </c>
      <c r="D246" s="575">
        <f t="shared" si="27"/>
        <v>9000</v>
      </c>
      <c r="E246" s="575"/>
      <c r="F246" s="575"/>
      <c r="G246" s="575"/>
      <c r="H246" s="575">
        <f t="shared" si="28"/>
        <v>9000</v>
      </c>
      <c r="I246" s="575">
        <v>0</v>
      </c>
      <c r="J246" s="576">
        <v>9000</v>
      </c>
      <c r="K246" s="575">
        <v>0</v>
      </c>
      <c r="L246" s="575">
        <f t="shared" si="29"/>
        <v>0</v>
      </c>
      <c r="M246" s="577">
        <v>0</v>
      </c>
      <c r="N246" s="575">
        <v>0</v>
      </c>
      <c r="O246" s="575">
        <v>0</v>
      </c>
      <c r="P246" s="575">
        <f t="shared" si="30"/>
        <v>0</v>
      </c>
      <c r="Q246" s="575">
        <v>0</v>
      </c>
      <c r="R246" s="575">
        <v>0</v>
      </c>
      <c r="S246" s="575">
        <v>0</v>
      </c>
      <c r="T246" s="575">
        <f t="shared" si="31"/>
        <v>0</v>
      </c>
      <c r="U246" s="575">
        <v>0</v>
      </c>
      <c r="V246" s="575">
        <v>0</v>
      </c>
      <c r="W246" s="575">
        <v>0</v>
      </c>
      <c r="X246" s="429" t="s">
        <v>1640</v>
      </c>
      <c r="Y246" s="432"/>
      <c r="Z246" s="433"/>
      <c r="AI246" s="434">
        <f>SUM(I246:K246)</f>
        <v>9000</v>
      </c>
      <c r="AJ246" s="434">
        <f>AI246-H246</f>
        <v>0</v>
      </c>
    </row>
    <row r="247" spans="1:42" s="627" customFormat="1" ht="15.75" hidden="1" outlineLevel="2" x14ac:dyDescent="0.2">
      <c r="A247" s="234" t="s">
        <v>729</v>
      </c>
      <c r="B247" s="159" t="s">
        <v>984</v>
      </c>
      <c r="C247" s="609">
        <v>2.2999999999999998</v>
      </c>
      <c r="D247" s="609">
        <f t="shared" si="27"/>
        <v>6000</v>
      </c>
      <c r="E247" s="609"/>
      <c r="F247" s="609"/>
      <c r="G247" s="609"/>
      <c r="H247" s="609">
        <f t="shared" si="28"/>
        <v>0</v>
      </c>
      <c r="I247" s="609">
        <v>0</v>
      </c>
      <c r="J247" s="609">
        <v>0</v>
      </c>
      <c r="K247" s="623">
        <v>0</v>
      </c>
      <c r="L247" s="609">
        <f t="shared" si="29"/>
        <v>0</v>
      </c>
      <c r="M247" s="623">
        <v>0</v>
      </c>
      <c r="N247" s="609">
        <v>0</v>
      </c>
      <c r="O247" s="609">
        <v>0</v>
      </c>
      <c r="P247" s="609">
        <f t="shared" si="30"/>
        <v>6000</v>
      </c>
      <c r="Q247" s="623">
        <v>0</v>
      </c>
      <c r="R247" s="580">
        <v>6000</v>
      </c>
      <c r="S247" s="609">
        <v>0</v>
      </c>
      <c r="T247" s="609">
        <f t="shared" si="31"/>
        <v>0</v>
      </c>
      <c r="U247" s="609">
        <v>0</v>
      </c>
      <c r="V247" s="609">
        <v>0</v>
      </c>
      <c r="W247" s="609">
        <v>0</v>
      </c>
      <c r="X247" s="144"/>
      <c r="Y247" s="624" t="s">
        <v>802</v>
      </c>
      <c r="Z247" s="626"/>
    </row>
    <row r="248" spans="1:42" s="441" customFormat="1" ht="15.75" hidden="1" outlineLevel="2" x14ac:dyDescent="0.25">
      <c r="A248" s="484" t="s">
        <v>1269</v>
      </c>
      <c r="B248" s="437" t="s">
        <v>1288</v>
      </c>
      <c r="C248" s="578">
        <v>0</v>
      </c>
      <c r="D248" s="578">
        <f t="shared" si="27"/>
        <v>8000</v>
      </c>
      <c r="E248" s="578"/>
      <c r="F248" s="578"/>
      <c r="G248" s="578"/>
      <c r="H248" s="578">
        <f t="shared" si="28"/>
        <v>0</v>
      </c>
      <c r="I248" s="578">
        <v>0</v>
      </c>
      <c r="J248" s="578">
        <v>0</v>
      </c>
      <c r="K248" s="578">
        <v>0</v>
      </c>
      <c r="L248" s="578">
        <f t="shared" si="29"/>
        <v>8000</v>
      </c>
      <c r="M248" s="579">
        <v>0</v>
      </c>
      <c r="N248" s="580">
        <v>8000</v>
      </c>
      <c r="O248" s="578">
        <v>0</v>
      </c>
      <c r="P248" s="578">
        <f t="shared" si="30"/>
        <v>0</v>
      </c>
      <c r="Q248" s="578">
        <v>0</v>
      </c>
      <c r="R248" s="578">
        <v>0</v>
      </c>
      <c r="S248" s="578">
        <v>0</v>
      </c>
      <c r="T248" s="578">
        <f t="shared" si="31"/>
        <v>0</v>
      </c>
      <c r="U248" s="578">
        <v>0</v>
      </c>
      <c r="V248" s="578">
        <v>0</v>
      </c>
      <c r="W248" s="578">
        <v>0</v>
      </c>
      <c r="X248" s="438" t="s">
        <v>1640</v>
      </c>
      <c r="Y248" s="439"/>
      <c r="Z248" s="440"/>
    </row>
    <row r="249" spans="1:42" s="441" customFormat="1" ht="17.25" hidden="1" customHeight="1" outlineLevel="2" x14ac:dyDescent="0.25">
      <c r="A249" s="484" t="s">
        <v>1270</v>
      </c>
      <c r="B249" s="437" t="s">
        <v>1289</v>
      </c>
      <c r="C249" s="578">
        <v>0</v>
      </c>
      <c r="D249" s="578">
        <f t="shared" si="27"/>
        <v>5000</v>
      </c>
      <c r="E249" s="578"/>
      <c r="F249" s="578"/>
      <c r="G249" s="578"/>
      <c r="H249" s="578">
        <f t="shared" si="28"/>
        <v>0</v>
      </c>
      <c r="I249" s="578">
        <v>0</v>
      </c>
      <c r="J249" s="578">
        <v>0</v>
      </c>
      <c r="K249" s="578">
        <v>0</v>
      </c>
      <c r="L249" s="578">
        <f t="shared" si="29"/>
        <v>5000</v>
      </c>
      <c r="M249" s="579">
        <v>0</v>
      </c>
      <c r="N249" s="580">
        <v>5000</v>
      </c>
      <c r="O249" s="578">
        <v>0</v>
      </c>
      <c r="P249" s="578">
        <f t="shared" si="30"/>
        <v>0</v>
      </c>
      <c r="Q249" s="578">
        <v>0</v>
      </c>
      <c r="R249" s="578">
        <v>0</v>
      </c>
      <c r="S249" s="578">
        <v>0</v>
      </c>
      <c r="T249" s="578">
        <f t="shared" si="31"/>
        <v>0</v>
      </c>
      <c r="U249" s="578">
        <v>0</v>
      </c>
      <c r="V249" s="578">
        <v>0</v>
      </c>
      <c r="W249" s="578">
        <v>0</v>
      </c>
      <c r="X249" s="438" t="s">
        <v>1640</v>
      </c>
      <c r="Y249" s="439"/>
      <c r="Z249" s="440"/>
    </row>
    <row r="250" spans="1:42" s="441" customFormat="1" ht="15.75" hidden="1" outlineLevel="2" x14ac:dyDescent="0.25">
      <c r="A250" s="484" t="s">
        <v>1271</v>
      </c>
      <c r="B250" s="437" t="s">
        <v>1290</v>
      </c>
      <c r="C250" s="578">
        <v>0</v>
      </c>
      <c r="D250" s="578">
        <f t="shared" si="27"/>
        <v>5000</v>
      </c>
      <c r="E250" s="578"/>
      <c r="F250" s="578"/>
      <c r="G250" s="578"/>
      <c r="H250" s="578">
        <f t="shared" si="28"/>
        <v>0</v>
      </c>
      <c r="I250" s="578">
        <v>0</v>
      </c>
      <c r="J250" s="578">
        <v>0</v>
      </c>
      <c r="K250" s="578">
        <v>0</v>
      </c>
      <c r="L250" s="578">
        <f t="shared" si="29"/>
        <v>5000</v>
      </c>
      <c r="M250" s="579">
        <v>0</v>
      </c>
      <c r="N250" s="580">
        <v>5000</v>
      </c>
      <c r="O250" s="578">
        <v>0</v>
      </c>
      <c r="P250" s="578">
        <f t="shared" si="30"/>
        <v>0</v>
      </c>
      <c r="Q250" s="578">
        <v>0</v>
      </c>
      <c r="R250" s="578">
        <v>0</v>
      </c>
      <c r="S250" s="578">
        <v>0</v>
      </c>
      <c r="T250" s="578">
        <f t="shared" si="31"/>
        <v>0</v>
      </c>
      <c r="U250" s="578">
        <v>0</v>
      </c>
      <c r="V250" s="578">
        <v>0</v>
      </c>
      <c r="W250" s="578">
        <v>0</v>
      </c>
      <c r="X250" s="438" t="s">
        <v>1640</v>
      </c>
      <c r="Y250" s="442"/>
      <c r="Z250" s="443"/>
      <c r="AI250" s="444">
        <f>SUM(I250:K250)</f>
        <v>0</v>
      </c>
      <c r="AJ250" s="444">
        <f>AI250-H250</f>
        <v>0</v>
      </c>
    </row>
    <row r="251" spans="1:42" s="441" customFormat="1" ht="15.75" hidden="1" outlineLevel="2" x14ac:dyDescent="0.25">
      <c r="A251" s="484" t="s">
        <v>1272</v>
      </c>
      <c r="B251" s="437" t="s">
        <v>1291</v>
      </c>
      <c r="C251" s="578">
        <v>0</v>
      </c>
      <c r="D251" s="578">
        <f t="shared" si="27"/>
        <v>5000</v>
      </c>
      <c r="E251" s="578"/>
      <c r="F251" s="578"/>
      <c r="G251" s="578"/>
      <c r="H251" s="578">
        <f t="shared" si="28"/>
        <v>0</v>
      </c>
      <c r="I251" s="578">
        <v>0</v>
      </c>
      <c r="J251" s="578">
        <v>0</v>
      </c>
      <c r="K251" s="578">
        <v>0</v>
      </c>
      <c r="L251" s="578">
        <f t="shared" si="29"/>
        <v>5000</v>
      </c>
      <c r="M251" s="579">
        <v>0</v>
      </c>
      <c r="N251" s="580">
        <v>5000</v>
      </c>
      <c r="O251" s="578">
        <v>0</v>
      </c>
      <c r="P251" s="578">
        <f t="shared" si="30"/>
        <v>0</v>
      </c>
      <c r="Q251" s="578">
        <v>0</v>
      </c>
      <c r="R251" s="578">
        <v>0</v>
      </c>
      <c r="S251" s="578">
        <v>0</v>
      </c>
      <c r="T251" s="578">
        <f t="shared" si="31"/>
        <v>0</v>
      </c>
      <c r="U251" s="578">
        <v>0</v>
      </c>
      <c r="V251" s="578">
        <v>0</v>
      </c>
      <c r="W251" s="578">
        <v>0</v>
      </c>
      <c r="X251" s="438" t="s">
        <v>1640</v>
      </c>
      <c r="Y251" s="439"/>
      <c r="Z251" s="440"/>
    </row>
    <row r="252" spans="1:42" s="441" customFormat="1" ht="15.75" hidden="1" outlineLevel="2" x14ac:dyDescent="0.25">
      <c r="A252" s="484" t="s">
        <v>1273</v>
      </c>
      <c r="B252" s="437" t="s">
        <v>1292</v>
      </c>
      <c r="C252" s="578">
        <v>0</v>
      </c>
      <c r="D252" s="578">
        <f t="shared" si="27"/>
        <v>5000</v>
      </c>
      <c r="E252" s="578"/>
      <c r="F252" s="578"/>
      <c r="G252" s="578"/>
      <c r="H252" s="578">
        <f t="shared" si="28"/>
        <v>0</v>
      </c>
      <c r="I252" s="578">
        <v>0</v>
      </c>
      <c r="J252" s="578">
        <v>0</v>
      </c>
      <c r="K252" s="578">
        <v>0</v>
      </c>
      <c r="L252" s="578">
        <f t="shared" si="29"/>
        <v>5000</v>
      </c>
      <c r="M252" s="579">
        <v>0</v>
      </c>
      <c r="N252" s="580">
        <v>5000</v>
      </c>
      <c r="O252" s="578">
        <v>0</v>
      </c>
      <c r="P252" s="578">
        <f t="shared" si="30"/>
        <v>0</v>
      </c>
      <c r="Q252" s="578">
        <v>0</v>
      </c>
      <c r="R252" s="578">
        <v>0</v>
      </c>
      <c r="S252" s="578">
        <v>0</v>
      </c>
      <c r="T252" s="578">
        <f t="shared" si="31"/>
        <v>0</v>
      </c>
      <c r="U252" s="578">
        <v>0</v>
      </c>
      <c r="V252" s="578">
        <v>0</v>
      </c>
      <c r="W252" s="578">
        <v>0</v>
      </c>
      <c r="X252" s="438" t="s">
        <v>1640</v>
      </c>
      <c r="Y252" s="439"/>
      <c r="Z252" s="440"/>
    </row>
    <row r="253" spans="1:42" s="441" customFormat="1" ht="15.75" hidden="1" outlineLevel="2" x14ac:dyDescent="0.25">
      <c r="A253" s="484" t="s">
        <v>1274</v>
      </c>
      <c r="B253" s="437" t="s">
        <v>1293</v>
      </c>
      <c r="C253" s="578">
        <v>0</v>
      </c>
      <c r="D253" s="578">
        <f t="shared" si="27"/>
        <v>5000</v>
      </c>
      <c r="E253" s="578"/>
      <c r="F253" s="578"/>
      <c r="G253" s="578"/>
      <c r="H253" s="578">
        <f t="shared" si="28"/>
        <v>0</v>
      </c>
      <c r="I253" s="578">
        <v>0</v>
      </c>
      <c r="J253" s="578">
        <v>0</v>
      </c>
      <c r="K253" s="578">
        <v>0</v>
      </c>
      <c r="L253" s="578">
        <f t="shared" si="29"/>
        <v>5000</v>
      </c>
      <c r="M253" s="579">
        <v>0</v>
      </c>
      <c r="N253" s="580">
        <v>5000</v>
      </c>
      <c r="O253" s="578">
        <v>0</v>
      </c>
      <c r="P253" s="578">
        <f t="shared" si="30"/>
        <v>0</v>
      </c>
      <c r="Q253" s="578">
        <v>0</v>
      </c>
      <c r="R253" s="578">
        <v>0</v>
      </c>
      <c r="S253" s="578">
        <v>0</v>
      </c>
      <c r="T253" s="578">
        <f t="shared" si="31"/>
        <v>0</v>
      </c>
      <c r="U253" s="578">
        <v>0</v>
      </c>
      <c r="V253" s="578">
        <v>0</v>
      </c>
      <c r="W253" s="578">
        <v>0</v>
      </c>
      <c r="X253" s="438" t="s">
        <v>1640</v>
      </c>
      <c r="Y253" s="442"/>
      <c r="Z253" s="443"/>
      <c r="AI253" s="444">
        <f>SUM(I253:K253)</f>
        <v>0</v>
      </c>
      <c r="AJ253" s="444">
        <f>AI253-H253</f>
        <v>0</v>
      </c>
    </row>
    <row r="254" spans="1:42" s="441" customFormat="1" ht="15.75" hidden="1" outlineLevel="2" x14ac:dyDescent="0.25">
      <c r="A254" s="484" t="s">
        <v>1275</v>
      </c>
      <c r="B254" s="437" t="s">
        <v>1294</v>
      </c>
      <c r="C254" s="578">
        <v>0</v>
      </c>
      <c r="D254" s="578">
        <f t="shared" si="27"/>
        <v>5000</v>
      </c>
      <c r="E254" s="578"/>
      <c r="F254" s="578"/>
      <c r="G254" s="578"/>
      <c r="H254" s="578">
        <f t="shared" si="28"/>
        <v>0</v>
      </c>
      <c r="I254" s="578">
        <v>0</v>
      </c>
      <c r="J254" s="578">
        <v>0</v>
      </c>
      <c r="K254" s="578">
        <v>0</v>
      </c>
      <c r="L254" s="578">
        <f t="shared" si="29"/>
        <v>5000</v>
      </c>
      <c r="M254" s="579">
        <v>0</v>
      </c>
      <c r="N254" s="580">
        <v>5000</v>
      </c>
      <c r="O254" s="578">
        <v>0</v>
      </c>
      <c r="P254" s="578">
        <f t="shared" si="30"/>
        <v>0</v>
      </c>
      <c r="Q254" s="578">
        <v>0</v>
      </c>
      <c r="R254" s="578">
        <v>0</v>
      </c>
      <c r="S254" s="578">
        <v>0</v>
      </c>
      <c r="T254" s="578">
        <f t="shared" si="31"/>
        <v>0</v>
      </c>
      <c r="U254" s="578">
        <v>0</v>
      </c>
      <c r="V254" s="578">
        <v>0</v>
      </c>
      <c r="W254" s="578">
        <v>0</v>
      </c>
      <c r="X254" s="438" t="s">
        <v>1640</v>
      </c>
      <c r="Y254" s="439"/>
      <c r="Z254" s="440"/>
    </row>
    <row r="255" spans="1:42" s="441" customFormat="1" ht="31.5" hidden="1" outlineLevel="2" x14ac:dyDescent="0.25">
      <c r="A255" s="484" t="s">
        <v>1276</v>
      </c>
      <c r="B255" s="437" t="s">
        <v>1301</v>
      </c>
      <c r="C255" s="578">
        <v>0</v>
      </c>
      <c r="D255" s="578">
        <f t="shared" si="27"/>
        <v>5000</v>
      </c>
      <c r="E255" s="578"/>
      <c r="F255" s="578"/>
      <c r="G255" s="578"/>
      <c r="H255" s="578">
        <f t="shared" si="28"/>
        <v>0</v>
      </c>
      <c r="I255" s="578">
        <v>0</v>
      </c>
      <c r="J255" s="578">
        <v>0</v>
      </c>
      <c r="K255" s="578">
        <v>0</v>
      </c>
      <c r="L255" s="578">
        <f t="shared" si="29"/>
        <v>5000</v>
      </c>
      <c r="M255" s="579">
        <v>0</v>
      </c>
      <c r="N255" s="580">
        <v>5000</v>
      </c>
      <c r="O255" s="578">
        <v>0</v>
      </c>
      <c r="P255" s="578">
        <f t="shared" si="30"/>
        <v>0</v>
      </c>
      <c r="Q255" s="578">
        <v>0</v>
      </c>
      <c r="R255" s="578">
        <v>0</v>
      </c>
      <c r="S255" s="578">
        <v>0</v>
      </c>
      <c r="T255" s="578">
        <f t="shared" si="31"/>
        <v>0</v>
      </c>
      <c r="U255" s="578">
        <v>0</v>
      </c>
      <c r="V255" s="578">
        <v>0</v>
      </c>
      <c r="W255" s="578">
        <v>0</v>
      </c>
      <c r="X255" s="438" t="s">
        <v>1640</v>
      </c>
      <c r="Y255" s="439"/>
      <c r="Z255" s="440"/>
    </row>
    <row r="256" spans="1:42" s="441" customFormat="1" ht="20.25" hidden="1" customHeight="1" outlineLevel="2" x14ac:dyDescent="0.25">
      <c r="A256" s="484" t="s">
        <v>1277</v>
      </c>
      <c r="B256" s="437" t="s">
        <v>1295</v>
      </c>
      <c r="C256" s="578">
        <v>0</v>
      </c>
      <c r="D256" s="578">
        <f t="shared" si="27"/>
        <v>5000</v>
      </c>
      <c r="E256" s="578"/>
      <c r="F256" s="578"/>
      <c r="G256" s="578"/>
      <c r="H256" s="578">
        <f t="shared" si="28"/>
        <v>0</v>
      </c>
      <c r="I256" s="578">
        <v>0</v>
      </c>
      <c r="J256" s="578">
        <v>0</v>
      </c>
      <c r="K256" s="578">
        <v>0</v>
      </c>
      <c r="L256" s="578">
        <f t="shared" si="29"/>
        <v>5000</v>
      </c>
      <c r="M256" s="579">
        <v>0</v>
      </c>
      <c r="N256" s="580">
        <v>5000</v>
      </c>
      <c r="O256" s="578">
        <v>0</v>
      </c>
      <c r="P256" s="578">
        <f t="shared" si="30"/>
        <v>0</v>
      </c>
      <c r="Q256" s="578">
        <v>0</v>
      </c>
      <c r="R256" s="578">
        <v>0</v>
      </c>
      <c r="S256" s="578">
        <v>0</v>
      </c>
      <c r="T256" s="578">
        <f t="shared" si="31"/>
        <v>0</v>
      </c>
      <c r="U256" s="578">
        <v>0</v>
      </c>
      <c r="V256" s="578">
        <v>0</v>
      </c>
      <c r="W256" s="578">
        <v>0</v>
      </c>
      <c r="X256" s="438" t="s">
        <v>1640</v>
      </c>
      <c r="Y256" s="442"/>
      <c r="Z256" s="443"/>
      <c r="AI256" s="444">
        <f>SUM(I256:K256)</f>
        <v>0</v>
      </c>
      <c r="AJ256" s="444">
        <f>AI256-H256</f>
        <v>0</v>
      </c>
    </row>
    <row r="257" spans="1:42" s="441" customFormat="1" ht="18.75" hidden="1" customHeight="1" outlineLevel="2" x14ac:dyDescent="0.25">
      <c r="A257" s="484" t="s">
        <v>1278</v>
      </c>
      <c r="B257" s="437" t="s">
        <v>1296</v>
      </c>
      <c r="C257" s="578">
        <v>0</v>
      </c>
      <c r="D257" s="578">
        <f t="shared" si="27"/>
        <v>5000</v>
      </c>
      <c r="E257" s="578"/>
      <c r="F257" s="578"/>
      <c r="G257" s="578"/>
      <c r="H257" s="578">
        <f t="shared" si="28"/>
        <v>0</v>
      </c>
      <c r="I257" s="578">
        <v>0</v>
      </c>
      <c r="J257" s="578">
        <v>0</v>
      </c>
      <c r="K257" s="578">
        <v>0</v>
      </c>
      <c r="L257" s="578">
        <f t="shared" si="29"/>
        <v>5000</v>
      </c>
      <c r="M257" s="579">
        <v>0</v>
      </c>
      <c r="N257" s="580">
        <v>5000</v>
      </c>
      <c r="O257" s="578">
        <v>0</v>
      </c>
      <c r="P257" s="578">
        <f t="shared" si="30"/>
        <v>0</v>
      </c>
      <c r="Q257" s="578">
        <v>0</v>
      </c>
      <c r="R257" s="578">
        <v>0</v>
      </c>
      <c r="S257" s="578">
        <v>0</v>
      </c>
      <c r="T257" s="578">
        <f t="shared" si="31"/>
        <v>0</v>
      </c>
      <c r="U257" s="578">
        <v>0</v>
      </c>
      <c r="V257" s="578">
        <v>0</v>
      </c>
      <c r="W257" s="578">
        <v>0</v>
      </c>
      <c r="X257" s="438" t="s">
        <v>1640</v>
      </c>
      <c r="Y257" s="439"/>
      <c r="Z257" s="440"/>
    </row>
    <row r="258" spans="1:42" s="441" customFormat="1" ht="16.5" hidden="1" customHeight="1" outlineLevel="2" x14ac:dyDescent="0.25">
      <c r="A258" s="484" t="s">
        <v>1279</v>
      </c>
      <c r="B258" s="437" t="s">
        <v>1297</v>
      </c>
      <c r="C258" s="578">
        <v>0</v>
      </c>
      <c r="D258" s="578">
        <f t="shared" si="27"/>
        <v>5000</v>
      </c>
      <c r="E258" s="578"/>
      <c r="F258" s="578"/>
      <c r="G258" s="578"/>
      <c r="H258" s="578">
        <f t="shared" si="28"/>
        <v>0</v>
      </c>
      <c r="I258" s="578">
        <v>0</v>
      </c>
      <c r="J258" s="578">
        <v>0</v>
      </c>
      <c r="K258" s="578">
        <v>0</v>
      </c>
      <c r="L258" s="578">
        <f t="shared" si="29"/>
        <v>5000</v>
      </c>
      <c r="M258" s="579">
        <v>0</v>
      </c>
      <c r="N258" s="580">
        <v>5000</v>
      </c>
      <c r="O258" s="578">
        <v>0</v>
      </c>
      <c r="P258" s="578">
        <f t="shared" si="30"/>
        <v>0</v>
      </c>
      <c r="Q258" s="578">
        <v>0</v>
      </c>
      <c r="R258" s="578">
        <v>0</v>
      </c>
      <c r="S258" s="578">
        <v>0</v>
      </c>
      <c r="T258" s="578">
        <f t="shared" si="31"/>
        <v>0</v>
      </c>
      <c r="U258" s="578">
        <v>0</v>
      </c>
      <c r="V258" s="578">
        <v>0</v>
      </c>
      <c r="W258" s="578">
        <v>0</v>
      </c>
      <c r="X258" s="438" t="s">
        <v>1640</v>
      </c>
      <c r="Y258" s="439"/>
      <c r="Z258" s="440"/>
    </row>
    <row r="259" spans="1:42" s="441" customFormat="1" ht="15.75" hidden="1" outlineLevel="2" x14ac:dyDescent="0.25">
      <c r="A259" s="484" t="s">
        <v>1280</v>
      </c>
      <c r="B259" s="437" t="s">
        <v>1298</v>
      </c>
      <c r="C259" s="578">
        <v>0</v>
      </c>
      <c r="D259" s="578">
        <f t="shared" si="27"/>
        <v>5000</v>
      </c>
      <c r="E259" s="578"/>
      <c r="F259" s="578"/>
      <c r="G259" s="578"/>
      <c r="H259" s="578">
        <f t="shared" si="28"/>
        <v>0</v>
      </c>
      <c r="I259" s="578">
        <v>0</v>
      </c>
      <c r="J259" s="578">
        <v>0</v>
      </c>
      <c r="K259" s="578">
        <v>0</v>
      </c>
      <c r="L259" s="578">
        <f t="shared" si="29"/>
        <v>5000</v>
      </c>
      <c r="M259" s="579">
        <v>0</v>
      </c>
      <c r="N259" s="580">
        <v>5000</v>
      </c>
      <c r="O259" s="578">
        <v>0</v>
      </c>
      <c r="P259" s="578">
        <f t="shared" si="30"/>
        <v>0</v>
      </c>
      <c r="Q259" s="578">
        <v>0</v>
      </c>
      <c r="R259" s="578">
        <v>0</v>
      </c>
      <c r="S259" s="578">
        <v>0</v>
      </c>
      <c r="T259" s="578">
        <f t="shared" si="31"/>
        <v>0</v>
      </c>
      <c r="U259" s="578">
        <v>0</v>
      </c>
      <c r="V259" s="578">
        <v>0</v>
      </c>
      <c r="W259" s="578">
        <v>0</v>
      </c>
      <c r="X259" s="438" t="s">
        <v>1640</v>
      </c>
      <c r="Y259" s="442"/>
      <c r="Z259" s="443"/>
      <c r="AI259" s="444">
        <f>SUM(I259:K259)</f>
        <v>0</v>
      </c>
      <c r="AJ259" s="444">
        <f>AI259-H259</f>
        <v>0</v>
      </c>
    </row>
    <row r="260" spans="1:42" s="441" customFormat="1" ht="18.75" hidden="1" customHeight="1" outlineLevel="2" x14ac:dyDescent="0.25">
      <c r="A260" s="484" t="s">
        <v>1281</v>
      </c>
      <c r="B260" s="437" t="s">
        <v>1299</v>
      </c>
      <c r="C260" s="578">
        <v>0</v>
      </c>
      <c r="D260" s="578">
        <f t="shared" si="27"/>
        <v>5000</v>
      </c>
      <c r="E260" s="578"/>
      <c r="F260" s="578"/>
      <c r="G260" s="578"/>
      <c r="H260" s="578">
        <f t="shared" si="28"/>
        <v>0</v>
      </c>
      <c r="I260" s="578">
        <v>0</v>
      </c>
      <c r="J260" s="578">
        <v>0</v>
      </c>
      <c r="K260" s="578">
        <v>0</v>
      </c>
      <c r="L260" s="578">
        <f t="shared" si="29"/>
        <v>5000</v>
      </c>
      <c r="M260" s="579">
        <v>0</v>
      </c>
      <c r="N260" s="580">
        <v>5000</v>
      </c>
      <c r="O260" s="578">
        <v>0</v>
      </c>
      <c r="P260" s="578">
        <f t="shared" si="30"/>
        <v>0</v>
      </c>
      <c r="Q260" s="578">
        <v>0</v>
      </c>
      <c r="R260" s="578">
        <v>0</v>
      </c>
      <c r="S260" s="578">
        <v>0</v>
      </c>
      <c r="T260" s="578">
        <f t="shared" si="31"/>
        <v>0</v>
      </c>
      <c r="U260" s="578">
        <v>0</v>
      </c>
      <c r="V260" s="578">
        <v>0</v>
      </c>
      <c r="W260" s="578">
        <v>0</v>
      </c>
      <c r="X260" s="438" t="s">
        <v>1640</v>
      </c>
      <c r="Y260" s="439"/>
      <c r="Z260" s="440"/>
    </row>
    <row r="261" spans="1:42" s="441" customFormat="1" ht="15.75" hidden="1" outlineLevel="2" x14ac:dyDescent="0.25">
      <c r="A261" s="484" t="s">
        <v>1282</v>
      </c>
      <c r="B261" s="437" t="s">
        <v>1300</v>
      </c>
      <c r="C261" s="578">
        <v>0</v>
      </c>
      <c r="D261" s="578">
        <f t="shared" si="27"/>
        <v>5000</v>
      </c>
      <c r="E261" s="578"/>
      <c r="F261" s="578"/>
      <c r="G261" s="578"/>
      <c r="H261" s="578">
        <f t="shared" si="28"/>
        <v>0</v>
      </c>
      <c r="I261" s="578">
        <v>0</v>
      </c>
      <c r="J261" s="578">
        <v>0</v>
      </c>
      <c r="K261" s="578">
        <v>0</v>
      </c>
      <c r="L261" s="578">
        <f t="shared" si="29"/>
        <v>5000</v>
      </c>
      <c r="M261" s="579">
        <v>0</v>
      </c>
      <c r="N261" s="580">
        <v>5000</v>
      </c>
      <c r="O261" s="578">
        <v>0</v>
      </c>
      <c r="P261" s="578">
        <f t="shared" si="30"/>
        <v>0</v>
      </c>
      <c r="Q261" s="578">
        <v>0</v>
      </c>
      <c r="R261" s="578">
        <v>0</v>
      </c>
      <c r="S261" s="578">
        <v>0</v>
      </c>
      <c r="T261" s="578">
        <f t="shared" si="31"/>
        <v>0</v>
      </c>
      <c r="U261" s="578">
        <v>0</v>
      </c>
      <c r="V261" s="578">
        <v>0</v>
      </c>
      <c r="W261" s="578">
        <v>0</v>
      </c>
      <c r="X261" s="438" t="s">
        <v>1640</v>
      </c>
      <c r="Y261" s="439"/>
      <c r="Z261" s="440"/>
    </row>
    <row r="262" spans="1:42" s="441" customFormat="1" ht="16.5" hidden="1" customHeight="1" outlineLevel="2" x14ac:dyDescent="0.25">
      <c r="A262" s="484" t="s">
        <v>1283</v>
      </c>
      <c r="B262" s="437" t="s">
        <v>1302</v>
      </c>
      <c r="C262" s="578">
        <v>0</v>
      </c>
      <c r="D262" s="578">
        <f t="shared" si="27"/>
        <v>5000</v>
      </c>
      <c r="E262" s="578"/>
      <c r="F262" s="578"/>
      <c r="G262" s="578"/>
      <c r="H262" s="578">
        <f t="shared" si="28"/>
        <v>0</v>
      </c>
      <c r="I262" s="578">
        <v>0</v>
      </c>
      <c r="J262" s="578">
        <v>0</v>
      </c>
      <c r="K262" s="578">
        <v>0</v>
      </c>
      <c r="L262" s="578">
        <f t="shared" si="29"/>
        <v>5000</v>
      </c>
      <c r="M262" s="579">
        <v>0</v>
      </c>
      <c r="N262" s="580">
        <v>5000</v>
      </c>
      <c r="O262" s="578">
        <v>0</v>
      </c>
      <c r="P262" s="578">
        <f t="shared" si="30"/>
        <v>0</v>
      </c>
      <c r="Q262" s="578">
        <v>0</v>
      </c>
      <c r="R262" s="578">
        <v>0</v>
      </c>
      <c r="S262" s="578">
        <v>0</v>
      </c>
      <c r="T262" s="578">
        <f t="shared" si="31"/>
        <v>0</v>
      </c>
      <c r="U262" s="578">
        <v>0</v>
      </c>
      <c r="V262" s="578">
        <v>0</v>
      </c>
      <c r="W262" s="578">
        <v>0</v>
      </c>
      <c r="X262" s="438" t="s">
        <v>1640</v>
      </c>
      <c r="Y262" s="439"/>
      <c r="Z262" s="440"/>
    </row>
    <row r="263" spans="1:42" s="441" customFormat="1" ht="15.75" hidden="1" outlineLevel="2" x14ac:dyDescent="0.25">
      <c r="A263" s="484" t="s">
        <v>1284</v>
      </c>
      <c r="B263" s="437" t="s">
        <v>1303</v>
      </c>
      <c r="C263" s="578">
        <v>0</v>
      </c>
      <c r="D263" s="578">
        <f t="shared" si="27"/>
        <v>5000</v>
      </c>
      <c r="E263" s="578"/>
      <c r="F263" s="578"/>
      <c r="G263" s="578"/>
      <c r="H263" s="578">
        <f t="shared" si="28"/>
        <v>0</v>
      </c>
      <c r="I263" s="578">
        <v>0</v>
      </c>
      <c r="J263" s="578">
        <v>0</v>
      </c>
      <c r="K263" s="578">
        <v>0</v>
      </c>
      <c r="L263" s="578">
        <f t="shared" si="29"/>
        <v>5000</v>
      </c>
      <c r="M263" s="579">
        <v>0</v>
      </c>
      <c r="N263" s="580">
        <v>5000</v>
      </c>
      <c r="O263" s="578">
        <v>0</v>
      </c>
      <c r="P263" s="578">
        <f t="shared" si="30"/>
        <v>0</v>
      </c>
      <c r="Q263" s="578">
        <v>0</v>
      </c>
      <c r="R263" s="578">
        <v>0</v>
      </c>
      <c r="S263" s="578">
        <v>0</v>
      </c>
      <c r="T263" s="578">
        <f t="shared" si="31"/>
        <v>0</v>
      </c>
      <c r="U263" s="578">
        <v>0</v>
      </c>
      <c r="V263" s="578">
        <v>0</v>
      </c>
      <c r="W263" s="578">
        <v>0</v>
      </c>
      <c r="X263" s="438" t="s">
        <v>1640</v>
      </c>
      <c r="Y263" s="442"/>
      <c r="Z263" s="443"/>
      <c r="AI263" s="444">
        <f>SUM(I263:K263)</f>
        <v>0</v>
      </c>
      <c r="AJ263" s="444">
        <f>AI263-H263</f>
        <v>0</v>
      </c>
    </row>
    <row r="264" spans="1:42" s="316" customFormat="1" ht="15.75" hidden="1" outlineLevel="2" x14ac:dyDescent="0.25">
      <c r="A264" s="488" t="s">
        <v>1657</v>
      </c>
      <c r="B264" s="105" t="s">
        <v>2027</v>
      </c>
      <c r="C264" s="571">
        <v>0</v>
      </c>
      <c r="D264" s="571">
        <f t="shared" si="27"/>
        <v>7000</v>
      </c>
      <c r="E264" s="571">
        <v>1</v>
      </c>
      <c r="F264" s="571">
        <v>1</v>
      </c>
      <c r="G264" s="571">
        <v>1</v>
      </c>
      <c r="H264" s="571">
        <f t="shared" si="28"/>
        <v>0</v>
      </c>
      <c r="I264" s="571">
        <v>0</v>
      </c>
      <c r="J264" s="571">
        <v>0</v>
      </c>
      <c r="K264" s="571">
        <v>0</v>
      </c>
      <c r="L264" s="571">
        <f t="shared" si="29"/>
        <v>7000</v>
      </c>
      <c r="M264" s="571">
        <v>0</v>
      </c>
      <c r="N264" s="571">
        <v>7000</v>
      </c>
      <c r="O264" s="571">
        <v>0</v>
      </c>
      <c r="P264" s="571">
        <f t="shared" si="30"/>
        <v>0</v>
      </c>
      <c r="Q264" s="571">
        <v>0</v>
      </c>
      <c r="R264" s="571">
        <v>0</v>
      </c>
      <c r="S264" s="571">
        <v>0</v>
      </c>
      <c r="T264" s="571">
        <f t="shared" si="31"/>
        <v>0</v>
      </c>
      <c r="U264" s="571">
        <v>0</v>
      </c>
      <c r="V264" s="571">
        <v>0</v>
      </c>
      <c r="W264" s="571">
        <v>0</v>
      </c>
      <c r="X264" s="450" t="s">
        <v>1952</v>
      </c>
    </row>
    <row r="265" spans="1:42" s="316" customFormat="1" ht="15.75" hidden="1" outlineLevel="2" x14ac:dyDescent="0.25">
      <c r="A265" s="488" t="s">
        <v>1659</v>
      </c>
      <c r="B265" s="105" t="s">
        <v>2029</v>
      </c>
      <c r="C265" s="571">
        <v>0</v>
      </c>
      <c r="D265" s="571">
        <f t="shared" si="27"/>
        <v>7000</v>
      </c>
      <c r="E265" s="571">
        <v>1</v>
      </c>
      <c r="F265" s="571">
        <v>1</v>
      </c>
      <c r="G265" s="571">
        <v>1</v>
      </c>
      <c r="H265" s="571">
        <f t="shared" si="28"/>
        <v>0</v>
      </c>
      <c r="I265" s="571">
        <v>0</v>
      </c>
      <c r="J265" s="571">
        <v>0</v>
      </c>
      <c r="K265" s="571">
        <v>0</v>
      </c>
      <c r="L265" s="571">
        <f t="shared" si="29"/>
        <v>7000</v>
      </c>
      <c r="M265" s="571">
        <v>0</v>
      </c>
      <c r="N265" s="571">
        <v>7000</v>
      </c>
      <c r="O265" s="571">
        <v>0</v>
      </c>
      <c r="P265" s="571">
        <f t="shared" si="30"/>
        <v>0</v>
      </c>
      <c r="Q265" s="571">
        <v>0</v>
      </c>
      <c r="R265" s="571">
        <v>0</v>
      </c>
      <c r="S265" s="571">
        <v>0</v>
      </c>
      <c r="T265" s="571">
        <f t="shared" si="31"/>
        <v>0</v>
      </c>
      <c r="U265" s="571">
        <v>0</v>
      </c>
      <c r="V265" s="571">
        <v>0</v>
      </c>
      <c r="W265" s="571">
        <v>0</v>
      </c>
      <c r="X265" s="450" t="s">
        <v>1952</v>
      </c>
    </row>
    <row r="266" spans="1:42" s="316" customFormat="1" ht="15.75" hidden="1" outlineLevel="2" x14ac:dyDescent="0.25">
      <c r="A266" s="488" t="s">
        <v>1656</v>
      </c>
      <c r="B266" s="105" t="s">
        <v>2026</v>
      </c>
      <c r="C266" s="571">
        <v>0</v>
      </c>
      <c r="D266" s="571">
        <f t="shared" si="27"/>
        <v>12000</v>
      </c>
      <c r="E266" s="571">
        <v>2</v>
      </c>
      <c r="F266" s="571">
        <v>1</v>
      </c>
      <c r="G266" s="571">
        <v>1</v>
      </c>
      <c r="H266" s="571">
        <f t="shared" si="28"/>
        <v>0</v>
      </c>
      <c r="I266" s="571">
        <v>0</v>
      </c>
      <c r="J266" s="571">
        <v>0</v>
      </c>
      <c r="K266" s="571">
        <v>0</v>
      </c>
      <c r="L266" s="571">
        <f t="shared" si="29"/>
        <v>6000</v>
      </c>
      <c r="M266" s="571">
        <v>0</v>
      </c>
      <c r="N266" s="571">
        <v>6000</v>
      </c>
      <c r="O266" s="571">
        <v>0</v>
      </c>
      <c r="P266" s="571">
        <f t="shared" si="30"/>
        <v>6000</v>
      </c>
      <c r="Q266" s="571">
        <v>0</v>
      </c>
      <c r="R266" s="571">
        <v>6000</v>
      </c>
      <c r="S266" s="571">
        <v>0</v>
      </c>
      <c r="T266" s="571">
        <f t="shared" si="31"/>
        <v>0</v>
      </c>
      <c r="U266" s="571">
        <v>0</v>
      </c>
      <c r="V266" s="571">
        <v>0</v>
      </c>
      <c r="W266" s="571">
        <v>0</v>
      </c>
      <c r="X266" s="450" t="s">
        <v>2041</v>
      </c>
    </row>
    <row r="267" spans="1:42" s="316" customFormat="1" ht="15.75" hidden="1" outlineLevel="2" x14ac:dyDescent="0.25">
      <c r="A267" s="488" t="s">
        <v>1660</v>
      </c>
      <c r="B267" s="105" t="s">
        <v>2030</v>
      </c>
      <c r="C267" s="571">
        <v>0</v>
      </c>
      <c r="D267" s="571">
        <f t="shared" si="27"/>
        <v>7000</v>
      </c>
      <c r="E267" s="571">
        <v>1</v>
      </c>
      <c r="F267" s="571">
        <v>1</v>
      </c>
      <c r="G267" s="571"/>
      <c r="H267" s="571">
        <f t="shared" si="28"/>
        <v>0</v>
      </c>
      <c r="I267" s="571">
        <v>0</v>
      </c>
      <c r="J267" s="571">
        <v>0</v>
      </c>
      <c r="K267" s="571">
        <v>0</v>
      </c>
      <c r="L267" s="571">
        <f t="shared" si="29"/>
        <v>0</v>
      </c>
      <c r="M267" s="571">
        <v>0</v>
      </c>
      <c r="N267" s="571">
        <v>0</v>
      </c>
      <c r="O267" s="571">
        <v>0</v>
      </c>
      <c r="P267" s="571">
        <f t="shared" si="30"/>
        <v>7000</v>
      </c>
      <c r="Q267" s="571">
        <v>0</v>
      </c>
      <c r="R267" s="571">
        <v>7000</v>
      </c>
      <c r="S267" s="571">
        <v>0</v>
      </c>
      <c r="T267" s="571">
        <f t="shared" si="31"/>
        <v>0</v>
      </c>
      <c r="U267" s="571">
        <v>0</v>
      </c>
      <c r="V267" s="571">
        <v>0</v>
      </c>
      <c r="W267" s="571">
        <v>0</v>
      </c>
      <c r="X267" s="450" t="s">
        <v>1952</v>
      </c>
    </row>
    <row r="268" spans="1:42" s="316" customFormat="1" ht="15.75" hidden="1" outlineLevel="2" x14ac:dyDescent="0.25">
      <c r="A268" s="488" t="s">
        <v>1658</v>
      </c>
      <c r="B268" s="105" t="s">
        <v>2028</v>
      </c>
      <c r="C268" s="571">
        <v>0</v>
      </c>
      <c r="D268" s="571">
        <f t="shared" si="27"/>
        <v>5000</v>
      </c>
      <c r="E268" s="571">
        <v>1</v>
      </c>
      <c r="F268" s="571"/>
      <c r="G268" s="571"/>
      <c r="H268" s="571">
        <f t="shared" si="28"/>
        <v>0</v>
      </c>
      <c r="I268" s="571">
        <v>0</v>
      </c>
      <c r="J268" s="571">
        <v>0</v>
      </c>
      <c r="K268" s="571">
        <v>0</v>
      </c>
      <c r="L268" s="571">
        <f t="shared" si="29"/>
        <v>0</v>
      </c>
      <c r="M268" s="571">
        <v>0</v>
      </c>
      <c r="N268" s="571">
        <v>0</v>
      </c>
      <c r="O268" s="571">
        <v>0</v>
      </c>
      <c r="P268" s="571">
        <f t="shared" si="30"/>
        <v>5000</v>
      </c>
      <c r="Q268" s="571">
        <v>0</v>
      </c>
      <c r="R268" s="571">
        <v>5000</v>
      </c>
      <c r="S268" s="571">
        <v>0</v>
      </c>
      <c r="T268" s="571">
        <f t="shared" si="31"/>
        <v>0</v>
      </c>
      <c r="U268" s="571">
        <v>0</v>
      </c>
      <c r="V268" s="571">
        <v>0</v>
      </c>
      <c r="W268" s="571">
        <v>0</v>
      </c>
      <c r="X268" s="450" t="s">
        <v>2040</v>
      </c>
    </row>
    <row r="269" spans="1:42" s="436" customFormat="1" ht="15.75" hidden="1" outlineLevel="2" x14ac:dyDescent="0.25">
      <c r="A269" s="493" t="s">
        <v>1661</v>
      </c>
      <c r="B269" s="492" t="s">
        <v>1651</v>
      </c>
      <c r="C269" s="589">
        <v>3.2</v>
      </c>
      <c r="D269" s="589">
        <f t="shared" si="27"/>
        <v>14075.13024</v>
      </c>
      <c r="E269" s="589"/>
      <c r="F269" s="589"/>
      <c r="G269" s="589"/>
      <c r="H269" s="589">
        <f t="shared" si="28"/>
        <v>0</v>
      </c>
      <c r="I269" s="589">
        <v>0</v>
      </c>
      <c r="J269" s="589">
        <v>0</v>
      </c>
      <c r="K269" s="589">
        <v>0</v>
      </c>
      <c r="L269" s="589">
        <f t="shared" si="29"/>
        <v>14075.13024</v>
      </c>
      <c r="M269" s="589">
        <v>0</v>
      </c>
      <c r="N269" s="589">
        <f>5000+3.2*3458.51*0.82</f>
        <v>14075.13024</v>
      </c>
      <c r="O269" s="589">
        <v>0</v>
      </c>
      <c r="P269" s="589">
        <f t="shared" si="30"/>
        <v>0</v>
      </c>
      <c r="Q269" s="589">
        <v>0</v>
      </c>
      <c r="R269" s="589">
        <v>0</v>
      </c>
      <c r="S269" s="589">
        <v>0</v>
      </c>
      <c r="T269" s="589">
        <f t="shared" si="31"/>
        <v>0</v>
      </c>
      <c r="U269" s="589">
        <v>0</v>
      </c>
      <c r="V269" s="589">
        <v>0</v>
      </c>
      <c r="W269" s="589">
        <v>0</v>
      </c>
      <c r="X269" s="473" t="s">
        <v>1564</v>
      </c>
    </row>
    <row r="270" spans="1:42" s="390" customFormat="1" ht="15.75" hidden="1" outlineLevel="2" x14ac:dyDescent="0.25">
      <c r="A270" s="526" t="s">
        <v>1661</v>
      </c>
      <c r="B270" s="527" t="s">
        <v>2032</v>
      </c>
      <c r="C270" s="591">
        <v>1.9</v>
      </c>
      <c r="D270" s="591">
        <f t="shared" si="27"/>
        <v>10000</v>
      </c>
      <c r="E270" s="591"/>
      <c r="F270" s="591"/>
      <c r="G270" s="591"/>
      <c r="H270" s="591">
        <f t="shared" si="28"/>
        <v>0</v>
      </c>
      <c r="I270" s="591">
        <v>0</v>
      </c>
      <c r="J270" s="591">
        <v>0</v>
      </c>
      <c r="K270" s="591">
        <v>0</v>
      </c>
      <c r="L270" s="591">
        <f t="shared" si="29"/>
        <v>10000</v>
      </c>
      <c r="M270" s="591">
        <v>0</v>
      </c>
      <c r="N270" s="591">
        <v>10000</v>
      </c>
      <c r="O270" s="591">
        <v>0</v>
      </c>
      <c r="P270" s="591">
        <f t="shared" si="30"/>
        <v>0</v>
      </c>
      <c r="Q270" s="591">
        <v>0</v>
      </c>
      <c r="R270" s="591">
        <v>0</v>
      </c>
      <c r="S270" s="591">
        <v>0</v>
      </c>
      <c r="T270" s="591">
        <f t="shared" si="31"/>
        <v>0</v>
      </c>
      <c r="U270" s="591">
        <v>0</v>
      </c>
      <c r="V270" s="591">
        <v>0</v>
      </c>
      <c r="W270" s="591">
        <v>0</v>
      </c>
      <c r="X270" s="474" t="s">
        <v>2031</v>
      </c>
    </row>
    <row r="271" spans="1:42" s="44" customFormat="1" ht="15.75" hidden="1" outlineLevel="2" x14ac:dyDescent="0.2">
      <c r="A271" s="99" t="s">
        <v>542</v>
      </c>
      <c r="B271" s="63" t="s">
        <v>826</v>
      </c>
      <c r="C271" s="563">
        <v>0.6</v>
      </c>
      <c r="D271" s="563">
        <f t="shared" si="27"/>
        <v>4000</v>
      </c>
      <c r="E271" s="563"/>
      <c r="F271" s="563"/>
      <c r="G271" s="563"/>
      <c r="H271" s="563">
        <f t="shared" si="28"/>
        <v>0</v>
      </c>
      <c r="I271" s="563">
        <v>0</v>
      </c>
      <c r="J271" s="563">
        <v>0</v>
      </c>
      <c r="K271" s="565">
        <v>0</v>
      </c>
      <c r="L271" s="563">
        <f t="shared" si="29"/>
        <v>0</v>
      </c>
      <c r="M271" s="565">
        <v>0</v>
      </c>
      <c r="N271" s="563">
        <v>0</v>
      </c>
      <c r="O271" s="563">
        <v>0</v>
      </c>
      <c r="P271" s="563">
        <f t="shared" si="30"/>
        <v>4000</v>
      </c>
      <c r="Q271" s="563">
        <v>0</v>
      </c>
      <c r="R271" s="563">
        <v>4000</v>
      </c>
      <c r="S271" s="563">
        <v>0</v>
      </c>
      <c r="T271" s="563">
        <f t="shared" si="31"/>
        <v>0</v>
      </c>
      <c r="U271" s="563">
        <v>0</v>
      </c>
      <c r="V271" s="563">
        <v>0</v>
      </c>
      <c r="W271" s="563">
        <v>0</v>
      </c>
      <c r="X271" s="58"/>
      <c r="Y271" s="254"/>
      <c r="Z271" s="382"/>
      <c r="AG271" s="45"/>
      <c r="AH271" s="45"/>
      <c r="AI271" s="34"/>
      <c r="AJ271" s="34"/>
      <c r="AK271" s="45"/>
      <c r="AL271" s="45"/>
      <c r="AM271" s="45"/>
      <c r="AN271" s="45"/>
      <c r="AO271" s="45"/>
      <c r="AP271" s="45"/>
    </row>
    <row r="272" spans="1:42" s="44" customFormat="1" ht="15.75" hidden="1" outlineLevel="1" x14ac:dyDescent="0.2">
      <c r="A272" s="29">
        <v>7</v>
      </c>
      <c r="B272" s="29" t="s">
        <v>544</v>
      </c>
      <c r="C272" s="562">
        <f>SUM(C273:C283)</f>
        <v>0</v>
      </c>
      <c r="D272" s="562">
        <f t="shared" ref="D272:D335" si="34">H272+L272+P272+T272</f>
        <v>283894.97200000001</v>
      </c>
      <c r="E272" s="562">
        <f t="shared" ref="E272:W272" si="35">SUM(E273:E283)</f>
        <v>3</v>
      </c>
      <c r="F272" s="562">
        <f t="shared" si="35"/>
        <v>2</v>
      </c>
      <c r="G272" s="562">
        <f t="shared" si="35"/>
        <v>2</v>
      </c>
      <c r="H272" s="562">
        <f t="shared" ref="H272:H335" si="36">SUM(I272:K272)</f>
        <v>8000</v>
      </c>
      <c r="I272" s="562">
        <f t="shared" si="35"/>
        <v>0</v>
      </c>
      <c r="J272" s="562">
        <f t="shared" si="35"/>
        <v>8000</v>
      </c>
      <c r="K272" s="562">
        <f t="shared" si="35"/>
        <v>0</v>
      </c>
      <c r="L272" s="562">
        <f t="shared" ref="L272:L335" si="37">SUM(M272:O272)</f>
        <v>154669.97200000001</v>
      </c>
      <c r="M272" s="562">
        <f t="shared" si="35"/>
        <v>0</v>
      </c>
      <c r="N272" s="562">
        <f t="shared" si="35"/>
        <v>154669.97200000001</v>
      </c>
      <c r="O272" s="562">
        <f t="shared" si="35"/>
        <v>0</v>
      </c>
      <c r="P272" s="562">
        <f t="shared" ref="P272:P335" si="38">SUM(Q272:S272)</f>
        <v>35225</v>
      </c>
      <c r="Q272" s="562">
        <f t="shared" si="35"/>
        <v>0</v>
      </c>
      <c r="R272" s="562">
        <f t="shared" si="35"/>
        <v>35225</v>
      </c>
      <c r="S272" s="562">
        <f t="shared" si="35"/>
        <v>0</v>
      </c>
      <c r="T272" s="562">
        <f t="shared" ref="T272:T335" si="39">SUM(U272:W272)</f>
        <v>86000</v>
      </c>
      <c r="U272" s="562">
        <f t="shared" si="35"/>
        <v>0</v>
      </c>
      <c r="V272" s="562">
        <f t="shared" si="35"/>
        <v>86000</v>
      </c>
      <c r="W272" s="562">
        <f t="shared" si="35"/>
        <v>0</v>
      </c>
      <c r="X272" s="31">
        <f>SUM(X273:X274)</f>
        <v>0</v>
      </c>
      <c r="Y272" s="31">
        <f>SUM(Y273:Y274)</f>
        <v>0</v>
      </c>
      <c r="Z272" s="382"/>
      <c r="AG272" s="45"/>
      <c r="AH272" s="45"/>
      <c r="AI272" s="34"/>
      <c r="AJ272" s="34"/>
      <c r="AK272" s="45"/>
      <c r="AL272" s="45"/>
      <c r="AM272" s="45"/>
      <c r="AN272" s="45"/>
      <c r="AO272" s="45"/>
      <c r="AP272" s="45"/>
    </row>
    <row r="273" spans="1:42" s="91" customFormat="1" ht="15.75" hidden="1" outlineLevel="2" x14ac:dyDescent="0.25">
      <c r="A273" s="483" t="s">
        <v>258</v>
      </c>
      <c r="B273" s="428" t="s">
        <v>1305</v>
      </c>
      <c r="C273" s="575">
        <v>0</v>
      </c>
      <c r="D273" s="575">
        <f t="shared" si="34"/>
        <v>8000</v>
      </c>
      <c r="E273" s="575"/>
      <c r="F273" s="575"/>
      <c r="G273" s="575"/>
      <c r="H273" s="575">
        <f t="shared" si="36"/>
        <v>8000</v>
      </c>
      <c r="I273" s="575">
        <v>0</v>
      </c>
      <c r="J273" s="576">
        <v>8000</v>
      </c>
      <c r="K273" s="575">
        <v>0</v>
      </c>
      <c r="L273" s="575">
        <f t="shared" si="37"/>
        <v>0</v>
      </c>
      <c r="M273" s="577">
        <v>0</v>
      </c>
      <c r="N273" s="575">
        <v>0</v>
      </c>
      <c r="O273" s="575">
        <v>0</v>
      </c>
      <c r="P273" s="575">
        <f t="shared" si="38"/>
        <v>0</v>
      </c>
      <c r="Q273" s="575">
        <v>0</v>
      </c>
      <c r="R273" s="575">
        <v>0</v>
      </c>
      <c r="S273" s="575">
        <v>0</v>
      </c>
      <c r="T273" s="575">
        <f t="shared" si="39"/>
        <v>0</v>
      </c>
      <c r="U273" s="575">
        <v>0</v>
      </c>
      <c r="V273" s="575">
        <v>0</v>
      </c>
      <c r="W273" s="575">
        <v>0</v>
      </c>
      <c r="X273" s="429" t="s">
        <v>1640</v>
      </c>
      <c r="Y273" s="432"/>
      <c r="Z273" s="433"/>
      <c r="AI273" s="434">
        <f>SUM(I273:K273)</f>
        <v>8000</v>
      </c>
      <c r="AJ273" s="434">
        <f>AI273-H273</f>
        <v>0</v>
      </c>
    </row>
    <row r="274" spans="1:42" s="441" customFormat="1" ht="15.75" hidden="1" outlineLevel="2" x14ac:dyDescent="0.25">
      <c r="A274" s="484" t="s">
        <v>260</v>
      </c>
      <c r="B274" s="437" t="s">
        <v>1304</v>
      </c>
      <c r="C274" s="578">
        <v>0</v>
      </c>
      <c r="D274" s="578">
        <f t="shared" si="34"/>
        <v>5000</v>
      </c>
      <c r="E274" s="578"/>
      <c r="F274" s="578"/>
      <c r="G274" s="578"/>
      <c r="H274" s="578">
        <f t="shared" si="36"/>
        <v>0</v>
      </c>
      <c r="I274" s="578">
        <v>0</v>
      </c>
      <c r="J274" s="578">
        <v>0</v>
      </c>
      <c r="K274" s="578">
        <v>0</v>
      </c>
      <c r="L274" s="578">
        <f t="shared" si="37"/>
        <v>5000</v>
      </c>
      <c r="M274" s="579">
        <v>0</v>
      </c>
      <c r="N274" s="580">
        <v>5000</v>
      </c>
      <c r="O274" s="578">
        <v>0</v>
      </c>
      <c r="P274" s="578">
        <f t="shared" si="38"/>
        <v>0</v>
      </c>
      <c r="Q274" s="578">
        <v>0</v>
      </c>
      <c r="R274" s="578">
        <v>0</v>
      </c>
      <c r="S274" s="578">
        <v>0</v>
      </c>
      <c r="T274" s="578">
        <f t="shared" si="39"/>
        <v>0</v>
      </c>
      <c r="U274" s="578">
        <v>0</v>
      </c>
      <c r="V274" s="578">
        <v>0</v>
      </c>
      <c r="W274" s="578">
        <v>0</v>
      </c>
      <c r="X274" s="438" t="s">
        <v>1640</v>
      </c>
      <c r="Y274" s="439"/>
      <c r="Z274" s="440"/>
    </row>
    <row r="275" spans="1:42" s="316" customFormat="1" ht="15.75" hidden="1" outlineLevel="2" x14ac:dyDescent="0.25">
      <c r="A275" s="488" t="s">
        <v>266</v>
      </c>
      <c r="B275" s="105" t="s">
        <v>2042</v>
      </c>
      <c r="C275" s="571">
        <v>0</v>
      </c>
      <c r="D275" s="571">
        <f t="shared" si="34"/>
        <v>5000</v>
      </c>
      <c r="E275" s="571">
        <v>1</v>
      </c>
      <c r="F275" s="571">
        <v>1</v>
      </c>
      <c r="G275" s="571">
        <v>1</v>
      </c>
      <c r="H275" s="571">
        <f t="shared" si="36"/>
        <v>0</v>
      </c>
      <c r="I275" s="571">
        <v>0</v>
      </c>
      <c r="J275" s="571">
        <v>0</v>
      </c>
      <c r="K275" s="571">
        <v>0</v>
      </c>
      <c r="L275" s="571">
        <f t="shared" si="37"/>
        <v>5000</v>
      </c>
      <c r="M275" s="571">
        <v>0</v>
      </c>
      <c r="N275" s="571">
        <v>5000</v>
      </c>
      <c r="O275" s="571">
        <v>0</v>
      </c>
      <c r="P275" s="571">
        <f t="shared" si="38"/>
        <v>0</v>
      </c>
      <c r="Q275" s="571">
        <v>0</v>
      </c>
      <c r="R275" s="571">
        <v>0</v>
      </c>
      <c r="S275" s="571">
        <v>0</v>
      </c>
      <c r="T275" s="571">
        <f t="shared" si="39"/>
        <v>0</v>
      </c>
      <c r="U275" s="571">
        <v>0</v>
      </c>
      <c r="V275" s="571">
        <v>0</v>
      </c>
      <c r="W275" s="571">
        <v>0</v>
      </c>
      <c r="X275" s="450" t="s">
        <v>1581</v>
      </c>
    </row>
    <row r="276" spans="1:42" s="316" customFormat="1" ht="31.5" hidden="1" outlineLevel="2" x14ac:dyDescent="0.25">
      <c r="A276" s="488" t="s">
        <v>263</v>
      </c>
      <c r="B276" s="105" t="s">
        <v>2043</v>
      </c>
      <c r="C276" s="571">
        <v>0</v>
      </c>
      <c r="D276" s="571">
        <f t="shared" si="34"/>
        <v>10000</v>
      </c>
      <c r="E276" s="571">
        <v>2</v>
      </c>
      <c r="F276" s="571">
        <v>1</v>
      </c>
      <c r="G276" s="571">
        <v>1</v>
      </c>
      <c r="H276" s="571">
        <f t="shared" si="36"/>
        <v>0</v>
      </c>
      <c r="I276" s="571">
        <v>0</v>
      </c>
      <c r="J276" s="571">
        <v>0</v>
      </c>
      <c r="K276" s="571">
        <v>0</v>
      </c>
      <c r="L276" s="571">
        <f t="shared" si="37"/>
        <v>5000</v>
      </c>
      <c r="M276" s="571">
        <v>0</v>
      </c>
      <c r="N276" s="571">
        <v>5000</v>
      </c>
      <c r="O276" s="571">
        <v>0</v>
      </c>
      <c r="P276" s="571">
        <f t="shared" si="38"/>
        <v>5000</v>
      </c>
      <c r="Q276" s="571">
        <v>0</v>
      </c>
      <c r="R276" s="571">
        <v>5000</v>
      </c>
      <c r="S276" s="571">
        <v>0</v>
      </c>
      <c r="T276" s="571">
        <f t="shared" si="39"/>
        <v>0</v>
      </c>
      <c r="U276" s="571">
        <v>0</v>
      </c>
      <c r="V276" s="571">
        <v>0</v>
      </c>
      <c r="W276" s="571">
        <v>0</v>
      </c>
      <c r="X276" s="373" t="s">
        <v>2044</v>
      </c>
    </row>
    <row r="277" spans="1:42" s="436" customFormat="1" ht="15.75" hidden="1" outlineLevel="2" x14ac:dyDescent="0.25">
      <c r="A277" s="493" t="s">
        <v>550</v>
      </c>
      <c r="B277" s="492" t="s">
        <v>1662</v>
      </c>
      <c r="C277" s="574">
        <v>0</v>
      </c>
      <c r="D277" s="574">
        <f t="shared" si="34"/>
        <v>80000</v>
      </c>
      <c r="E277" s="574"/>
      <c r="F277" s="574"/>
      <c r="G277" s="574"/>
      <c r="H277" s="574">
        <f t="shared" si="36"/>
        <v>0</v>
      </c>
      <c r="I277" s="574">
        <v>0</v>
      </c>
      <c r="J277" s="574">
        <v>0</v>
      </c>
      <c r="K277" s="574">
        <v>0</v>
      </c>
      <c r="L277" s="574">
        <f t="shared" si="37"/>
        <v>80000</v>
      </c>
      <c r="M277" s="574">
        <v>0</v>
      </c>
      <c r="N277" s="570">
        <v>80000</v>
      </c>
      <c r="O277" s="574">
        <v>0</v>
      </c>
      <c r="P277" s="574">
        <f t="shared" si="38"/>
        <v>0</v>
      </c>
      <c r="Q277" s="574">
        <v>0</v>
      </c>
      <c r="R277" s="574">
        <v>0</v>
      </c>
      <c r="S277" s="574">
        <v>0</v>
      </c>
      <c r="T277" s="574">
        <f t="shared" si="39"/>
        <v>0</v>
      </c>
      <c r="U277" s="574">
        <v>0</v>
      </c>
      <c r="V277" s="574">
        <v>0</v>
      </c>
      <c r="W277" s="574">
        <v>0</v>
      </c>
      <c r="X277" s="473" t="s">
        <v>2047</v>
      </c>
    </row>
    <row r="278" spans="1:42" s="436" customFormat="1" ht="15.75" hidden="1" outlineLevel="2" x14ac:dyDescent="0.25">
      <c r="A278" s="493" t="s">
        <v>785</v>
      </c>
      <c r="B278" s="492" t="s">
        <v>1663</v>
      </c>
      <c r="C278" s="574">
        <v>0</v>
      </c>
      <c r="D278" s="574">
        <f t="shared" si="34"/>
        <v>32669.972000000002</v>
      </c>
      <c r="E278" s="574"/>
      <c r="F278" s="574"/>
      <c r="G278" s="574"/>
      <c r="H278" s="574">
        <f t="shared" si="36"/>
        <v>0</v>
      </c>
      <c r="I278" s="574">
        <v>0</v>
      </c>
      <c r="J278" s="574">
        <v>0</v>
      </c>
      <c r="K278" s="574">
        <v>0</v>
      </c>
      <c r="L278" s="574">
        <f t="shared" si="37"/>
        <v>32669.972000000002</v>
      </c>
      <c r="M278" s="574">
        <v>0</v>
      </c>
      <c r="N278" s="589">
        <f>3458.51*10*0.82+17.31*0.83*300</f>
        <v>32669.972000000002</v>
      </c>
      <c r="O278" s="574">
        <v>0</v>
      </c>
      <c r="P278" s="574">
        <f t="shared" si="38"/>
        <v>0</v>
      </c>
      <c r="Q278" s="574">
        <v>0</v>
      </c>
      <c r="R278" s="574">
        <v>0</v>
      </c>
      <c r="S278" s="574">
        <v>0</v>
      </c>
      <c r="T278" s="574">
        <f t="shared" si="39"/>
        <v>0</v>
      </c>
      <c r="U278" s="574">
        <v>0</v>
      </c>
      <c r="V278" s="574">
        <v>0</v>
      </c>
      <c r="W278" s="574">
        <v>0</v>
      </c>
      <c r="X278" s="473" t="s">
        <v>2047</v>
      </c>
    </row>
    <row r="279" spans="1:42" s="436" customFormat="1" ht="15.75" hidden="1" outlineLevel="2" x14ac:dyDescent="0.25">
      <c r="A279" s="487" t="s">
        <v>859</v>
      </c>
      <c r="B279" s="435" t="s">
        <v>1664</v>
      </c>
      <c r="C279" s="574">
        <v>0</v>
      </c>
      <c r="D279" s="574">
        <f t="shared" si="34"/>
        <v>27000</v>
      </c>
      <c r="E279" s="574"/>
      <c r="F279" s="574"/>
      <c r="G279" s="574"/>
      <c r="H279" s="574">
        <f t="shared" si="36"/>
        <v>0</v>
      </c>
      <c r="I279" s="574">
        <v>0</v>
      </c>
      <c r="J279" s="574">
        <v>0</v>
      </c>
      <c r="K279" s="574">
        <v>0</v>
      </c>
      <c r="L279" s="574">
        <f t="shared" si="37"/>
        <v>27000</v>
      </c>
      <c r="M279" s="574">
        <v>0</v>
      </c>
      <c r="N279" s="589">
        <v>27000</v>
      </c>
      <c r="O279" s="574">
        <v>0</v>
      </c>
      <c r="P279" s="574">
        <f t="shared" si="38"/>
        <v>0</v>
      </c>
      <c r="Q279" s="574">
        <v>0</v>
      </c>
      <c r="R279" s="574">
        <v>0</v>
      </c>
      <c r="S279" s="574">
        <v>0</v>
      </c>
      <c r="T279" s="574">
        <f t="shared" si="39"/>
        <v>0</v>
      </c>
      <c r="U279" s="574">
        <v>0</v>
      </c>
      <c r="V279" s="574">
        <v>0</v>
      </c>
      <c r="W279" s="574">
        <v>0</v>
      </c>
      <c r="X279" s="473" t="s">
        <v>2047</v>
      </c>
    </row>
    <row r="280" spans="1:42" s="436" customFormat="1" ht="15.75" hidden="1" outlineLevel="2" x14ac:dyDescent="0.25">
      <c r="A280" s="487" t="s">
        <v>861</v>
      </c>
      <c r="B280" s="435" t="s">
        <v>1665</v>
      </c>
      <c r="C280" s="574">
        <v>0</v>
      </c>
      <c r="D280" s="574">
        <f t="shared" si="34"/>
        <v>20225</v>
      </c>
      <c r="E280" s="574"/>
      <c r="F280" s="574"/>
      <c r="G280" s="574"/>
      <c r="H280" s="574">
        <f t="shared" si="36"/>
        <v>0</v>
      </c>
      <c r="I280" s="574">
        <v>0</v>
      </c>
      <c r="J280" s="574">
        <v>0</v>
      </c>
      <c r="K280" s="574">
        <v>0</v>
      </c>
      <c r="L280" s="574">
        <f t="shared" si="37"/>
        <v>0</v>
      </c>
      <c r="M280" s="574">
        <v>0</v>
      </c>
      <c r="N280" s="589">
        <v>0</v>
      </c>
      <c r="O280" s="574">
        <v>0</v>
      </c>
      <c r="P280" s="574">
        <f t="shared" si="38"/>
        <v>20225</v>
      </c>
      <c r="Q280" s="574">
        <v>0</v>
      </c>
      <c r="R280" s="574">
        <v>20225</v>
      </c>
      <c r="S280" s="574">
        <v>0</v>
      </c>
      <c r="T280" s="574">
        <f t="shared" si="39"/>
        <v>0</v>
      </c>
      <c r="U280" s="574">
        <v>0</v>
      </c>
      <c r="V280" s="574">
        <v>0</v>
      </c>
      <c r="W280" s="574">
        <v>0</v>
      </c>
      <c r="X280" s="473" t="s">
        <v>2045</v>
      </c>
    </row>
    <row r="281" spans="1:42" s="436" customFormat="1" ht="15.75" hidden="1" outlineLevel="2" x14ac:dyDescent="0.25">
      <c r="A281" s="539" t="s">
        <v>209</v>
      </c>
      <c r="B281" s="540" t="s">
        <v>2249</v>
      </c>
      <c r="C281" s="593">
        <v>0</v>
      </c>
      <c r="D281" s="593">
        <f t="shared" si="34"/>
        <v>10000</v>
      </c>
      <c r="E281" s="593"/>
      <c r="F281" s="593"/>
      <c r="G281" s="593"/>
      <c r="H281" s="593">
        <f t="shared" si="36"/>
        <v>0</v>
      </c>
      <c r="I281" s="593">
        <v>0</v>
      </c>
      <c r="J281" s="593">
        <v>0</v>
      </c>
      <c r="K281" s="593">
        <v>0</v>
      </c>
      <c r="L281" s="593">
        <f t="shared" si="37"/>
        <v>0</v>
      </c>
      <c r="M281" s="593">
        <v>0</v>
      </c>
      <c r="N281" s="593">
        <v>0</v>
      </c>
      <c r="O281" s="593">
        <v>0</v>
      </c>
      <c r="P281" s="593">
        <f t="shared" si="38"/>
        <v>10000</v>
      </c>
      <c r="Q281" s="593">
        <v>0</v>
      </c>
      <c r="R281" s="593">
        <v>10000</v>
      </c>
      <c r="S281" s="593">
        <v>0</v>
      </c>
      <c r="T281" s="593">
        <f t="shared" si="39"/>
        <v>0</v>
      </c>
      <c r="U281" s="593">
        <v>0</v>
      </c>
      <c r="V281" s="593">
        <v>0</v>
      </c>
      <c r="W281" s="593">
        <v>0</v>
      </c>
      <c r="X281" s="541" t="s">
        <v>2248</v>
      </c>
    </row>
    <row r="282" spans="1:42" s="542" customFormat="1" ht="15.75" hidden="1" outlineLevel="2" x14ac:dyDescent="0.25">
      <c r="A282" s="539" t="s">
        <v>221</v>
      </c>
      <c r="B282" s="540" t="s">
        <v>2264</v>
      </c>
      <c r="C282" s="593">
        <v>0</v>
      </c>
      <c r="D282" s="593">
        <f t="shared" si="34"/>
        <v>40000</v>
      </c>
      <c r="E282" s="593"/>
      <c r="F282" s="593"/>
      <c r="G282" s="593"/>
      <c r="H282" s="593">
        <f t="shared" si="36"/>
        <v>0</v>
      </c>
      <c r="I282" s="593">
        <v>0</v>
      </c>
      <c r="J282" s="593">
        <v>0</v>
      </c>
      <c r="K282" s="593">
        <v>0</v>
      </c>
      <c r="L282" s="593">
        <f t="shared" si="37"/>
        <v>0</v>
      </c>
      <c r="M282" s="593">
        <v>0</v>
      </c>
      <c r="N282" s="593">
        <v>0</v>
      </c>
      <c r="O282" s="593">
        <v>0</v>
      </c>
      <c r="P282" s="593">
        <f t="shared" si="38"/>
        <v>0</v>
      </c>
      <c r="Q282" s="593">
        <v>0</v>
      </c>
      <c r="R282" s="593">
        <v>0</v>
      </c>
      <c r="S282" s="593">
        <v>0</v>
      </c>
      <c r="T282" s="593">
        <f t="shared" si="39"/>
        <v>40000</v>
      </c>
      <c r="U282" s="593">
        <v>0</v>
      </c>
      <c r="V282" s="593">
        <v>40000</v>
      </c>
      <c r="W282" s="593">
        <v>0</v>
      </c>
      <c r="X282" s="541" t="s">
        <v>2262</v>
      </c>
    </row>
    <row r="283" spans="1:42" s="542" customFormat="1" ht="15.75" hidden="1" outlineLevel="2" x14ac:dyDescent="0.25">
      <c r="A283" s="539" t="s">
        <v>221</v>
      </c>
      <c r="B283" s="540" t="s">
        <v>2265</v>
      </c>
      <c r="C283" s="593">
        <v>0</v>
      </c>
      <c r="D283" s="593">
        <f t="shared" si="34"/>
        <v>46000</v>
      </c>
      <c r="E283" s="593"/>
      <c r="F283" s="593"/>
      <c r="G283" s="593"/>
      <c r="H283" s="593">
        <f t="shared" si="36"/>
        <v>0</v>
      </c>
      <c r="I283" s="593">
        <v>0</v>
      </c>
      <c r="J283" s="593">
        <v>0</v>
      </c>
      <c r="K283" s="593">
        <v>0</v>
      </c>
      <c r="L283" s="593">
        <f t="shared" si="37"/>
        <v>0</v>
      </c>
      <c r="M283" s="593">
        <v>0</v>
      </c>
      <c r="N283" s="593">
        <v>0</v>
      </c>
      <c r="O283" s="593">
        <v>0</v>
      </c>
      <c r="P283" s="593">
        <f t="shared" si="38"/>
        <v>0</v>
      </c>
      <c r="Q283" s="593">
        <v>0</v>
      </c>
      <c r="R283" s="593">
        <v>0</v>
      </c>
      <c r="S283" s="593">
        <v>0</v>
      </c>
      <c r="T283" s="593">
        <f t="shared" si="39"/>
        <v>46000</v>
      </c>
      <c r="U283" s="593">
        <v>0</v>
      </c>
      <c r="V283" s="593">
        <v>46000</v>
      </c>
      <c r="W283" s="593">
        <v>0</v>
      </c>
      <c r="X283" s="541" t="s">
        <v>2262</v>
      </c>
    </row>
    <row r="284" spans="1:42" s="44" customFormat="1" ht="15.75" hidden="1" outlineLevel="1" x14ac:dyDescent="0.2">
      <c r="A284" s="101" t="s">
        <v>270</v>
      </c>
      <c r="B284" s="29" t="s">
        <v>257</v>
      </c>
      <c r="C284" s="562">
        <f>SUM(C285:C324)</f>
        <v>29.343000000000004</v>
      </c>
      <c r="D284" s="562">
        <f t="shared" si="34"/>
        <v>300331.42452</v>
      </c>
      <c r="E284" s="562">
        <f>SUM(E285:E324)</f>
        <v>7</v>
      </c>
      <c r="F284" s="562">
        <f>SUM(F285:F324)</f>
        <v>4</v>
      </c>
      <c r="G284" s="562">
        <f>SUM(G285:G324)</f>
        <v>3</v>
      </c>
      <c r="H284" s="562">
        <f t="shared" si="36"/>
        <v>55748.01</v>
      </c>
      <c r="I284" s="562">
        <f>SUM(I285:I324)</f>
        <v>0</v>
      </c>
      <c r="J284" s="562">
        <f>SUM(J285:J324)</f>
        <v>55748.01</v>
      </c>
      <c r="K284" s="562">
        <f>SUM(K285:K324)</f>
        <v>0</v>
      </c>
      <c r="L284" s="562">
        <f t="shared" si="37"/>
        <v>165350.88266</v>
      </c>
      <c r="M284" s="562">
        <f>SUM(M285:M324)</f>
        <v>0</v>
      </c>
      <c r="N284" s="562">
        <f>SUM(N285:N324)</f>
        <v>165350.88266</v>
      </c>
      <c r="O284" s="562">
        <f>SUM(O285:O324)</f>
        <v>0</v>
      </c>
      <c r="P284" s="562">
        <f t="shared" si="38"/>
        <v>79232.531860000003</v>
      </c>
      <c r="Q284" s="562">
        <f>SUM(Q285:Q324)</f>
        <v>0</v>
      </c>
      <c r="R284" s="562">
        <f>SUM(R285:R324)</f>
        <v>79232.531860000003</v>
      </c>
      <c r="S284" s="562">
        <f>SUM(S285:S324)</f>
        <v>0</v>
      </c>
      <c r="T284" s="562">
        <f t="shared" si="39"/>
        <v>0</v>
      </c>
      <c r="U284" s="562">
        <f>SUM(U285:U324)</f>
        <v>0</v>
      </c>
      <c r="V284" s="562">
        <f>SUM(V285:V324)</f>
        <v>0</v>
      </c>
      <c r="W284" s="562">
        <f>SUM(W285:W324)</f>
        <v>0</v>
      </c>
      <c r="X284" s="31">
        <f>SUM(X285:X305)</f>
        <v>0</v>
      </c>
      <c r="Y284" s="31">
        <f>SUM(Y285:Y305)</f>
        <v>0</v>
      </c>
      <c r="Z284" s="382"/>
      <c r="AG284" s="45"/>
      <c r="AH284" s="45"/>
      <c r="AI284" s="34"/>
      <c r="AJ284" s="34"/>
      <c r="AK284" s="45"/>
      <c r="AL284" s="45"/>
      <c r="AM284" s="45"/>
      <c r="AN284" s="45"/>
      <c r="AO284" s="45"/>
      <c r="AP284" s="45"/>
    </row>
    <row r="285" spans="1:42" s="44" customFormat="1" ht="15.75" hidden="1" outlineLevel="2" x14ac:dyDescent="0.2">
      <c r="A285" s="56" t="s">
        <v>272</v>
      </c>
      <c r="B285" s="57" t="s">
        <v>1076</v>
      </c>
      <c r="C285" s="563">
        <v>4.3330000000000002</v>
      </c>
      <c r="D285" s="563">
        <f t="shared" si="34"/>
        <v>7366.11</v>
      </c>
      <c r="E285" s="563"/>
      <c r="F285" s="563"/>
      <c r="G285" s="563"/>
      <c r="H285" s="563">
        <f t="shared" si="36"/>
        <v>7366.11</v>
      </c>
      <c r="I285" s="563">
        <v>0</v>
      </c>
      <c r="J285" s="564">
        <v>7366.11</v>
      </c>
      <c r="K285" s="563">
        <v>0</v>
      </c>
      <c r="L285" s="563">
        <f t="shared" si="37"/>
        <v>0</v>
      </c>
      <c r="M285" s="565">
        <v>0</v>
      </c>
      <c r="N285" s="563">
        <v>0</v>
      </c>
      <c r="O285" s="563">
        <v>0</v>
      </c>
      <c r="P285" s="563">
        <f t="shared" si="38"/>
        <v>0</v>
      </c>
      <c r="Q285" s="563">
        <v>0</v>
      </c>
      <c r="R285" s="563">
        <v>0</v>
      </c>
      <c r="S285" s="563">
        <v>0</v>
      </c>
      <c r="T285" s="563">
        <f t="shared" si="39"/>
        <v>0</v>
      </c>
      <c r="U285" s="563">
        <v>0</v>
      </c>
      <c r="V285" s="563">
        <v>0</v>
      </c>
      <c r="W285" s="563">
        <v>0</v>
      </c>
      <c r="X285" s="58"/>
      <c r="Y285" s="254"/>
      <c r="Z285" s="382" t="e">
        <f>J285-#REF!</f>
        <v>#REF!</v>
      </c>
      <c r="AG285" s="45"/>
      <c r="AH285" s="45"/>
      <c r="AI285" s="34"/>
      <c r="AJ285" s="34"/>
      <c r="AK285" s="45"/>
      <c r="AL285" s="45"/>
      <c r="AM285" s="45"/>
      <c r="AN285" s="45"/>
      <c r="AO285" s="45"/>
      <c r="AP285" s="45"/>
    </row>
    <row r="286" spans="1:42" s="100" customFormat="1" ht="15.75" hidden="1" outlineLevel="2" x14ac:dyDescent="0.2">
      <c r="A286" s="99" t="s">
        <v>734</v>
      </c>
      <c r="B286" s="63" t="s">
        <v>985</v>
      </c>
      <c r="C286" s="563">
        <v>2.11</v>
      </c>
      <c r="D286" s="563">
        <f t="shared" si="34"/>
        <v>3881.9</v>
      </c>
      <c r="E286" s="563"/>
      <c r="F286" s="563"/>
      <c r="G286" s="563"/>
      <c r="H286" s="563">
        <f t="shared" si="36"/>
        <v>3881.9</v>
      </c>
      <c r="I286" s="563">
        <v>0</v>
      </c>
      <c r="J286" s="564">
        <v>3881.9</v>
      </c>
      <c r="K286" s="565">
        <v>0</v>
      </c>
      <c r="L286" s="563">
        <f t="shared" si="37"/>
        <v>0</v>
      </c>
      <c r="M286" s="565">
        <v>0</v>
      </c>
      <c r="N286" s="563">
        <v>0</v>
      </c>
      <c r="O286" s="563">
        <v>0</v>
      </c>
      <c r="P286" s="563">
        <f t="shared" si="38"/>
        <v>0</v>
      </c>
      <c r="Q286" s="563">
        <v>0</v>
      </c>
      <c r="R286" s="563">
        <v>0</v>
      </c>
      <c r="S286" s="563">
        <v>0</v>
      </c>
      <c r="T286" s="563">
        <f t="shared" si="39"/>
        <v>0</v>
      </c>
      <c r="U286" s="563">
        <v>0</v>
      </c>
      <c r="V286" s="563">
        <v>0</v>
      </c>
      <c r="W286" s="563">
        <v>0</v>
      </c>
      <c r="X286" s="58"/>
      <c r="Y286" s="256" t="s">
        <v>262</v>
      </c>
      <c r="Z286" s="382" t="e">
        <f>J286-#REF!</f>
        <v>#REF!</v>
      </c>
      <c r="AI286" s="34">
        <f>SUM(I286:K286)</f>
        <v>3881.9</v>
      </c>
      <c r="AJ286" s="34">
        <f>AI286-H286</f>
        <v>0</v>
      </c>
    </row>
    <row r="287" spans="1:42" s="87" customFormat="1" ht="15.75" hidden="1" outlineLevel="2" x14ac:dyDescent="0.2">
      <c r="A287" s="56" t="s">
        <v>892</v>
      </c>
      <c r="B287" s="57" t="s">
        <v>1011</v>
      </c>
      <c r="C287" s="563">
        <v>0</v>
      </c>
      <c r="D287" s="563">
        <f t="shared" si="34"/>
        <v>3600</v>
      </c>
      <c r="E287" s="563"/>
      <c r="F287" s="563"/>
      <c r="G287" s="563"/>
      <c r="H287" s="563">
        <f t="shared" si="36"/>
        <v>3600</v>
      </c>
      <c r="I287" s="563">
        <v>0</v>
      </c>
      <c r="J287" s="564">
        <v>3600</v>
      </c>
      <c r="K287" s="565">
        <v>0</v>
      </c>
      <c r="L287" s="563">
        <f t="shared" si="37"/>
        <v>0</v>
      </c>
      <c r="M287" s="565">
        <v>0</v>
      </c>
      <c r="N287" s="563">
        <v>0</v>
      </c>
      <c r="O287" s="563">
        <v>0</v>
      </c>
      <c r="P287" s="563">
        <f t="shared" si="38"/>
        <v>0</v>
      </c>
      <c r="Q287" s="563">
        <v>0</v>
      </c>
      <c r="R287" s="563">
        <v>0</v>
      </c>
      <c r="S287" s="563">
        <v>0</v>
      </c>
      <c r="T287" s="563">
        <f t="shared" si="39"/>
        <v>0</v>
      </c>
      <c r="U287" s="563">
        <v>0</v>
      </c>
      <c r="V287" s="563">
        <v>0</v>
      </c>
      <c r="W287" s="563">
        <v>0</v>
      </c>
      <c r="X287" s="58"/>
      <c r="Y287" s="256" t="s">
        <v>265</v>
      </c>
      <c r="Z287" s="382" t="e">
        <f>J287-#REF!</f>
        <v>#REF!</v>
      </c>
      <c r="AI287" s="34">
        <f>SUM(I287:K287)</f>
        <v>3600</v>
      </c>
      <c r="AJ287" s="34">
        <f>AI287-H287</f>
        <v>0</v>
      </c>
    </row>
    <row r="288" spans="1:42" ht="15.75" hidden="1" outlineLevel="2" x14ac:dyDescent="0.2">
      <c r="A288" s="481" t="s">
        <v>942</v>
      </c>
      <c r="B288" s="78" t="s">
        <v>1012</v>
      </c>
      <c r="C288" s="563">
        <v>0</v>
      </c>
      <c r="D288" s="563">
        <f t="shared" si="34"/>
        <v>7600</v>
      </c>
      <c r="E288" s="563"/>
      <c r="F288" s="563"/>
      <c r="G288" s="563"/>
      <c r="H288" s="563">
        <f t="shared" si="36"/>
        <v>7600</v>
      </c>
      <c r="I288" s="563">
        <v>0</v>
      </c>
      <c r="J288" s="564">
        <v>7600</v>
      </c>
      <c r="K288" s="563">
        <v>0</v>
      </c>
      <c r="L288" s="563">
        <f t="shared" si="37"/>
        <v>0</v>
      </c>
      <c r="M288" s="565">
        <v>0</v>
      </c>
      <c r="N288" s="563">
        <v>0</v>
      </c>
      <c r="O288" s="563">
        <v>0</v>
      </c>
      <c r="P288" s="563">
        <f t="shared" si="38"/>
        <v>0</v>
      </c>
      <c r="Q288" s="563">
        <v>0</v>
      </c>
      <c r="R288" s="563">
        <v>0</v>
      </c>
      <c r="S288" s="563">
        <v>0</v>
      </c>
      <c r="T288" s="563">
        <f t="shared" si="39"/>
        <v>0</v>
      </c>
      <c r="U288" s="563">
        <v>0</v>
      </c>
      <c r="V288" s="563">
        <v>0</v>
      </c>
      <c r="W288" s="563">
        <v>0</v>
      </c>
      <c r="X288" s="58"/>
      <c r="Y288" s="264"/>
      <c r="Z288" s="382" t="e">
        <f>J288-#REF!</f>
        <v>#REF!</v>
      </c>
      <c r="AI288" s="34">
        <f>SUM(I288:K288)</f>
        <v>7600</v>
      </c>
      <c r="AJ288" s="34">
        <f>AI288-H288</f>
        <v>0</v>
      </c>
    </row>
    <row r="289" spans="1:36" ht="15.75" hidden="1" outlineLevel="2" x14ac:dyDescent="0.2">
      <c r="A289" s="481" t="s">
        <v>943</v>
      </c>
      <c r="B289" s="78" t="s">
        <v>1013</v>
      </c>
      <c r="C289" s="563">
        <v>0</v>
      </c>
      <c r="D289" s="563">
        <f t="shared" si="34"/>
        <v>7300</v>
      </c>
      <c r="E289" s="563"/>
      <c r="F289" s="563"/>
      <c r="G289" s="563"/>
      <c r="H289" s="563">
        <f t="shared" si="36"/>
        <v>7300</v>
      </c>
      <c r="I289" s="563">
        <v>0</v>
      </c>
      <c r="J289" s="564">
        <v>7300</v>
      </c>
      <c r="K289" s="563">
        <v>0</v>
      </c>
      <c r="L289" s="563">
        <f t="shared" si="37"/>
        <v>0</v>
      </c>
      <c r="M289" s="565">
        <v>0</v>
      </c>
      <c r="N289" s="563">
        <v>0</v>
      </c>
      <c r="O289" s="563">
        <v>0</v>
      </c>
      <c r="P289" s="563">
        <f t="shared" si="38"/>
        <v>0</v>
      </c>
      <c r="Q289" s="563">
        <v>0</v>
      </c>
      <c r="R289" s="563">
        <v>0</v>
      </c>
      <c r="S289" s="563">
        <v>0</v>
      </c>
      <c r="T289" s="563">
        <f t="shared" si="39"/>
        <v>0</v>
      </c>
      <c r="U289" s="563">
        <v>0</v>
      </c>
      <c r="V289" s="563">
        <v>0</v>
      </c>
      <c r="W289" s="563">
        <v>0</v>
      </c>
      <c r="X289" s="58"/>
      <c r="Y289" s="264"/>
      <c r="Z289" s="382" t="e">
        <f>J289-#REF!</f>
        <v>#REF!</v>
      </c>
      <c r="AI289" s="34">
        <f>SUM(I289:K289)</f>
        <v>7300</v>
      </c>
      <c r="AJ289" s="34">
        <f>AI289-H289</f>
        <v>0</v>
      </c>
    </row>
    <row r="290" spans="1:36" s="91" customFormat="1" ht="18.75" hidden="1" customHeight="1" outlineLevel="2" x14ac:dyDescent="0.25">
      <c r="A290" s="483" t="s">
        <v>944</v>
      </c>
      <c r="B290" s="428" t="s">
        <v>1322</v>
      </c>
      <c r="C290" s="575">
        <v>0</v>
      </c>
      <c r="D290" s="575">
        <f t="shared" si="34"/>
        <v>8000</v>
      </c>
      <c r="E290" s="575"/>
      <c r="F290" s="575"/>
      <c r="G290" s="575"/>
      <c r="H290" s="575">
        <f t="shared" si="36"/>
        <v>8000</v>
      </c>
      <c r="I290" s="575">
        <v>0</v>
      </c>
      <c r="J290" s="576">
        <v>8000</v>
      </c>
      <c r="K290" s="575">
        <v>0</v>
      </c>
      <c r="L290" s="575">
        <f t="shared" si="37"/>
        <v>0</v>
      </c>
      <c r="M290" s="577">
        <v>0</v>
      </c>
      <c r="N290" s="575">
        <v>0</v>
      </c>
      <c r="O290" s="575">
        <v>0</v>
      </c>
      <c r="P290" s="575">
        <f t="shared" si="38"/>
        <v>0</v>
      </c>
      <c r="Q290" s="575">
        <v>0</v>
      </c>
      <c r="R290" s="575">
        <v>0</v>
      </c>
      <c r="S290" s="575">
        <v>0</v>
      </c>
      <c r="T290" s="575">
        <f t="shared" si="39"/>
        <v>0</v>
      </c>
      <c r="U290" s="575">
        <v>0</v>
      </c>
      <c r="V290" s="575">
        <v>0</v>
      </c>
      <c r="W290" s="575">
        <v>0</v>
      </c>
      <c r="X290" s="429" t="s">
        <v>1640</v>
      </c>
      <c r="Y290" s="430"/>
      <c r="Z290" s="431"/>
    </row>
    <row r="291" spans="1:36" s="91" customFormat="1" ht="15.75" hidden="1" outlineLevel="2" x14ac:dyDescent="0.25">
      <c r="A291" s="483" t="s">
        <v>945</v>
      </c>
      <c r="B291" s="428" t="s">
        <v>1327</v>
      </c>
      <c r="C291" s="575">
        <v>0</v>
      </c>
      <c r="D291" s="575">
        <f t="shared" si="34"/>
        <v>10000</v>
      </c>
      <c r="E291" s="575"/>
      <c r="F291" s="575"/>
      <c r="G291" s="575"/>
      <c r="H291" s="575">
        <f t="shared" si="36"/>
        <v>10000</v>
      </c>
      <c r="I291" s="575">
        <v>0</v>
      </c>
      <c r="J291" s="576">
        <v>10000</v>
      </c>
      <c r="K291" s="575">
        <v>0</v>
      </c>
      <c r="L291" s="575">
        <f t="shared" si="37"/>
        <v>0</v>
      </c>
      <c r="M291" s="577">
        <v>0</v>
      </c>
      <c r="N291" s="575">
        <v>0</v>
      </c>
      <c r="O291" s="575">
        <v>0</v>
      </c>
      <c r="P291" s="575">
        <f t="shared" si="38"/>
        <v>0</v>
      </c>
      <c r="Q291" s="575">
        <v>0</v>
      </c>
      <c r="R291" s="575">
        <v>0</v>
      </c>
      <c r="S291" s="575">
        <v>0</v>
      </c>
      <c r="T291" s="575">
        <f t="shared" si="39"/>
        <v>0</v>
      </c>
      <c r="U291" s="575">
        <v>0</v>
      </c>
      <c r="V291" s="575">
        <v>0</v>
      </c>
      <c r="W291" s="575">
        <v>0</v>
      </c>
      <c r="X291" s="429" t="s">
        <v>1640</v>
      </c>
      <c r="Y291" s="430"/>
      <c r="Z291" s="431"/>
    </row>
    <row r="292" spans="1:36" s="91" customFormat="1" ht="18.75" hidden="1" customHeight="1" outlineLevel="2" x14ac:dyDescent="0.25">
      <c r="A292" s="483" t="s">
        <v>946</v>
      </c>
      <c r="B292" s="428" t="s">
        <v>1328</v>
      </c>
      <c r="C292" s="575">
        <v>0</v>
      </c>
      <c r="D292" s="575">
        <f t="shared" si="34"/>
        <v>8000</v>
      </c>
      <c r="E292" s="575"/>
      <c r="F292" s="575"/>
      <c r="G292" s="575"/>
      <c r="H292" s="575">
        <f t="shared" si="36"/>
        <v>8000</v>
      </c>
      <c r="I292" s="575">
        <v>0</v>
      </c>
      <c r="J292" s="576">
        <v>8000</v>
      </c>
      <c r="K292" s="575">
        <v>0</v>
      </c>
      <c r="L292" s="575">
        <f t="shared" si="37"/>
        <v>0</v>
      </c>
      <c r="M292" s="577">
        <v>0</v>
      </c>
      <c r="N292" s="575">
        <v>0</v>
      </c>
      <c r="O292" s="575">
        <v>0</v>
      </c>
      <c r="P292" s="575">
        <f t="shared" si="38"/>
        <v>0</v>
      </c>
      <c r="Q292" s="575">
        <v>0</v>
      </c>
      <c r="R292" s="575">
        <v>0</v>
      </c>
      <c r="S292" s="575">
        <v>0</v>
      </c>
      <c r="T292" s="575">
        <f t="shared" si="39"/>
        <v>0</v>
      </c>
      <c r="U292" s="575">
        <v>0</v>
      </c>
      <c r="V292" s="575">
        <v>0</v>
      </c>
      <c r="W292" s="575">
        <v>0</v>
      </c>
      <c r="X292" s="429" t="s">
        <v>1640</v>
      </c>
      <c r="Y292" s="432"/>
      <c r="Z292" s="433"/>
      <c r="AI292" s="434">
        <f>SUM(I292:K292)</f>
        <v>8000</v>
      </c>
      <c r="AJ292" s="434">
        <f>AI292-H292</f>
        <v>0</v>
      </c>
    </row>
    <row r="293" spans="1:36" s="441" customFormat="1" ht="15.75" hidden="1" outlineLevel="2" x14ac:dyDescent="0.25">
      <c r="A293" s="484" t="s">
        <v>947</v>
      </c>
      <c r="B293" s="447" t="s">
        <v>1315</v>
      </c>
      <c r="C293" s="578">
        <v>0</v>
      </c>
      <c r="D293" s="578">
        <f t="shared" si="34"/>
        <v>8000</v>
      </c>
      <c r="E293" s="578"/>
      <c r="F293" s="578"/>
      <c r="G293" s="578"/>
      <c r="H293" s="578">
        <f t="shared" si="36"/>
        <v>0</v>
      </c>
      <c r="I293" s="578">
        <v>0</v>
      </c>
      <c r="J293" s="578">
        <v>0</v>
      </c>
      <c r="K293" s="578">
        <v>0</v>
      </c>
      <c r="L293" s="578">
        <f t="shared" si="37"/>
        <v>8000</v>
      </c>
      <c r="M293" s="579">
        <v>0</v>
      </c>
      <c r="N293" s="580">
        <v>8000</v>
      </c>
      <c r="O293" s="578">
        <v>0</v>
      </c>
      <c r="P293" s="578">
        <f t="shared" si="38"/>
        <v>0</v>
      </c>
      <c r="Q293" s="578">
        <v>0</v>
      </c>
      <c r="R293" s="578">
        <v>0</v>
      </c>
      <c r="S293" s="578">
        <v>0</v>
      </c>
      <c r="T293" s="578">
        <f t="shared" si="39"/>
        <v>0</v>
      </c>
      <c r="U293" s="578">
        <v>0</v>
      </c>
      <c r="V293" s="578">
        <v>0</v>
      </c>
      <c r="W293" s="578">
        <v>0</v>
      </c>
      <c r="X293" s="438" t="s">
        <v>1640</v>
      </c>
      <c r="Y293" s="439"/>
      <c r="Z293" s="440"/>
    </row>
    <row r="294" spans="1:36" s="441" customFormat="1" ht="17.25" hidden="1" customHeight="1" outlineLevel="2" x14ac:dyDescent="0.25">
      <c r="A294" s="484" t="s">
        <v>948</v>
      </c>
      <c r="B294" s="437" t="s">
        <v>1316</v>
      </c>
      <c r="C294" s="578">
        <v>0</v>
      </c>
      <c r="D294" s="578">
        <f t="shared" si="34"/>
        <v>6000</v>
      </c>
      <c r="E294" s="578"/>
      <c r="F294" s="578"/>
      <c r="G294" s="578"/>
      <c r="H294" s="578">
        <f t="shared" si="36"/>
        <v>0</v>
      </c>
      <c r="I294" s="578">
        <v>0</v>
      </c>
      <c r="J294" s="578">
        <v>0</v>
      </c>
      <c r="K294" s="578">
        <v>0</v>
      </c>
      <c r="L294" s="578">
        <f t="shared" si="37"/>
        <v>6000</v>
      </c>
      <c r="M294" s="579">
        <v>0</v>
      </c>
      <c r="N294" s="580">
        <v>6000</v>
      </c>
      <c r="O294" s="578">
        <v>0</v>
      </c>
      <c r="P294" s="578">
        <f t="shared" si="38"/>
        <v>0</v>
      </c>
      <c r="Q294" s="578">
        <v>0</v>
      </c>
      <c r="R294" s="578">
        <v>0</v>
      </c>
      <c r="S294" s="578">
        <v>0</v>
      </c>
      <c r="T294" s="578">
        <f t="shared" si="39"/>
        <v>0</v>
      </c>
      <c r="U294" s="578">
        <v>0</v>
      </c>
      <c r="V294" s="578">
        <v>0</v>
      </c>
      <c r="W294" s="578">
        <v>0</v>
      </c>
      <c r="X294" s="438" t="s">
        <v>1640</v>
      </c>
      <c r="Y294" s="439"/>
      <c r="Z294" s="440"/>
    </row>
    <row r="295" spans="1:36" s="441" customFormat="1" ht="31.5" hidden="1" outlineLevel="2" x14ac:dyDescent="0.25">
      <c r="A295" s="484" t="s">
        <v>949</v>
      </c>
      <c r="B295" s="437" t="s">
        <v>1317</v>
      </c>
      <c r="C295" s="578">
        <v>0</v>
      </c>
      <c r="D295" s="578">
        <f t="shared" si="34"/>
        <v>5000</v>
      </c>
      <c r="E295" s="578"/>
      <c r="F295" s="578"/>
      <c r="G295" s="578"/>
      <c r="H295" s="578">
        <f t="shared" si="36"/>
        <v>0</v>
      </c>
      <c r="I295" s="578">
        <v>0</v>
      </c>
      <c r="J295" s="578">
        <v>0</v>
      </c>
      <c r="K295" s="578">
        <v>0</v>
      </c>
      <c r="L295" s="578">
        <f t="shared" si="37"/>
        <v>5000</v>
      </c>
      <c r="M295" s="579">
        <v>0</v>
      </c>
      <c r="N295" s="580">
        <v>5000</v>
      </c>
      <c r="O295" s="578">
        <v>0</v>
      </c>
      <c r="P295" s="578">
        <f t="shared" si="38"/>
        <v>0</v>
      </c>
      <c r="Q295" s="578">
        <v>0</v>
      </c>
      <c r="R295" s="578">
        <v>0</v>
      </c>
      <c r="S295" s="578">
        <v>0</v>
      </c>
      <c r="T295" s="578">
        <f t="shared" si="39"/>
        <v>0</v>
      </c>
      <c r="U295" s="578">
        <v>0</v>
      </c>
      <c r="V295" s="578">
        <v>0</v>
      </c>
      <c r="W295" s="578">
        <v>0</v>
      </c>
      <c r="X295" s="438" t="s">
        <v>1640</v>
      </c>
      <c r="Y295" s="442"/>
      <c r="Z295" s="443"/>
      <c r="AI295" s="444">
        <f>SUM(I295:K295)</f>
        <v>0</v>
      </c>
      <c r="AJ295" s="444">
        <f>AI295-H295</f>
        <v>0</v>
      </c>
    </row>
    <row r="296" spans="1:36" s="441" customFormat="1" ht="31.5" hidden="1" outlineLevel="2" x14ac:dyDescent="0.25">
      <c r="A296" s="484" t="s">
        <v>950</v>
      </c>
      <c r="B296" s="437" t="s">
        <v>1339</v>
      </c>
      <c r="C296" s="578">
        <v>0</v>
      </c>
      <c r="D296" s="578">
        <f t="shared" si="34"/>
        <v>12000</v>
      </c>
      <c r="E296" s="578"/>
      <c r="F296" s="578"/>
      <c r="G296" s="578"/>
      <c r="H296" s="578">
        <f t="shared" si="36"/>
        <v>0</v>
      </c>
      <c r="I296" s="578">
        <v>0</v>
      </c>
      <c r="J296" s="578">
        <v>0</v>
      </c>
      <c r="K296" s="578">
        <v>0</v>
      </c>
      <c r="L296" s="578">
        <f t="shared" si="37"/>
        <v>12000</v>
      </c>
      <c r="M296" s="579">
        <v>0</v>
      </c>
      <c r="N296" s="580">
        <v>12000</v>
      </c>
      <c r="O296" s="578">
        <v>0</v>
      </c>
      <c r="P296" s="578">
        <f t="shared" si="38"/>
        <v>0</v>
      </c>
      <c r="Q296" s="578">
        <v>0</v>
      </c>
      <c r="R296" s="578">
        <v>0</v>
      </c>
      <c r="S296" s="578">
        <v>0</v>
      </c>
      <c r="T296" s="578">
        <f t="shared" si="39"/>
        <v>0</v>
      </c>
      <c r="U296" s="578">
        <v>0</v>
      </c>
      <c r="V296" s="578">
        <v>0</v>
      </c>
      <c r="W296" s="578">
        <v>0</v>
      </c>
      <c r="X296" s="438" t="s">
        <v>1640</v>
      </c>
      <c r="Y296" s="439"/>
      <c r="Z296" s="440"/>
    </row>
    <row r="297" spans="1:36" s="441" customFormat="1" ht="31.5" hidden="1" outlineLevel="2" x14ac:dyDescent="0.25">
      <c r="A297" s="484" t="s">
        <v>1306</v>
      </c>
      <c r="B297" s="437" t="s">
        <v>1318</v>
      </c>
      <c r="C297" s="578">
        <v>0</v>
      </c>
      <c r="D297" s="578">
        <f t="shared" si="34"/>
        <v>5000</v>
      </c>
      <c r="E297" s="578"/>
      <c r="F297" s="578"/>
      <c r="G297" s="578"/>
      <c r="H297" s="578">
        <f t="shared" si="36"/>
        <v>0</v>
      </c>
      <c r="I297" s="578">
        <v>0</v>
      </c>
      <c r="J297" s="578">
        <v>0</v>
      </c>
      <c r="K297" s="578">
        <v>0</v>
      </c>
      <c r="L297" s="578">
        <f t="shared" si="37"/>
        <v>5000</v>
      </c>
      <c r="M297" s="579">
        <v>0</v>
      </c>
      <c r="N297" s="580">
        <v>5000</v>
      </c>
      <c r="O297" s="578">
        <v>0</v>
      </c>
      <c r="P297" s="578">
        <f t="shared" si="38"/>
        <v>0</v>
      </c>
      <c r="Q297" s="578">
        <v>0</v>
      </c>
      <c r="R297" s="578">
        <v>0</v>
      </c>
      <c r="S297" s="578">
        <v>0</v>
      </c>
      <c r="T297" s="578">
        <f t="shared" si="39"/>
        <v>0</v>
      </c>
      <c r="U297" s="578">
        <v>0</v>
      </c>
      <c r="V297" s="578">
        <v>0</v>
      </c>
      <c r="W297" s="578">
        <v>0</v>
      </c>
      <c r="X297" s="438" t="s">
        <v>1640</v>
      </c>
      <c r="Y297" s="439"/>
      <c r="Z297" s="440"/>
    </row>
    <row r="298" spans="1:36" s="441" customFormat="1" ht="15.75" hidden="1" outlineLevel="2" x14ac:dyDescent="0.25">
      <c r="A298" s="484" t="s">
        <v>1307</v>
      </c>
      <c r="B298" s="437" t="s">
        <v>1319</v>
      </c>
      <c r="C298" s="578">
        <v>0</v>
      </c>
      <c r="D298" s="578">
        <f t="shared" si="34"/>
        <v>5000</v>
      </c>
      <c r="E298" s="578"/>
      <c r="F298" s="578"/>
      <c r="G298" s="578"/>
      <c r="H298" s="578">
        <f t="shared" si="36"/>
        <v>0</v>
      </c>
      <c r="I298" s="578">
        <v>0</v>
      </c>
      <c r="J298" s="578">
        <v>0</v>
      </c>
      <c r="K298" s="578">
        <v>0</v>
      </c>
      <c r="L298" s="578">
        <f t="shared" si="37"/>
        <v>5000</v>
      </c>
      <c r="M298" s="579">
        <v>0</v>
      </c>
      <c r="N298" s="580">
        <v>5000</v>
      </c>
      <c r="O298" s="578">
        <v>0</v>
      </c>
      <c r="P298" s="578">
        <f t="shared" si="38"/>
        <v>0</v>
      </c>
      <c r="Q298" s="578">
        <v>0</v>
      </c>
      <c r="R298" s="578">
        <v>0</v>
      </c>
      <c r="S298" s="578">
        <v>0</v>
      </c>
      <c r="T298" s="578">
        <f t="shared" si="39"/>
        <v>0</v>
      </c>
      <c r="U298" s="578">
        <v>0</v>
      </c>
      <c r="V298" s="578">
        <v>0</v>
      </c>
      <c r="W298" s="578">
        <v>0</v>
      </c>
      <c r="X298" s="438" t="s">
        <v>1640</v>
      </c>
      <c r="Y298" s="442"/>
      <c r="Z298" s="443"/>
      <c r="AI298" s="444">
        <f>SUM(I298:K298)</f>
        <v>0</v>
      </c>
      <c r="AJ298" s="444">
        <f>AI298-H298</f>
        <v>0</v>
      </c>
    </row>
    <row r="299" spans="1:36" s="441" customFormat="1" ht="31.5" hidden="1" outlineLevel="2" x14ac:dyDescent="0.25">
      <c r="A299" s="484" t="s">
        <v>1308</v>
      </c>
      <c r="B299" s="437" t="s">
        <v>1320</v>
      </c>
      <c r="C299" s="578">
        <v>0</v>
      </c>
      <c r="D299" s="578">
        <f t="shared" si="34"/>
        <v>6000</v>
      </c>
      <c r="E299" s="578"/>
      <c r="F299" s="578"/>
      <c r="G299" s="578"/>
      <c r="H299" s="578">
        <f t="shared" si="36"/>
        <v>0</v>
      </c>
      <c r="I299" s="578">
        <v>0</v>
      </c>
      <c r="J299" s="578">
        <v>0</v>
      </c>
      <c r="K299" s="578">
        <v>0</v>
      </c>
      <c r="L299" s="578">
        <f t="shared" si="37"/>
        <v>6000</v>
      </c>
      <c r="M299" s="579">
        <v>0</v>
      </c>
      <c r="N299" s="580">
        <v>6000</v>
      </c>
      <c r="O299" s="578">
        <v>0</v>
      </c>
      <c r="P299" s="578">
        <f t="shared" si="38"/>
        <v>0</v>
      </c>
      <c r="Q299" s="578">
        <v>0</v>
      </c>
      <c r="R299" s="578">
        <v>0</v>
      </c>
      <c r="S299" s="578">
        <v>0</v>
      </c>
      <c r="T299" s="578">
        <f t="shared" si="39"/>
        <v>0</v>
      </c>
      <c r="U299" s="578">
        <v>0</v>
      </c>
      <c r="V299" s="578">
        <v>0</v>
      </c>
      <c r="W299" s="578">
        <v>0</v>
      </c>
      <c r="X299" s="438" t="s">
        <v>1640</v>
      </c>
      <c r="Y299" s="439"/>
      <c r="Z299" s="440"/>
    </row>
    <row r="300" spans="1:36" s="441" customFormat="1" ht="31.5" hidden="1" outlineLevel="2" x14ac:dyDescent="0.25">
      <c r="A300" s="484" t="s">
        <v>1309</v>
      </c>
      <c r="B300" s="437" t="s">
        <v>1321</v>
      </c>
      <c r="C300" s="578">
        <v>0</v>
      </c>
      <c r="D300" s="578">
        <f t="shared" si="34"/>
        <v>6000</v>
      </c>
      <c r="E300" s="578"/>
      <c r="F300" s="578"/>
      <c r="G300" s="578"/>
      <c r="H300" s="578">
        <f t="shared" si="36"/>
        <v>0</v>
      </c>
      <c r="I300" s="578">
        <v>0</v>
      </c>
      <c r="J300" s="578">
        <v>0</v>
      </c>
      <c r="K300" s="578">
        <v>0</v>
      </c>
      <c r="L300" s="578">
        <f t="shared" si="37"/>
        <v>6000</v>
      </c>
      <c r="M300" s="579">
        <v>0</v>
      </c>
      <c r="N300" s="580">
        <v>6000</v>
      </c>
      <c r="O300" s="578">
        <v>0</v>
      </c>
      <c r="P300" s="578">
        <f t="shared" si="38"/>
        <v>0</v>
      </c>
      <c r="Q300" s="578">
        <v>0</v>
      </c>
      <c r="R300" s="578">
        <v>0</v>
      </c>
      <c r="S300" s="578">
        <v>0</v>
      </c>
      <c r="T300" s="578">
        <f t="shared" si="39"/>
        <v>0</v>
      </c>
      <c r="U300" s="578">
        <v>0</v>
      </c>
      <c r="V300" s="578">
        <v>0</v>
      </c>
      <c r="W300" s="578">
        <v>0</v>
      </c>
      <c r="X300" s="438" t="s">
        <v>1640</v>
      </c>
      <c r="Y300" s="439"/>
      <c r="Z300" s="440"/>
    </row>
    <row r="301" spans="1:36" s="441" customFormat="1" ht="20.25" hidden="1" customHeight="1" outlineLevel="2" x14ac:dyDescent="0.25">
      <c r="A301" s="484" t="s">
        <v>1310</v>
      </c>
      <c r="B301" s="437" t="s">
        <v>1322</v>
      </c>
      <c r="C301" s="578">
        <v>0</v>
      </c>
      <c r="D301" s="578">
        <f t="shared" si="34"/>
        <v>8000</v>
      </c>
      <c r="E301" s="578"/>
      <c r="F301" s="578"/>
      <c r="G301" s="578"/>
      <c r="H301" s="578">
        <f t="shared" si="36"/>
        <v>0</v>
      </c>
      <c r="I301" s="578">
        <v>0</v>
      </c>
      <c r="J301" s="578">
        <v>0</v>
      </c>
      <c r="K301" s="578">
        <v>0</v>
      </c>
      <c r="L301" s="578">
        <f t="shared" si="37"/>
        <v>8000</v>
      </c>
      <c r="M301" s="579">
        <v>0</v>
      </c>
      <c r="N301" s="580">
        <v>8000</v>
      </c>
      <c r="O301" s="578">
        <v>0</v>
      </c>
      <c r="P301" s="578">
        <f t="shared" si="38"/>
        <v>0</v>
      </c>
      <c r="Q301" s="578">
        <v>0</v>
      </c>
      <c r="R301" s="578">
        <v>0</v>
      </c>
      <c r="S301" s="578">
        <v>0</v>
      </c>
      <c r="T301" s="578">
        <f t="shared" si="39"/>
        <v>0</v>
      </c>
      <c r="U301" s="578">
        <v>0</v>
      </c>
      <c r="V301" s="578">
        <v>0</v>
      </c>
      <c r="W301" s="578">
        <v>0</v>
      </c>
      <c r="X301" s="438" t="s">
        <v>1640</v>
      </c>
      <c r="Y301" s="442"/>
      <c r="Z301" s="443"/>
      <c r="AI301" s="444">
        <f>SUM(I301:K301)</f>
        <v>0</v>
      </c>
      <c r="AJ301" s="444">
        <f>AI301-H301</f>
        <v>0</v>
      </c>
    </row>
    <row r="302" spans="1:36" s="441" customFormat="1" ht="18.75" hidden="1" customHeight="1" outlineLevel="2" x14ac:dyDescent="0.25">
      <c r="A302" s="484" t="s">
        <v>1311</v>
      </c>
      <c r="B302" s="437" t="s">
        <v>1323</v>
      </c>
      <c r="C302" s="578">
        <v>0</v>
      </c>
      <c r="D302" s="578">
        <f t="shared" si="34"/>
        <v>6000</v>
      </c>
      <c r="E302" s="578"/>
      <c r="F302" s="578"/>
      <c r="G302" s="578"/>
      <c r="H302" s="578">
        <f t="shared" si="36"/>
        <v>0</v>
      </c>
      <c r="I302" s="578">
        <v>0</v>
      </c>
      <c r="J302" s="578">
        <v>0</v>
      </c>
      <c r="K302" s="578">
        <v>0</v>
      </c>
      <c r="L302" s="578">
        <f t="shared" si="37"/>
        <v>6000</v>
      </c>
      <c r="M302" s="579">
        <v>0</v>
      </c>
      <c r="N302" s="580">
        <v>6000</v>
      </c>
      <c r="O302" s="578">
        <v>0</v>
      </c>
      <c r="P302" s="578">
        <f t="shared" si="38"/>
        <v>0</v>
      </c>
      <c r="Q302" s="578">
        <v>0</v>
      </c>
      <c r="R302" s="578">
        <v>0</v>
      </c>
      <c r="S302" s="578">
        <v>0</v>
      </c>
      <c r="T302" s="578">
        <f t="shared" si="39"/>
        <v>0</v>
      </c>
      <c r="U302" s="578">
        <v>0</v>
      </c>
      <c r="V302" s="578">
        <v>0</v>
      </c>
      <c r="W302" s="578">
        <v>0</v>
      </c>
      <c r="X302" s="438" t="s">
        <v>1640</v>
      </c>
      <c r="Y302" s="439"/>
      <c r="Z302" s="440"/>
    </row>
    <row r="303" spans="1:36" s="441" customFormat="1" ht="16.5" hidden="1" customHeight="1" outlineLevel="2" x14ac:dyDescent="0.25">
      <c r="A303" s="484" t="s">
        <v>1312</v>
      </c>
      <c r="B303" s="437" t="s">
        <v>1324</v>
      </c>
      <c r="C303" s="578">
        <v>0</v>
      </c>
      <c r="D303" s="578">
        <f t="shared" si="34"/>
        <v>6000</v>
      </c>
      <c r="E303" s="578"/>
      <c r="F303" s="578"/>
      <c r="G303" s="578"/>
      <c r="H303" s="578">
        <f t="shared" si="36"/>
        <v>0</v>
      </c>
      <c r="I303" s="578">
        <v>0</v>
      </c>
      <c r="J303" s="578">
        <v>0</v>
      </c>
      <c r="K303" s="578">
        <v>0</v>
      </c>
      <c r="L303" s="578">
        <f t="shared" si="37"/>
        <v>6000</v>
      </c>
      <c r="M303" s="579">
        <v>0</v>
      </c>
      <c r="N303" s="580">
        <v>6000</v>
      </c>
      <c r="O303" s="578">
        <v>0</v>
      </c>
      <c r="P303" s="578">
        <f t="shared" si="38"/>
        <v>0</v>
      </c>
      <c r="Q303" s="578">
        <v>0</v>
      </c>
      <c r="R303" s="578">
        <v>0</v>
      </c>
      <c r="S303" s="578">
        <v>0</v>
      </c>
      <c r="T303" s="578">
        <f t="shared" si="39"/>
        <v>0</v>
      </c>
      <c r="U303" s="578">
        <v>0</v>
      </c>
      <c r="V303" s="578">
        <v>0</v>
      </c>
      <c r="W303" s="578">
        <v>0</v>
      </c>
      <c r="X303" s="438" t="s">
        <v>1640</v>
      </c>
      <c r="Y303" s="439"/>
      <c r="Z303" s="440"/>
    </row>
    <row r="304" spans="1:36" s="441" customFormat="1" ht="15.75" hidden="1" outlineLevel="2" x14ac:dyDescent="0.25">
      <c r="A304" s="484" t="s">
        <v>1313</v>
      </c>
      <c r="B304" s="437" t="s">
        <v>1325</v>
      </c>
      <c r="C304" s="578">
        <v>0</v>
      </c>
      <c r="D304" s="578">
        <f t="shared" si="34"/>
        <v>6000</v>
      </c>
      <c r="E304" s="578"/>
      <c r="F304" s="578"/>
      <c r="G304" s="578"/>
      <c r="H304" s="578">
        <f t="shared" si="36"/>
        <v>0</v>
      </c>
      <c r="I304" s="578">
        <v>0</v>
      </c>
      <c r="J304" s="578">
        <v>0</v>
      </c>
      <c r="K304" s="578">
        <v>0</v>
      </c>
      <c r="L304" s="578">
        <f t="shared" si="37"/>
        <v>6000</v>
      </c>
      <c r="M304" s="579">
        <v>0</v>
      </c>
      <c r="N304" s="580">
        <v>6000</v>
      </c>
      <c r="O304" s="578">
        <v>0</v>
      </c>
      <c r="P304" s="578">
        <f t="shared" si="38"/>
        <v>0</v>
      </c>
      <c r="Q304" s="578">
        <v>0</v>
      </c>
      <c r="R304" s="578">
        <v>0</v>
      </c>
      <c r="S304" s="578">
        <v>0</v>
      </c>
      <c r="T304" s="578">
        <f t="shared" si="39"/>
        <v>0</v>
      </c>
      <c r="U304" s="578">
        <v>0</v>
      </c>
      <c r="V304" s="578">
        <v>0</v>
      </c>
      <c r="W304" s="578">
        <v>0</v>
      </c>
      <c r="X304" s="438" t="s">
        <v>1640</v>
      </c>
      <c r="Y304" s="442"/>
      <c r="Z304" s="443"/>
      <c r="AI304" s="444">
        <f>SUM(I304:K304)</f>
        <v>0</v>
      </c>
      <c r="AJ304" s="444">
        <f>AI304-H304</f>
        <v>0</v>
      </c>
    </row>
    <row r="305" spans="1:26" s="441" customFormat="1" ht="18.75" hidden="1" customHeight="1" outlineLevel="2" x14ac:dyDescent="0.25">
      <c r="A305" s="484" t="s">
        <v>1314</v>
      </c>
      <c r="B305" s="437" t="s">
        <v>1326</v>
      </c>
      <c r="C305" s="578">
        <v>0</v>
      </c>
      <c r="D305" s="578">
        <f t="shared" si="34"/>
        <v>6000</v>
      </c>
      <c r="E305" s="578"/>
      <c r="F305" s="578"/>
      <c r="G305" s="578"/>
      <c r="H305" s="578">
        <f t="shared" si="36"/>
        <v>0</v>
      </c>
      <c r="I305" s="578">
        <v>0</v>
      </c>
      <c r="J305" s="578">
        <v>0</v>
      </c>
      <c r="K305" s="578">
        <v>0</v>
      </c>
      <c r="L305" s="578">
        <f t="shared" si="37"/>
        <v>6000</v>
      </c>
      <c r="M305" s="579">
        <v>0</v>
      </c>
      <c r="N305" s="580">
        <v>6000</v>
      </c>
      <c r="O305" s="578">
        <v>0</v>
      </c>
      <c r="P305" s="578">
        <f t="shared" si="38"/>
        <v>0</v>
      </c>
      <c r="Q305" s="578">
        <v>0</v>
      </c>
      <c r="R305" s="578">
        <v>0</v>
      </c>
      <c r="S305" s="578">
        <v>0</v>
      </c>
      <c r="T305" s="578">
        <f t="shared" si="39"/>
        <v>0</v>
      </c>
      <c r="U305" s="578">
        <v>0</v>
      </c>
      <c r="V305" s="578">
        <v>0</v>
      </c>
      <c r="W305" s="578">
        <v>0</v>
      </c>
      <c r="X305" s="438" t="s">
        <v>1640</v>
      </c>
      <c r="Y305" s="439"/>
      <c r="Z305" s="440"/>
    </row>
    <row r="306" spans="1:26" s="316" customFormat="1" ht="15.75" hidden="1" outlineLevel="2" x14ac:dyDescent="0.25">
      <c r="A306" s="488" t="s">
        <v>1679</v>
      </c>
      <c r="B306" s="105" t="s">
        <v>2049</v>
      </c>
      <c r="C306" s="571">
        <v>0</v>
      </c>
      <c r="D306" s="571">
        <f t="shared" si="34"/>
        <v>7000</v>
      </c>
      <c r="E306" s="571">
        <v>1</v>
      </c>
      <c r="F306" s="571">
        <v>1</v>
      </c>
      <c r="G306" s="571">
        <v>1</v>
      </c>
      <c r="H306" s="571">
        <f t="shared" si="36"/>
        <v>0</v>
      </c>
      <c r="I306" s="571">
        <v>0</v>
      </c>
      <c r="J306" s="571">
        <v>0</v>
      </c>
      <c r="K306" s="571">
        <v>0</v>
      </c>
      <c r="L306" s="571">
        <f t="shared" si="37"/>
        <v>7000</v>
      </c>
      <c r="M306" s="571">
        <v>0</v>
      </c>
      <c r="N306" s="571">
        <v>7000</v>
      </c>
      <c r="O306" s="588">
        <v>0</v>
      </c>
      <c r="P306" s="571">
        <f t="shared" si="38"/>
        <v>0</v>
      </c>
      <c r="Q306" s="571">
        <v>0</v>
      </c>
      <c r="R306" s="571">
        <v>0</v>
      </c>
      <c r="S306" s="571">
        <v>0</v>
      </c>
      <c r="T306" s="571">
        <f t="shared" si="39"/>
        <v>0</v>
      </c>
      <c r="U306" s="571">
        <v>0</v>
      </c>
      <c r="V306" s="571">
        <v>0</v>
      </c>
      <c r="W306" s="571">
        <v>0</v>
      </c>
      <c r="X306" s="450" t="s">
        <v>2061</v>
      </c>
    </row>
    <row r="307" spans="1:26" s="316" customFormat="1" ht="15.75" hidden="1" outlineLevel="2" x14ac:dyDescent="0.25">
      <c r="A307" s="488" t="s">
        <v>1677</v>
      </c>
      <c r="B307" s="105" t="s">
        <v>2050</v>
      </c>
      <c r="C307" s="571">
        <v>0</v>
      </c>
      <c r="D307" s="571">
        <f t="shared" si="34"/>
        <v>5000</v>
      </c>
      <c r="E307" s="571">
        <v>1</v>
      </c>
      <c r="F307" s="571">
        <v>1</v>
      </c>
      <c r="G307" s="571">
        <v>1</v>
      </c>
      <c r="H307" s="571">
        <f t="shared" si="36"/>
        <v>0</v>
      </c>
      <c r="I307" s="571">
        <v>0</v>
      </c>
      <c r="J307" s="571">
        <v>0</v>
      </c>
      <c r="K307" s="571">
        <v>0</v>
      </c>
      <c r="L307" s="571">
        <f t="shared" si="37"/>
        <v>5000</v>
      </c>
      <c r="M307" s="571">
        <v>0</v>
      </c>
      <c r="N307" s="571">
        <v>5000</v>
      </c>
      <c r="O307" s="588">
        <v>0</v>
      </c>
      <c r="P307" s="571">
        <f t="shared" si="38"/>
        <v>0</v>
      </c>
      <c r="Q307" s="571">
        <v>0</v>
      </c>
      <c r="R307" s="571">
        <v>0</v>
      </c>
      <c r="S307" s="571">
        <v>0</v>
      </c>
      <c r="T307" s="571">
        <f t="shared" si="39"/>
        <v>0</v>
      </c>
      <c r="U307" s="571">
        <v>0</v>
      </c>
      <c r="V307" s="571">
        <v>0</v>
      </c>
      <c r="W307" s="571">
        <v>0</v>
      </c>
      <c r="X307" s="450" t="s">
        <v>2061</v>
      </c>
    </row>
    <row r="308" spans="1:26" s="316" customFormat="1" ht="15.75" hidden="1" outlineLevel="2" x14ac:dyDescent="0.25">
      <c r="A308" s="488" t="s">
        <v>1678</v>
      </c>
      <c r="B308" s="105" t="s">
        <v>2051</v>
      </c>
      <c r="C308" s="571">
        <v>0</v>
      </c>
      <c r="D308" s="571">
        <f t="shared" si="34"/>
        <v>5000</v>
      </c>
      <c r="E308" s="571">
        <v>1</v>
      </c>
      <c r="F308" s="571">
        <v>1</v>
      </c>
      <c r="G308" s="571">
        <v>1</v>
      </c>
      <c r="H308" s="571">
        <f t="shared" si="36"/>
        <v>0</v>
      </c>
      <c r="I308" s="571">
        <v>0</v>
      </c>
      <c r="J308" s="571">
        <v>0</v>
      </c>
      <c r="K308" s="571">
        <v>0</v>
      </c>
      <c r="L308" s="571">
        <f t="shared" si="37"/>
        <v>5000</v>
      </c>
      <c r="M308" s="571">
        <v>0</v>
      </c>
      <c r="N308" s="571">
        <v>5000</v>
      </c>
      <c r="O308" s="588">
        <v>0</v>
      </c>
      <c r="P308" s="571">
        <f t="shared" si="38"/>
        <v>0</v>
      </c>
      <c r="Q308" s="571">
        <v>0</v>
      </c>
      <c r="R308" s="571">
        <v>0</v>
      </c>
      <c r="S308" s="571">
        <v>0</v>
      </c>
      <c r="T308" s="571">
        <f t="shared" si="39"/>
        <v>0</v>
      </c>
      <c r="U308" s="571">
        <v>0</v>
      </c>
      <c r="V308" s="571">
        <v>0</v>
      </c>
      <c r="W308" s="571">
        <v>0</v>
      </c>
      <c r="X308" s="450" t="s">
        <v>2061</v>
      </c>
    </row>
    <row r="309" spans="1:26" s="316" customFormat="1" ht="15.75" hidden="1" outlineLevel="2" x14ac:dyDescent="0.25">
      <c r="A309" s="488" t="s">
        <v>1681</v>
      </c>
      <c r="B309" s="105" t="s">
        <v>2052</v>
      </c>
      <c r="C309" s="571">
        <v>0</v>
      </c>
      <c r="D309" s="571">
        <f t="shared" si="34"/>
        <v>5000</v>
      </c>
      <c r="E309" s="571">
        <v>1</v>
      </c>
      <c r="F309" s="571">
        <v>1</v>
      </c>
      <c r="G309" s="571"/>
      <c r="H309" s="571">
        <f t="shared" si="36"/>
        <v>0</v>
      </c>
      <c r="I309" s="571">
        <v>0</v>
      </c>
      <c r="J309" s="571">
        <v>0</v>
      </c>
      <c r="K309" s="571">
        <v>0</v>
      </c>
      <c r="L309" s="571">
        <f t="shared" si="37"/>
        <v>0</v>
      </c>
      <c r="M309" s="571">
        <v>0</v>
      </c>
      <c r="N309" s="571">
        <v>0</v>
      </c>
      <c r="O309" s="588">
        <v>0</v>
      </c>
      <c r="P309" s="571">
        <f t="shared" si="38"/>
        <v>5000</v>
      </c>
      <c r="Q309" s="571">
        <v>0</v>
      </c>
      <c r="R309" s="571">
        <v>5000</v>
      </c>
      <c r="S309" s="571">
        <v>0</v>
      </c>
      <c r="T309" s="571">
        <f t="shared" si="39"/>
        <v>0</v>
      </c>
      <c r="U309" s="571">
        <v>0</v>
      </c>
      <c r="V309" s="571">
        <v>0</v>
      </c>
      <c r="W309" s="571">
        <v>0</v>
      </c>
      <c r="X309" s="450" t="s">
        <v>2061</v>
      </c>
    </row>
    <row r="310" spans="1:26" s="316" customFormat="1" ht="15.75" hidden="1" outlineLevel="2" x14ac:dyDescent="0.25">
      <c r="A310" s="488" t="s">
        <v>1682</v>
      </c>
      <c r="B310" s="105" t="s">
        <v>2053</v>
      </c>
      <c r="C310" s="571">
        <v>0</v>
      </c>
      <c r="D310" s="571">
        <f t="shared" si="34"/>
        <v>5000</v>
      </c>
      <c r="E310" s="571">
        <v>1</v>
      </c>
      <c r="F310" s="571"/>
      <c r="G310" s="571"/>
      <c r="H310" s="571">
        <f t="shared" si="36"/>
        <v>0</v>
      </c>
      <c r="I310" s="571">
        <v>0</v>
      </c>
      <c r="J310" s="571">
        <v>0</v>
      </c>
      <c r="K310" s="571">
        <v>0</v>
      </c>
      <c r="L310" s="571">
        <f t="shared" si="37"/>
        <v>0</v>
      </c>
      <c r="M310" s="571">
        <v>0</v>
      </c>
      <c r="N310" s="571">
        <v>0</v>
      </c>
      <c r="O310" s="588">
        <v>0</v>
      </c>
      <c r="P310" s="571">
        <f t="shared" si="38"/>
        <v>5000</v>
      </c>
      <c r="Q310" s="571">
        <v>0</v>
      </c>
      <c r="R310" s="571">
        <v>5000</v>
      </c>
      <c r="S310" s="571">
        <v>0</v>
      </c>
      <c r="T310" s="571">
        <f t="shared" si="39"/>
        <v>0</v>
      </c>
      <c r="U310" s="571">
        <v>0</v>
      </c>
      <c r="V310" s="571">
        <v>0</v>
      </c>
      <c r="W310" s="571">
        <v>0</v>
      </c>
      <c r="X310" s="450" t="s">
        <v>2061</v>
      </c>
    </row>
    <row r="311" spans="1:26" s="316" customFormat="1" ht="15.75" hidden="1" outlineLevel="2" x14ac:dyDescent="0.25">
      <c r="A311" s="488" t="s">
        <v>1680</v>
      </c>
      <c r="B311" s="105" t="s">
        <v>2054</v>
      </c>
      <c r="C311" s="571">
        <v>0</v>
      </c>
      <c r="D311" s="571">
        <f t="shared" si="34"/>
        <v>5000</v>
      </c>
      <c r="E311" s="571">
        <v>1</v>
      </c>
      <c r="F311" s="571"/>
      <c r="G311" s="571"/>
      <c r="H311" s="571">
        <f t="shared" si="36"/>
        <v>0</v>
      </c>
      <c r="I311" s="571">
        <v>0</v>
      </c>
      <c r="J311" s="571">
        <v>0</v>
      </c>
      <c r="K311" s="571">
        <v>0</v>
      </c>
      <c r="L311" s="571">
        <f t="shared" si="37"/>
        <v>0</v>
      </c>
      <c r="M311" s="571">
        <v>0</v>
      </c>
      <c r="N311" s="571">
        <v>0</v>
      </c>
      <c r="O311" s="588">
        <v>0</v>
      </c>
      <c r="P311" s="571">
        <f t="shared" si="38"/>
        <v>5000</v>
      </c>
      <c r="Q311" s="571">
        <v>0</v>
      </c>
      <c r="R311" s="571">
        <v>5000</v>
      </c>
      <c r="S311" s="571">
        <v>0</v>
      </c>
      <c r="T311" s="571">
        <f t="shared" si="39"/>
        <v>0</v>
      </c>
      <c r="U311" s="571">
        <v>0</v>
      </c>
      <c r="V311" s="571">
        <v>0</v>
      </c>
      <c r="W311" s="571">
        <v>0</v>
      </c>
      <c r="X311" s="450" t="s">
        <v>2061</v>
      </c>
    </row>
    <row r="312" spans="1:26" s="436" customFormat="1" ht="15.75" hidden="1" outlineLevel="2" x14ac:dyDescent="0.25">
      <c r="A312" s="491" t="s">
        <v>1684</v>
      </c>
      <c r="B312" s="490" t="s">
        <v>1667</v>
      </c>
      <c r="C312" s="589">
        <v>2.5</v>
      </c>
      <c r="D312" s="589">
        <f t="shared" si="34"/>
        <v>13089.945500000002</v>
      </c>
      <c r="E312" s="589"/>
      <c r="F312" s="589"/>
      <c r="G312" s="589"/>
      <c r="H312" s="589">
        <f t="shared" si="36"/>
        <v>0</v>
      </c>
      <c r="I312" s="589">
        <v>0</v>
      </c>
      <c r="J312" s="589">
        <v>0</v>
      </c>
      <c r="K312" s="589">
        <v>0</v>
      </c>
      <c r="L312" s="589">
        <f t="shared" si="37"/>
        <v>0</v>
      </c>
      <c r="M312" s="574">
        <v>0</v>
      </c>
      <c r="N312" s="574">
        <v>0</v>
      </c>
      <c r="O312" s="596">
        <v>0</v>
      </c>
      <c r="P312" s="574">
        <f t="shared" si="38"/>
        <v>13089.945500000002</v>
      </c>
      <c r="Q312" s="574">
        <v>0</v>
      </c>
      <c r="R312" s="589">
        <f>3458.51*2.5*0.82+6000</f>
        <v>13089.945500000002</v>
      </c>
      <c r="S312" s="600">
        <v>0</v>
      </c>
      <c r="T312" s="589">
        <f t="shared" si="39"/>
        <v>0</v>
      </c>
      <c r="U312" s="600">
        <v>0</v>
      </c>
      <c r="V312" s="600">
        <v>0</v>
      </c>
      <c r="W312" s="600">
        <v>0</v>
      </c>
      <c r="X312" s="473" t="s">
        <v>1564</v>
      </c>
    </row>
    <row r="313" spans="1:26" s="436" customFormat="1" ht="15.75" hidden="1" outlineLevel="2" x14ac:dyDescent="0.25">
      <c r="A313" s="491" t="s">
        <v>1685</v>
      </c>
      <c r="B313" s="490" t="s">
        <v>1668</v>
      </c>
      <c r="C313" s="589">
        <v>4</v>
      </c>
      <c r="D313" s="589">
        <f t="shared" si="34"/>
        <v>11344</v>
      </c>
      <c r="E313" s="589"/>
      <c r="F313" s="589"/>
      <c r="G313" s="589"/>
      <c r="H313" s="589">
        <f t="shared" si="36"/>
        <v>0</v>
      </c>
      <c r="I313" s="589">
        <v>0</v>
      </c>
      <c r="J313" s="589">
        <v>0</v>
      </c>
      <c r="K313" s="589">
        <v>0</v>
      </c>
      <c r="L313" s="589">
        <f t="shared" si="37"/>
        <v>11344</v>
      </c>
      <c r="M313" s="574">
        <v>0</v>
      </c>
      <c r="N313" s="589">
        <v>11344</v>
      </c>
      <c r="O313" s="596">
        <v>0</v>
      </c>
      <c r="P313" s="589">
        <f t="shared" ref="P313:P323" si="40">SUM(Q313:S313)</f>
        <v>0</v>
      </c>
      <c r="Q313" s="600">
        <v>0</v>
      </c>
      <c r="R313" s="600">
        <v>0</v>
      </c>
      <c r="S313" s="600">
        <v>0</v>
      </c>
      <c r="T313" s="589">
        <f t="shared" ref="T313:T323" si="41">SUM(U313:W313)</f>
        <v>0</v>
      </c>
      <c r="U313" s="600">
        <v>0</v>
      </c>
      <c r="V313" s="600">
        <v>0</v>
      </c>
      <c r="W313" s="600">
        <v>0</v>
      </c>
      <c r="X313" s="473" t="s">
        <v>1564</v>
      </c>
    </row>
    <row r="314" spans="1:26" s="436" customFormat="1" ht="15.75" hidden="1" outlineLevel="2" x14ac:dyDescent="0.25">
      <c r="A314" s="491" t="s">
        <v>1686</v>
      </c>
      <c r="B314" s="490" t="s">
        <v>1669</v>
      </c>
      <c r="C314" s="589">
        <v>1.9</v>
      </c>
      <c r="D314" s="589">
        <f t="shared" si="34"/>
        <v>9028.5785800000012</v>
      </c>
      <c r="E314" s="589"/>
      <c r="F314" s="589"/>
      <c r="G314" s="589"/>
      <c r="H314" s="589">
        <f t="shared" si="36"/>
        <v>0</v>
      </c>
      <c r="I314" s="589">
        <v>0</v>
      </c>
      <c r="J314" s="589">
        <v>0</v>
      </c>
      <c r="K314" s="589">
        <v>0</v>
      </c>
      <c r="L314" s="589">
        <f t="shared" si="37"/>
        <v>9028.5785800000012</v>
      </c>
      <c r="M314" s="574">
        <v>0</v>
      </c>
      <c r="N314" s="589">
        <f>3548.51*0.82*1.9+3500</f>
        <v>9028.5785800000012</v>
      </c>
      <c r="O314" s="596">
        <v>0</v>
      </c>
      <c r="P314" s="589">
        <f t="shared" si="40"/>
        <v>0</v>
      </c>
      <c r="Q314" s="600">
        <v>0</v>
      </c>
      <c r="R314" s="600">
        <v>0</v>
      </c>
      <c r="S314" s="600">
        <v>0</v>
      </c>
      <c r="T314" s="589">
        <f t="shared" si="41"/>
        <v>0</v>
      </c>
      <c r="U314" s="600">
        <v>0</v>
      </c>
      <c r="V314" s="600">
        <v>0</v>
      </c>
      <c r="W314" s="600">
        <v>0</v>
      </c>
      <c r="X314" s="473" t="s">
        <v>1564</v>
      </c>
    </row>
    <row r="315" spans="1:26" s="436" customFormat="1" ht="15.75" hidden="1" outlineLevel="2" x14ac:dyDescent="0.25">
      <c r="A315" s="491" t="s">
        <v>1687</v>
      </c>
      <c r="B315" s="490" t="s">
        <v>1670</v>
      </c>
      <c r="C315" s="589">
        <v>0.4</v>
      </c>
      <c r="D315" s="589">
        <f t="shared" si="34"/>
        <v>4634.3912799999998</v>
      </c>
      <c r="E315" s="589"/>
      <c r="F315" s="589"/>
      <c r="G315" s="589"/>
      <c r="H315" s="589">
        <f t="shared" si="36"/>
        <v>0</v>
      </c>
      <c r="I315" s="589">
        <v>0</v>
      </c>
      <c r="J315" s="589">
        <v>0</v>
      </c>
      <c r="K315" s="589">
        <v>0</v>
      </c>
      <c r="L315" s="589">
        <f t="shared" si="37"/>
        <v>0</v>
      </c>
      <c r="M315" s="574">
        <v>0</v>
      </c>
      <c r="N315" s="589">
        <v>0</v>
      </c>
      <c r="O315" s="596">
        <v>0</v>
      </c>
      <c r="P315" s="589">
        <f t="shared" si="40"/>
        <v>4634.3912799999998</v>
      </c>
      <c r="Q315" s="600">
        <v>0</v>
      </c>
      <c r="R315" s="589">
        <f>3458.51*0.4*0.82+3500</f>
        <v>4634.3912799999998</v>
      </c>
      <c r="S315" s="600">
        <v>0</v>
      </c>
      <c r="T315" s="589">
        <f t="shared" si="41"/>
        <v>0</v>
      </c>
      <c r="U315" s="600">
        <v>0</v>
      </c>
      <c r="V315" s="600">
        <v>0</v>
      </c>
      <c r="W315" s="600">
        <v>0</v>
      </c>
      <c r="X315" s="473" t="s">
        <v>2409</v>
      </c>
    </row>
    <row r="316" spans="1:26" s="436" customFormat="1" ht="15.75" hidden="1" outlineLevel="2" x14ac:dyDescent="0.25">
      <c r="A316" s="491" t="s">
        <v>1688</v>
      </c>
      <c r="B316" s="490" t="s">
        <v>1671</v>
      </c>
      <c r="C316" s="589">
        <v>4.8</v>
      </c>
      <c r="D316" s="589">
        <f t="shared" si="34"/>
        <v>17112.695360000002</v>
      </c>
      <c r="E316" s="589"/>
      <c r="F316" s="589"/>
      <c r="G316" s="589"/>
      <c r="H316" s="589">
        <f t="shared" si="36"/>
        <v>0</v>
      </c>
      <c r="I316" s="589">
        <v>0</v>
      </c>
      <c r="J316" s="589">
        <v>0</v>
      </c>
      <c r="K316" s="589">
        <v>0</v>
      </c>
      <c r="L316" s="589">
        <f t="shared" si="37"/>
        <v>0</v>
      </c>
      <c r="M316" s="574">
        <v>0</v>
      </c>
      <c r="N316" s="589">
        <v>0</v>
      </c>
      <c r="O316" s="596">
        <v>0</v>
      </c>
      <c r="P316" s="589">
        <f t="shared" si="40"/>
        <v>17112.695360000002</v>
      </c>
      <c r="Q316" s="600">
        <v>0</v>
      </c>
      <c r="R316" s="589">
        <f>3458.51*4.8*0.82+3500</f>
        <v>17112.695360000002</v>
      </c>
      <c r="S316" s="600">
        <v>0</v>
      </c>
      <c r="T316" s="589">
        <f t="shared" si="41"/>
        <v>0</v>
      </c>
      <c r="U316" s="600">
        <v>0</v>
      </c>
      <c r="V316" s="600">
        <v>0</v>
      </c>
      <c r="W316" s="600">
        <v>0</v>
      </c>
      <c r="X316" s="473" t="s">
        <v>2409</v>
      </c>
    </row>
    <row r="317" spans="1:26" s="436" customFormat="1" ht="15.75" hidden="1" outlineLevel="2" x14ac:dyDescent="0.25">
      <c r="A317" s="491" t="s">
        <v>1689</v>
      </c>
      <c r="B317" s="490" t="s">
        <v>1672</v>
      </c>
      <c r="C317" s="589">
        <v>0.3</v>
      </c>
      <c r="D317" s="589">
        <f t="shared" si="34"/>
        <v>2350</v>
      </c>
      <c r="E317" s="589"/>
      <c r="F317" s="589"/>
      <c r="G317" s="589"/>
      <c r="H317" s="589">
        <f t="shared" si="36"/>
        <v>0</v>
      </c>
      <c r="I317" s="589">
        <v>0</v>
      </c>
      <c r="J317" s="589">
        <v>0</v>
      </c>
      <c r="K317" s="589">
        <v>0</v>
      </c>
      <c r="L317" s="589">
        <f t="shared" si="37"/>
        <v>0</v>
      </c>
      <c r="M317" s="574">
        <v>0</v>
      </c>
      <c r="N317" s="589">
        <v>0</v>
      </c>
      <c r="O317" s="596">
        <v>0</v>
      </c>
      <c r="P317" s="589">
        <f t="shared" si="40"/>
        <v>2350</v>
      </c>
      <c r="Q317" s="600">
        <v>0</v>
      </c>
      <c r="R317" s="589">
        <v>2350</v>
      </c>
      <c r="S317" s="600">
        <v>0</v>
      </c>
      <c r="T317" s="589">
        <f t="shared" si="41"/>
        <v>0</v>
      </c>
      <c r="U317" s="600">
        <v>0</v>
      </c>
      <c r="V317" s="600">
        <v>0</v>
      </c>
      <c r="W317" s="600">
        <v>0</v>
      </c>
      <c r="X317" s="473" t="s">
        <v>2409</v>
      </c>
    </row>
    <row r="318" spans="1:26" s="436" customFormat="1" ht="15.75" hidden="1" outlineLevel="2" x14ac:dyDescent="0.25">
      <c r="A318" s="491" t="s">
        <v>1690</v>
      </c>
      <c r="B318" s="490" t="s">
        <v>2408</v>
      </c>
      <c r="C318" s="589">
        <v>0.5</v>
      </c>
      <c r="D318" s="589">
        <f t="shared" si="34"/>
        <v>2417.9890999999998</v>
      </c>
      <c r="E318" s="589"/>
      <c r="F318" s="589"/>
      <c r="G318" s="589"/>
      <c r="H318" s="589">
        <f t="shared" si="36"/>
        <v>0</v>
      </c>
      <c r="I318" s="589">
        <v>0</v>
      </c>
      <c r="J318" s="589">
        <v>0</v>
      </c>
      <c r="K318" s="589">
        <v>0</v>
      </c>
      <c r="L318" s="589">
        <f t="shared" si="37"/>
        <v>0</v>
      </c>
      <c r="M318" s="574">
        <v>0</v>
      </c>
      <c r="N318" s="589">
        <v>0</v>
      </c>
      <c r="O318" s="596">
        <v>0</v>
      </c>
      <c r="P318" s="589">
        <f t="shared" si="40"/>
        <v>2417.9890999999998</v>
      </c>
      <c r="Q318" s="600">
        <v>0</v>
      </c>
      <c r="R318" s="600">
        <v>2417.9890999999998</v>
      </c>
      <c r="S318" s="600">
        <v>0</v>
      </c>
      <c r="T318" s="589">
        <f t="shared" si="41"/>
        <v>0</v>
      </c>
      <c r="U318" s="600">
        <v>0</v>
      </c>
      <c r="V318" s="600">
        <v>0</v>
      </c>
      <c r="W318" s="600">
        <v>0</v>
      </c>
      <c r="X318" s="473" t="s">
        <v>2409</v>
      </c>
    </row>
    <row r="319" spans="1:26" s="436" customFormat="1" ht="15.75" hidden="1" outlineLevel="2" x14ac:dyDescent="0.25">
      <c r="A319" s="491" t="s">
        <v>1691</v>
      </c>
      <c r="B319" s="490" t="s">
        <v>1673</v>
      </c>
      <c r="C319" s="589">
        <v>0.6</v>
      </c>
      <c r="D319" s="589">
        <f t="shared" si="34"/>
        <v>2701.5869199999997</v>
      </c>
      <c r="E319" s="589"/>
      <c r="F319" s="589"/>
      <c r="G319" s="589"/>
      <c r="H319" s="589">
        <f t="shared" si="36"/>
        <v>0</v>
      </c>
      <c r="I319" s="589">
        <v>0</v>
      </c>
      <c r="J319" s="589">
        <v>0</v>
      </c>
      <c r="K319" s="589">
        <v>0</v>
      </c>
      <c r="L319" s="589">
        <f t="shared" si="37"/>
        <v>0</v>
      </c>
      <c r="M319" s="574">
        <v>0</v>
      </c>
      <c r="N319" s="589">
        <v>0</v>
      </c>
      <c r="O319" s="596">
        <v>0</v>
      </c>
      <c r="P319" s="589">
        <f t="shared" si="40"/>
        <v>2701.5869199999997</v>
      </c>
      <c r="Q319" s="600">
        <v>0</v>
      </c>
      <c r="R319" s="600">
        <v>2701.5869199999997</v>
      </c>
      <c r="S319" s="600">
        <v>0</v>
      </c>
      <c r="T319" s="589">
        <f t="shared" si="41"/>
        <v>0</v>
      </c>
      <c r="U319" s="600">
        <v>0</v>
      </c>
      <c r="V319" s="600">
        <v>0</v>
      </c>
      <c r="W319" s="600">
        <v>0</v>
      </c>
      <c r="X319" s="473" t="s">
        <v>2409</v>
      </c>
    </row>
    <row r="320" spans="1:26" s="436" customFormat="1" ht="15.75" hidden="1" outlineLevel="2" x14ac:dyDescent="0.25">
      <c r="A320" s="491" t="s">
        <v>1692</v>
      </c>
      <c r="B320" s="490" t="s">
        <v>1674</v>
      </c>
      <c r="C320" s="589">
        <v>0.5</v>
      </c>
      <c r="D320" s="589">
        <f t="shared" si="34"/>
        <v>2417.9890999999998</v>
      </c>
      <c r="E320" s="589"/>
      <c r="F320" s="589"/>
      <c r="G320" s="589"/>
      <c r="H320" s="589">
        <f t="shared" si="36"/>
        <v>0</v>
      </c>
      <c r="I320" s="589">
        <v>0</v>
      </c>
      <c r="J320" s="589">
        <v>0</v>
      </c>
      <c r="K320" s="589">
        <v>0</v>
      </c>
      <c r="L320" s="589">
        <f t="shared" si="37"/>
        <v>0</v>
      </c>
      <c r="M320" s="574">
        <v>0</v>
      </c>
      <c r="N320" s="589">
        <v>0</v>
      </c>
      <c r="O320" s="596">
        <v>0</v>
      </c>
      <c r="P320" s="589">
        <f t="shared" si="40"/>
        <v>2417.9890999999998</v>
      </c>
      <c r="Q320" s="600">
        <v>0</v>
      </c>
      <c r="R320" s="600">
        <v>2417.9890999999998</v>
      </c>
      <c r="S320" s="600">
        <v>0</v>
      </c>
      <c r="T320" s="589">
        <f t="shared" si="41"/>
        <v>0</v>
      </c>
      <c r="U320" s="600">
        <v>0</v>
      </c>
      <c r="V320" s="600">
        <v>0</v>
      </c>
      <c r="W320" s="600">
        <v>0</v>
      </c>
      <c r="X320" s="473" t="s">
        <v>2409</v>
      </c>
    </row>
    <row r="321" spans="1:42" s="436" customFormat="1" ht="15.75" hidden="1" outlineLevel="2" x14ac:dyDescent="0.25">
      <c r="A321" s="491" t="s">
        <v>1693</v>
      </c>
      <c r="B321" s="490" t="s">
        <v>1675</v>
      </c>
      <c r="C321" s="589">
        <v>0</v>
      </c>
      <c r="D321" s="589">
        <f t="shared" si="34"/>
        <v>1500</v>
      </c>
      <c r="E321" s="589"/>
      <c r="F321" s="589"/>
      <c r="G321" s="589"/>
      <c r="H321" s="589">
        <f t="shared" si="36"/>
        <v>0</v>
      </c>
      <c r="I321" s="589">
        <v>0</v>
      </c>
      <c r="J321" s="589">
        <v>0</v>
      </c>
      <c r="K321" s="589">
        <v>0</v>
      </c>
      <c r="L321" s="589">
        <f t="shared" si="37"/>
        <v>1500</v>
      </c>
      <c r="M321" s="574">
        <v>0</v>
      </c>
      <c r="N321" s="589">
        <v>1500</v>
      </c>
      <c r="O321" s="596">
        <v>0</v>
      </c>
      <c r="P321" s="589">
        <f t="shared" si="40"/>
        <v>0</v>
      </c>
      <c r="Q321" s="600">
        <v>0</v>
      </c>
      <c r="R321" s="600">
        <v>0</v>
      </c>
      <c r="S321" s="600">
        <v>0</v>
      </c>
      <c r="T321" s="589">
        <f t="shared" si="41"/>
        <v>0</v>
      </c>
      <c r="U321" s="600">
        <v>0</v>
      </c>
      <c r="V321" s="600">
        <v>0</v>
      </c>
      <c r="W321" s="600">
        <v>0</v>
      </c>
      <c r="X321" s="473" t="s">
        <v>1564</v>
      </c>
    </row>
    <row r="322" spans="1:42" s="436" customFormat="1" ht="15.75" hidden="1" outlineLevel="2" x14ac:dyDescent="0.25">
      <c r="A322" s="491" t="s">
        <v>1694</v>
      </c>
      <c r="B322" s="490" t="s">
        <v>1676</v>
      </c>
      <c r="C322" s="589">
        <v>3</v>
      </c>
      <c r="D322" s="589">
        <f t="shared" si="34"/>
        <v>9507.9346000000005</v>
      </c>
      <c r="E322" s="589"/>
      <c r="F322" s="589"/>
      <c r="G322" s="589"/>
      <c r="H322" s="589">
        <f t="shared" si="36"/>
        <v>0</v>
      </c>
      <c r="I322" s="589">
        <v>0</v>
      </c>
      <c r="J322" s="589">
        <v>0</v>
      </c>
      <c r="K322" s="589">
        <v>0</v>
      </c>
      <c r="L322" s="589">
        <f t="shared" si="37"/>
        <v>0</v>
      </c>
      <c r="M322" s="574">
        <v>0</v>
      </c>
      <c r="N322" s="589">
        <v>0</v>
      </c>
      <c r="O322" s="596">
        <v>0</v>
      </c>
      <c r="P322" s="589">
        <f t="shared" si="40"/>
        <v>9507.9346000000005</v>
      </c>
      <c r="Q322" s="600">
        <v>0</v>
      </c>
      <c r="R322" s="589">
        <f>3458.51*0.82*3+1000</f>
        <v>9507.9346000000005</v>
      </c>
      <c r="S322" s="600">
        <v>0</v>
      </c>
      <c r="T322" s="589">
        <f t="shared" si="41"/>
        <v>0</v>
      </c>
      <c r="U322" s="600">
        <v>0</v>
      </c>
      <c r="V322" s="600">
        <v>0</v>
      </c>
      <c r="W322" s="600">
        <v>0</v>
      </c>
      <c r="X322" s="473" t="s">
        <v>2409</v>
      </c>
    </row>
    <row r="323" spans="1:42" s="436" customFormat="1" ht="15.75" hidden="1" outlineLevel="2" x14ac:dyDescent="0.25">
      <c r="A323" s="493" t="s">
        <v>1683</v>
      </c>
      <c r="B323" s="492" t="s">
        <v>1666</v>
      </c>
      <c r="C323" s="589">
        <v>4.4000000000000004</v>
      </c>
      <c r="D323" s="589">
        <f t="shared" si="34"/>
        <v>41478.304080000002</v>
      </c>
      <c r="E323" s="589">
        <v>1</v>
      </c>
      <c r="F323" s="589"/>
      <c r="G323" s="589"/>
      <c r="H323" s="589">
        <f t="shared" si="36"/>
        <v>0</v>
      </c>
      <c r="I323" s="589">
        <v>0</v>
      </c>
      <c r="J323" s="589">
        <v>0</v>
      </c>
      <c r="K323" s="589">
        <v>0</v>
      </c>
      <c r="L323" s="589">
        <f t="shared" si="37"/>
        <v>41478.304080000002</v>
      </c>
      <c r="M323" s="574">
        <v>0</v>
      </c>
      <c r="N323" s="589">
        <f>5000+3458.51*0.82*4.4+20000+4000</f>
        <v>41478.304080000002</v>
      </c>
      <c r="O323" s="596">
        <v>0</v>
      </c>
      <c r="P323" s="589">
        <f t="shared" si="40"/>
        <v>0</v>
      </c>
      <c r="Q323" s="600">
        <v>0</v>
      </c>
      <c r="R323" s="600">
        <v>0</v>
      </c>
      <c r="S323" s="600">
        <v>0</v>
      </c>
      <c r="T323" s="589">
        <f t="shared" si="41"/>
        <v>0</v>
      </c>
      <c r="U323" s="600">
        <v>0</v>
      </c>
      <c r="V323" s="600">
        <v>0</v>
      </c>
      <c r="W323" s="600">
        <v>0</v>
      </c>
      <c r="X323" s="473" t="s">
        <v>2048</v>
      </c>
    </row>
    <row r="324" spans="1:42" s="436" customFormat="1" ht="15.75" hidden="1" outlineLevel="2" x14ac:dyDescent="0.25">
      <c r="A324" s="539" t="s">
        <v>209</v>
      </c>
      <c r="B324" s="540" t="s">
        <v>2252</v>
      </c>
      <c r="C324" s="593">
        <v>0</v>
      </c>
      <c r="D324" s="593">
        <f t="shared" si="34"/>
        <v>10000</v>
      </c>
      <c r="E324" s="593"/>
      <c r="F324" s="593"/>
      <c r="G324" s="593"/>
      <c r="H324" s="593">
        <f t="shared" si="36"/>
        <v>0</v>
      </c>
      <c r="I324" s="593">
        <v>0</v>
      </c>
      <c r="J324" s="593">
        <v>0</v>
      </c>
      <c r="K324" s="593">
        <v>0</v>
      </c>
      <c r="L324" s="593">
        <f t="shared" si="37"/>
        <v>0</v>
      </c>
      <c r="M324" s="593">
        <v>0</v>
      </c>
      <c r="N324" s="593">
        <v>0</v>
      </c>
      <c r="O324" s="593">
        <v>0</v>
      </c>
      <c r="P324" s="593">
        <f t="shared" si="38"/>
        <v>10000</v>
      </c>
      <c r="Q324" s="593">
        <v>0</v>
      </c>
      <c r="R324" s="593">
        <v>10000</v>
      </c>
      <c r="S324" s="593">
        <v>0</v>
      </c>
      <c r="T324" s="593">
        <f t="shared" si="39"/>
        <v>0</v>
      </c>
      <c r="U324" s="593">
        <v>0</v>
      </c>
      <c r="V324" s="593">
        <v>0</v>
      </c>
      <c r="W324" s="593">
        <v>0</v>
      </c>
      <c r="X324" s="541" t="s">
        <v>2248</v>
      </c>
    </row>
    <row r="325" spans="1:42" s="44" customFormat="1" ht="15.75" hidden="1" outlineLevel="1" x14ac:dyDescent="0.2">
      <c r="A325" s="29">
        <v>9</v>
      </c>
      <c r="B325" s="29" t="s">
        <v>274</v>
      </c>
      <c r="C325" s="562">
        <f>SUM(C326:C362)</f>
        <v>21.572500000000002</v>
      </c>
      <c r="D325" s="562">
        <f t="shared" si="34"/>
        <v>209055.19</v>
      </c>
      <c r="E325" s="562">
        <f t="shared" ref="E325:W325" si="42">SUM(E326:E362)</f>
        <v>8</v>
      </c>
      <c r="F325" s="562">
        <f t="shared" si="42"/>
        <v>3</v>
      </c>
      <c r="G325" s="562">
        <f t="shared" si="42"/>
        <v>3</v>
      </c>
      <c r="H325" s="562">
        <f t="shared" si="36"/>
        <v>98525.19</v>
      </c>
      <c r="I325" s="562">
        <f t="shared" si="42"/>
        <v>0</v>
      </c>
      <c r="J325" s="562">
        <f t="shared" si="42"/>
        <v>98525.19</v>
      </c>
      <c r="K325" s="562">
        <f t="shared" si="42"/>
        <v>0</v>
      </c>
      <c r="L325" s="562">
        <f t="shared" si="37"/>
        <v>80430</v>
      </c>
      <c r="M325" s="562">
        <f t="shared" si="42"/>
        <v>0</v>
      </c>
      <c r="N325" s="562">
        <f t="shared" si="42"/>
        <v>80430</v>
      </c>
      <c r="O325" s="562">
        <f t="shared" si="42"/>
        <v>0</v>
      </c>
      <c r="P325" s="562">
        <f t="shared" si="38"/>
        <v>30100</v>
      </c>
      <c r="Q325" s="562">
        <f t="shared" si="42"/>
        <v>0</v>
      </c>
      <c r="R325" s="562">
        <f t="shared" si="42"/>
        <v>30100</v>
      </c>
      <c r="S325" s="562">
        <f t="shared" si="42"/>
        <v>0</v>
      </c>
      <c r="T325" s="562">
        <f t="shared" si="39"/>
        <v>0</v>
      </c>
      <c r="U325" s="562">
        <f t="shared" si="42"/>
        <v>0</v>
      </c>
      <c r="V325" s="562">
        <f t="shared" si="42"/>
        <v>0</v>
      </c>
      <c r="W325" s="562">
        <f t="shared" si="42"/>
        <v>0</v>
      </c>
      <c r="X325" s="31">
        <f>SUM(X326:X347)</f>
        <v>0</v>
      </c>
      <c r="Y325" s="31">
        <f>SUM(Y326:Y347)</f>
        <v>0</v>
      </c>
      <c r="Z325" s="382"/>
      <c r="AG325" s="45"/>
      <c r="AH325" s="45"/>
      <c r="AI325" s="34"/>
      <c r="AJ325" s="34"/>
      <c r="AK325" s="45"/>
      <c r="AL325" s="45"/>
      <c r="AM325" s="45"/>
      <c r="AN325" s="45"/>
      <c r="AO325" s="45"/>
      <c r="AP325" s="45"/>
    </row>
    <row r="326" spans="1:42" s="44" customFormat="1" ht="15.75" hidden="1" outlineLevel="2" x14ac:dyDescent="0.2">
      <c r="A326" s="56" t="s">
        <v>275</v>
      </c>
      <c r="B326" s="57" t="s">
        <v>1075</v>
      </c>
      <c r="C326" s="563">
        <v>2.4525000000000001</v>
      </c>
      <c r="D326" s="563">
        <f t="shared" si="34"/>
        <v>13300</v>
      </c>
      <c r="E326" s="563"/>
      <c r="F326" s="563"/>
      <c r="G326" s="563"/>
      <c r="H326" s="563">
        <f t="shared" si="36"/>
        <v>13300</v>
      </c>
      <c r="I326" s="563">
        <v>0</v>
      </c>
      <c r="J326" s="563">
        <v>13300</v>
      </c>
      <c r="K326" s="563">
        <v>0</v>
      </c>
      <c r="L326" s="563">
        <f t="shared" si="37"/>
        <v>0</v>
      </c>
      <c r="M326" s="565">
        <v>0</v>
      </c>
      <c r="N326" s="563">
        <v>0</v>
      </c>
      <c r="O326" s="563">
        <v>0</v>
      </c>
      <c r="P326" s="563">
        <f t="shared" si="38"/>
        <v>0</v>
      </c>
      <c r="Q326" s="563">
        <v>0</v>
      </c>
      <c r="R326" s="563">
        <v>0</v>
      </c>
      <c r="S326" s="563">
        <v>0</v>
      </c>
      <c r="T326" s="563">
        <f t="shared" si="39"/>
        <v>0</v>
      </c>
      <c r="U326" s="563">
        <v>0</v>
      </c>
      <c r="V326" s="563">
        <v>0</v>
      </c>
      <c r="W326" s="563">
        <v>0</v>
      </c>
      <c r="X326" s="58"/>
      <c r="Y326" s="254"/>
      <c r="Z326" s="382"/>
      <c r="AG326" s="45"/>
      <c r="AH326" s="45"/>
      <c r="AI326" s="34"/>
      <c r="AJ326" s="34"/>
      <c r="AK326" s="45"/>
      <c r="AL326" s="45"/>
      <c r="AM326" s="45"/>
      <c r="AN326" s="45"/>
      <c r="AO326" s="45"/>
      <c r="AP326" s="45"/>
    </row>
    <row r="327" spans="1:42" s="44" customFormat="1" ht="15.75" hidden="1" outlineLevel="2" x14ac:dyDescent="0.2">
      <c r="A327" s="99" t="s">
        <v>277</v>
      </c>
      <c r="B327" s="63" t="s">
        <v>280</v>
      </c>
      <c r="C327" s="563">
        <v>0</v>
      </c>
      <c r="D327" s="563">
        <f t="shared" si="34"/>
        <v>8000</v>
      </c>
      <c r="E327" s="563"/>
      <c r="F327" s="563"/>
      <c r="G327" s="563"/>
      <c r="H327" s="563">
        <f t="shared" si="36"/>
        <v>8000</v>
      </c>
      <c r="I327" s="563">
        <v>0</v>
      </c>
      <c r="J327" s="563">
        <v>8000</v>
      </c>
      <c r="K327" s="565">
        <v>0</v>
      </c>
      <c r="L327" s="563">
        <f t="shared" si="37"/>
        <v>0</v>
      </c>
      <c r="M327" s="565">
        <v>0</v>
      </c>
      <c r="N327" s="563">
        <v>0</v>
      </c>
      <c r="O327" s="563">
        <v>0</v>
      </c>
      <c r="P327" s="563">
        <f t="shared" si="38"/>
        <v>0</v>
      </c>
      <c r="Q327" s="563">
        <v>0</v>
      </c>
      <c r="R327" s="563">
        <v>0</v>
      </c>
      <c r="S327" s="563">
        <v>0</v>
      </c>
      <c r="T327" s="563">
        <f t="shared" si="39"/>
        <v>0</v>
      </c>
      <c r="U327" s="563">
        <v>0</v>
      </c>
      <c r="V327" s="563">
        <v>0</v>
      </c>
      <c r="W327" s="563">
        <v>0</v>
      </c>
      <c r="X327" s="58"/>
      <c r="Y327" s="254"/>
      <c r="Z327" s="382"/>
      <c r="AG327" s="45"/>
      <c r="AH327" s="45"/>
      <c r="AI327" s="34"/>
      <c r="AJ327" s="34"/>
      <c r="AK327" s="45"/>
      <c r="AL327" s="45"/>
      <c r="AM327" s="45"/>
      <c r="AN327" s="45"/>
      <c r="AO327" s="45"/>
      <c r="AP327" s="45"/>
    </row>
    <row r="328" spans="1:42" ht="15.75" hidden="1" outlineLevel="2" x14ac:dyDescent="0.2">
      <c r="A328" s="99" t="s">
        <v>286</v>
      </c>
      <c r="B328" s="63" t="s">
        <v>992</v>
      </c>
      <c r="C328" s="563">
        <v>2</v>
      </c>
      <c r="D328" s="563">
        <f t="shared" si="34"/>
        <v>6316.83</v>
      </c>
      <c r="E328" s="563"/>
      <c r="F328" s="563"/>
      <c r="G328" s="563"/>
      <c r="H328" s="563">
        <f t="shared" si="36"/>
        <v>6316.83</v>
      </c>
      <c r="I328" s="563">
        <v>0</v>
      </c>
      <c r="J328" s="566">
        <v>6316.83</v>
      </c>
      <c r="K328" s="565">
        <v>0</v>
      </c>
      <c r="L328" s="563">
        <f t="shared" si="37"/>
        <v>0</v>
      </c>
      <c r="M328" s="565">
        <v>0</v>
      </c>
      <c r="N328" s="563">
        <v>0</v>
      </c>
      <c r="O328" s="563">
        <v>0</v>
      </c>
      <c r="P328" s="563">
        <f t="shared" si="38"/>
        <v>0</v>
      </c>
      <c r="Q328" s="563">
        <v>0</v>
      </c>
      <c r="R328" s="563">
        <v>0</v>
      </c>
      <c r="S328" s="563">
        <v>0</v>
      </c>
      <c r="T328" s="563">
        <f t="shared" si="39"/>
        <v>0</v>
      </c>
      <c r="U328" s="563">
        <v>0</v>
      </c>
      <c r="V328" s="563">
        <v>0</v>
      </c>
      <c r="W328" s="563">
        <v>0</v>
      </c>
      <c r="X328" s="58"/>
      <c r="Y328" s="264"/>
      <c r="Z328" s="374" t="e">
        <f>J328-#REF!</f>
        <v>#REF!</v>
      </c>
      <c r="AI328" s="34">
        <f t="shared" ref="AI328:AI339" si="43">SUM(I328:K328)</f>
        <v>6316.83</v>
      </c>
      <c r="AJ328" s="34">
        <f t="shared" ref="AJ328:AJ339" si="44">AI328-H328</f>
        <v>0</v>
      </c>
    </row>
    <row r="329" spans="1:42" s="93" customFormat="1" ht="15.75" hidden="1" outlineLevel="2" x14ac:dyDescent="0.2">
      <c r="A329" s="99" t="s">
        <v>288</v>
      </c>
      <c r="B329" s="63" t="s">
        <v>1066</v>
      </c>
      <c r="C329" s="563">
        <v>0</v>
      </c>
      <c r="D329" s="563">
        <f t="shared" si="34"/>
        <v>1600</v>
      </c>
      <c r="E329" s="563"/>
      <c r="F329" s="563"/>
      <c r="G329" s="563"/>
      <c r="H329" s="563">
        <f t="shared" si="36"/>
        <v>1600</v>
      </c>
      <c r="I329" s="563">
        <v>0</v>
      </c>
      <c r="J329" s="566">
        <v>1600</v>
      </c>
      <c r="K329" s="563">
        <v>0</v>
      </c>
      <c r="L329" s="563">
        <f t="shared" si="37"/>
        <v>0</v>
      </c>
      <c r="M329" s="565">
        <v>0</v>
      </c>
      <c r="N329" s="563">
        <v>0</v>
      </c>
      <c r="O329" s="563">
        <v>0</v>
      </c>
      <c r="P329" s="563">
        <f t="shared" si="38"/>
        <v>0</v>
      </c>
      <c r="Q329" s="563">
        <v>0</v>
      </c>
      <c r="R329" s="563">
        <v>0</v>
      </c>
      <c r="S329" s="563">
        <v>0</v>
      </c>
      <c r="T329" s="563">
        <f t="shared" si="39"/>
        <v>0</v>
      </c>
      <c r="U329" s="563">
        <v>0</v>
      </c>
      <c r="V329" s="563">
        <v>0</v>
      </c>
      <c r="W329" s="563">
        <v>0</v>
      </c>
      <c r="X329" s="58"/>
      <c r="Y329" s="271" t="s">
        <v>285</v>
      </c>
      <c r="Z329" s="374" t="e">
        <f>J329-#REF!</f>
        <v>#REF!</v>
      </c>
      <c r="AI329" s="34">
        <f t="shared" si="43"/>
        <v>1600</v>
      </c>
      <c r="AJ329" s="34">
        <f t="shared" si="44"/>
        <v>0</v>
      </c>
    </row>
    <row r="330" spans="1:42" s="93" customFormat="1" ht="15.75" hidden="1" outlineLevel="2" x14ac:dyDescent="0.2">
      <c r="A330" s="99" t="s">
        <v>289</v>
      </c>
      <c r="B330" s="63" t="s">
        <v>287</v>
      </c>
      <c r="C330" s="563">
        <v>0.36</v>
      </c>
      <c r="D330" s="563">
        <f t="shared" si="34"/>
        <v>942.39</v>
      </c>
      <c r="E330" s="563"/>
      <c r="F330" s="563"/>
      <c r="G330" s="563"/>
      <c r="H330" s="563">
        <f t="shared" si="36"/>
        <v>942.39</v>
      </c>
      <c r="I330" s="563">
        <v>0</v>
      </c>
      <c r="J330" s="564">
        <v>942.39</v>
      </c>
      <c r="K330" s="563">
        <v>0</v>
      </c>
      <c r="L330" s="563">
        <f t="shared" si="37"/>
        <v>0</v>
      </c>
      <c r="M330" s="565">
        <v>0</v>
      </c>
      <c r="N330" s="563">
        <v>0</v>
      </c>
      <c r="O330" s="563">
        <v>0</v>
      </c>
      <c r="P330" s="563">
        <f t="shared" si="38"/>
        <v>0</v>
      </c>
      <c r="Q330" s="563">
        <v>0</v>
      </c>
      <c r="R330" s="563">
        <v>0</v>
      </c>
      <c r="S330" s="563">
        <v>0</v>
      </c>
      <c r="T330" s="563">
        <f t="shared" si="39"/>
        <v>0</v>
      </c>
      <c r="U330" s="563">
        <v>0</v>
      </c>
      <c r="V330" s="563">
        <v>0</v>
      </c>
      <c r="W330" s="563">
        <v>0</v>
      </c>
      <c r="X330" s="58"/>
      <c r="Y330" s="271" t="s">
        <v>285</v>
      </c>
      <c r="Z330" s="374" t="e">
        <f>J330-#REF!</f>
        <v>#REF!</v>
      </c>
      <c r="AI330" s="34">
        <f t="shared" si="43"/>
        <v>942.39</v>
      </c>
      <c r="AJ330" s="34">
        <f t="shared" si="44"/>
        <v>0</v>
      </c>
    </row>
    <row r="331" spans="1:42" s="93" customFormat="1" ht="15.75" hidden="1" outlineLevel="2" x14ac:dyDescent="0.2">
      <c r="A331" s="99" t="s">
        <v>290</v>
      </c>
      <c r="B331" s="63" t="s">
        <v>1128</v>
      </c>
      <c r="C331" s="563">
        <v>0</v>
      </c>
      <c r="D331" s="563">
        <f t="shared" si="34"/>
        <v>150</v>
      </c>
      <c r="E331" s="563"/>
      <c r="F331" s="563"/>
      <c r="G331" s="563"/>
      <c r="H331" s="563">
        <f t="shared" si="36"/>
        <v>150</v>
      </c>
      <c r="I331" s="563">
        <v>0</v>
      </c>
      <c r="J331" s="563">
        <f>150</f>
        <v>150</v>
      </c>
      <c r="K331" s="563">
        <v>0</v>
      </c>
      <c r="L331" s="563">
        <f t="shared" si="37"/>
        <v>0</v>
      </c>
      <c r="M331" s="565">
        <v>0</v>
      </c>
      <c r="N331" s="563">
        <v>0</v>
      </c>
      <c r="O331" s="563">
        <v>0</v>
      </c>
      <c r="P331" s="563">
        <f t="shared" si="38"/>
        <v>0</v>
      </c>
      <c r="Q331" s="563">
        <v>0</v>
      </c>
      <c r="R331" s="563">
        <v>0</v>
      </c>
      <c r="S331" s="563">
        <v>0</v>
      </c>
      <c r="T331" s="563">
        <f t="shared" si="39"/>
        <v>0</v>
      </c>
      <c r="U331" s="563">
        <v>0</v>
      </c>
      <c r="V331" s="563">
        <v>0</v>
      </c>
      <c r="W331" s="563">
        <v>0</v>
      </c>
      <c r="X331" s="58"/>
      <c r="Y331" s="271" t="s">
        <v>285</v>
      </c>
      <c r="Z331" s="405"/>
      <c r="AI331" s="34">
        <f t="shared" si="43"/>
        <v>150</v>
      </c>
      <c r="AJ331" s="34">
        <f t="shared" si="44"/>
        <v>0</v>
      </c>
    </row>
    <row r="332" spans="1:42" s="93" customFormat="1" ht="15.75" hidden="1" outlineLevel="2" x14ac:dyDescent="0.2">
      <c r="A332" s="99" t="s">
        <v>292</v>
      </c>
      <c r="B332" s="63" t="s">
        <v>293</v>
      </c>
      <c r="C332" s="563">
        <v>0</v>
      </c>
      <c r="D332" s="563">
        <f t="shared" si="34"/>
        <v>1300</v>
      </c>
      <c r="E332" s="563"/>
      <c r="F332" s="563"/>
      <c r="G332" s="563"/>
      <c r="H332" s="563">
        <f t="shared" si="36"/>
        <v>1300</v>
      </c>
      <c r="I332" s="563">
        <v>0</v>
      </c>
      <c r="J332" s="563">
        <f>1000+300</f>
        <v>1300</v>
      </c>
      <c r="K332" s="563">
        <v>0</v>
      </c>
      <c r="L332" s="563">
        <f t="shared" si="37"/>
        <v>0</v>
      </c>
      <c r="M332" s="565">
        <v>0</v>
      </c>
      <c r="N332" s="563">
        <v>0</v>
      </c>
      <c r="O332" s="563">
        <v>0</v>
      </c>
      <c r="P332" s="563">
        <f t="shared" si="38"/>
        <v>0</v>
      </c>
      <c r="Q332" s="563">
        <v>0</v>
      </c>
      <c r="R332" s="563">
        <v>0</v>
      </c>
      <c r="S332" s="563">
        <v>0</v>
      </c>
      <c r="T332" s="563">
        <f t="shared" si="39"/>
        <v>0</v>
      </c>
      <c r="U332" s="563">
        <v>0</v>
      </c>
      <c r="V332" s="563">
        <v>0</v>
      </c>
      <c r="W332" s="563">
        <v>0</v>
      </c>
      <c r="X332" s="58"/>
      <c r="Y332" s="271" t="s">
        <v>285</v>
      </c>
      <c r="Z332" s="406"/>
      <c r="AI332" s="34">
        <f t="shared" si="43"/>
        <v>1300</v>
      </c>
      <c r="AJ332" s="34">
        <f t="shared" si="44"/>
        <v>0</v>
      </c>
    </row>
    <row r="333" spans="1:42" s="93" customFormat="1" ht="15.75" hidden="1" outlineLevel="2" x14ac:dyDescent="0.2">
      <c r="A333" s="99" t="s">
        <v>294</v>
      </c>
      <c r="B333" s="63" t="s">
        <v>987</v>
      </c>
      <c r="C333" s="563">
        <v>0.88</v>
      </c>
      <c r="D333" s="563">
        <f t="shared" si="34"/>
        <v>2168.9699999999998</v>
      </c>
      <c r="E333" s="563"/>
      <c r="F333" s="563"/>
      <c r="G333" s="563"/>
      <c r="H333" s="563">
        <f t="shared" si="36"/>
        <v>2168.9699999999998</v>
      </c>
      <c r="I333" s="563">
        <v>0</v>
      </c>
      <c r="J333" s="566">
        <v>2168.9699999999998</v>
      </c>
      <c r="K333" s="563">
        <v>0</v>
      </c>
      <c r="L333" s="563">
        <f t="shared" si="37"/>
        <v>0</v>
      </c>
      <c r="M333" s="565">
        <v>0</v>
      </c>
      <c r="N333" s="563">
        <v>0</v>
      </c>
      <c r="O333" s="563">
        <v>0</v>
      </c>
      <c r="P333" s="563">
        <f t="shared" si="38"/>
        <v>0</v>
      </c>
      <c r="Q333" s="563">
        <v>0</v>
      </c>
      <c r="R333" s="563">
        <v>0</v>
      </c>
      <c r="S333" s="563">
        <v>0</v>
      </c>
      <c r="T333" s="563">
        <f t="shared" si="39"/>
        <v>0</v>
      </c>
      <c r="U333" s="563">
        <v>0</v>
      </c>
      <c r="V333" s="563">
        <v>0</v>
      </c>
      <c r="W333" s="563">
        <v>0</v>
      </c>
      <c r="X333" s="58"/>
      <c r="Y333" s="271" t="s">
        <v>285</v>
      </c>
      <c r="Z333" s="374" t="e">
        <f>J333-#REF!</f>
        <v>#REF!</v>
      </c>
      <c r="AI333" s="34">
        <f t="shared" si="43"/>
        <v>2168.9699999999998</v>
      </c>
      <c r="AJ333" s="34">
        <f t="shared" si="44"/>
        <v>0</v>
      </c>
    </row>
    <row r="334" spans="1:42" s="93" customFormat="1" ht="15.75" hidden="1" outlineLevel="2" x14ac:dyDescent="0.2">
      <c r="A334" s="99" t="s">
        <v>296</v>
      </c>
      <c r="B334" s="63" t="s">
        <v>988</v>
      </c>
      <c r="C334" s="563">
        <v>0</v>
      </c>
      <c r="D334" s="563">
        <f t="shared" si="34"/>
        <v>1300</v>
      </c>
      <c r="E334" s="563"/>
      <c r="F334" s="563"/>
      <c r="G334" s="563"/>
      <c r="H334" s="563">
        <f t="shared" si="36"/>
        <v>1300</v>
      </c>
      <c r="I334" s="563">
        <v>0</v>
      </c>
      <c r="J334" s="563">
        <f>1000+300</f>
        <v>1300</v>
      </c>
      <c r="K334" s="563">
        <v>0</v>
      </c>
      <c r="L334" s="563">
        <f t="shared" si="37"/>
        <v>0</v>
      </c>
      <c r="M334" s="565">
        <v>0</v>
      </c>
      <c r="N334" s="563">
        <v>0</v>
      </c>
      <c r="O334" s="563">
        <v>0</v>
      </c>
      <c r="P334" s="563">
        <f t="shared" si="38"/>
        <v>0</v>
      </c>
      <c r="Q334" s="563">
        <v>0</v>
      </c>
      <c r="R334" s="563">
        <v>0</v>
      </c>
      <c r="S334" s="563">
        <v>0</v>
      </c>
      <c r="T334" s="563">
        <f t="shared" si="39"/>
        <v>0</v>
      </c>
      <c r="U334" s="563">
        <v>0</v>
      </c>
      <c r="V334" s="563">
        <v>0</v>
      </c>
      <c r="W334" s="563">
        <v>0</v>
      </c>
      <c r="X334" s="58"/>
      <c r="Y334" s="271" t="s">
        <v>285</v>
      </c>
      <c r="Z334" s="406"/>
      <c r="AI334" s="34">
        <f t="shared" si="43"/>
        <v>1300</v>
      </c>
      <c r="AJ334" s="34">
        <f t="shared" si="44"/>
        <v>0</v>
      </c>
    </row>
    <row r="335" spans="1:42" ht="15.75" hidden="1" outlineLevel="2" x14ac:dyDescent="0.2">
      <c r="A335" s="488" t="s">
        <v>298</v>
      </c>
      <c r="B335" s="105" t="s">
        <v>1734</v>
      </c>
      <c r="C335" s="563">
        <v>0</v>
      </c>
      <c r="D335" s="563">
        <f t="shared" si="34"/>
        <v>6447</v>
      </c>
      <c r="E335" s="563"/>
      <c r="F335" s="563"/>
      <c r="G335" s="563"/>
      <c r="H335" s="563">
        <f t="shared" si="36"/>
        <v>6447</v>
      </c>
      <c r="I335" s="563">
        <v>0</v>
      </c>
      <c r="J335" s="564">
        <v>6447</v>
      </c>
      <c r="K335" s="563">
        <v>0</v>
      </c>
      <c r="L335" s="563">
        <f t="shared" si="37"/>
        <v>0</v>
      </c>
      <c r="M335" s="565">
        <v>0</v>
      </c>
      <c r="N335" s="563">
        <v>0</v>
      </c>
      <c r="O335" s="563">
        <v>0</v>
      </c>
      <c r="P335" s="563">
        <f t="shared" si="38"/>
        <v>0</v>
      </c>
      <c r="Q335" s="563">
        <v>0</v>
      </c>
      <c r="R335" s="563">
        <v>0</v>
      </c>
      <c r="S335" s="563">
        <v>0</v>
      </c>
      <c r="T335" s="563">
        <f t="shared" si="39"/>
        <v>0</v>
      </c>
      <c r="U335" s="563">
        <v>0</v>
      </c>
      <c r="V335" s="563">
        <v>0</v>
      </c>
      <c r="W335" s="563">
        <v>0</v>
      </c>
      <c r="X335" s="58"/>
      <c r="Y335" s="264"/>
      <c r="Z335" s="400" t="e">
        <f>J335-#REF!</f>
        <v>#REF!</v>
      </c>
      <c r="AI335" s="34">
        <f t="shared" si="43"/>
        <v>6447</v>
      </c>
      <c r="AJ335" s="34">
        <f t="shared" si="44"/>
        <v>0</v>
      </c>
    </row>
    <row r="336" spans="1:42" ht="15.75" hidden="1" outlineLevel="2" x14ac:dyDescent="0.2">
      <c r="A336" s="481" t="s">
        <v>300</v>
      </c>
      <c r="B336" s="78" t="s">
        <v>1014</v>
      </c>
      <c r="C336" s="563">
        <v>0</v>
      </c>
      <c r="D336" s="563">
        <f t="shared" ref="D336:D398" si="45">H336+L336+P336+T336</f>
        <v>7600</v>
      </c>
      <c r="E336" s="563"/>
      <c r="F336" s="563"/>
      <c r="G336" s="563"/>
      <c r="H336" s="563">
        <f t="shared" ref="H336:H398" si="46">SUM(I336:K336)</f>
        <v>7600</v>
      </c>
      <c r="I336" s="563">
        <v>0</v>
      </c>
      <c r="J336" s="564">
        <v>7600</v>
      </c>
      <c r="K336" s="563">
        <v>0</v>
      </c>
      <c r="L336" s="563">
        <f t="shared" ref="L336:L398" si="47">SUM(M336:O336)</f>
        <v>0</v>
      </c>
      <c r="M336" s="565">
        <v>0</v>
      </c>
      <c r="N336" s="563">
        <v>0</v>
      </c>
      <c r="O336" s="563">
        <v>0</v>
      </c>
      <c r="P336" s="563">
        <f t="shared" ref="P336:P398" si="48">SUM(Q336:S336)</f>
        <v>0</v>
      </c>
      <c r="Q336" s="563">
        <v>0</v>
      </c>
      <c r="R336" s="563">
        <v>0</v>
      </c>
      <c r="S336" s="563">
        <v>0</v>
      </c>
      <c r="T336" s="563">
        <f t="shared" ref="T336:T398" si="49">SUM(U336:W336)</f>
        <v>0</v>
      </c>
      <c r="U336" s="563">
        <v>0</v>
      </c>
      <c r="V336" s="563">
        <v>0</v>
      </c>
      <c r="W336" s="563">
        <v>0</v>
      </c>
      <c r="X336" s="58"/>
      <c r="Y336" s="264"/>
      <c r="Z336" s="400" t="e">
        <f>J336-#REF!</f>
        <v>#REF!</v>
      </c>
      <c r="AI336" s="34">
        <f t="shared" si="43"/>
        <v>7600</v>
      </c>
      <c r="AJ336" s="34">
        <f t="shared" si="44"/>
        <v>0</v>
      </c>
    </row>
    <row r="337" spans="1:42" ht="15.75" hidden="1" outlineLevel="2" x14ac:dyDescent="0.2">
      <c r="A337" s="481" t="s">
        <v>302</v>
      </c>
      <c r="B337" s="78" t="s">
        <v>1015</v>
      </c>
      <c r="C337" s="563">
        <v>0</v>
      </c>
      <c r="D337" s="563">
        <f t="shared" si="45"/>
        <v>6900</v>
      </c>
      <c r="E337" s="563"/>
      <c r="F337" s="563"/>
      <c r="G337" s="563"/>
      <c r="H337" s="563">
        <f t="shared" si="46"/>
        <v>6900</v>
      </c>
      <c r="I337" s="563">
        <v>0</v>
      </c>
      <c r="J337" s="564">
        <v>6900</v>
      </c>
      <c r="K337" s="563">
        <v>0</v>
      </c>
      <c r="L337" s="563">
        <f t="shared" si="47"/>
        <v>0</v>
      </c>
      <c r="M337" s="565">
        <v>0</v>
      </c>
      <c r="N337" s="563">
        <v>0</v>
      </c>
      <c r="O337" s="563">
        <v>0</v>
      </c>
      <c r="P337" s="563">
        <f t="shared" si="48"/>
        <v>0</v>
      </c>
      <c r="Q337" s="563">
        <v>0</v>
      </c>
      <c r="R337" s="563">
        <v>0</v>
      </c>
      <c r="S337" s="563">
        <v>0</v>
      </c>
      <c r="T337" s="563">
        <f t="shared" si="49"/>
        <v>0</v>
      </c>
      <c r="U337" s="563">
        <v>0</v>
      </c>
      <c r="V337" s="563">
        <v>0</v>
      </c>
      <c r="W337" s="563">
        <v>0</v>
      </c>
      <c r="X337" s="58"/>
      <c r="Y337" s="264"/>
      <c r="Z337" s="400" t="e">
        <f>J337-#REF!</f>
        <v>#REF!</v>
      </c>
      <c r="AI337" s="34">
        <f t="shared" si="43"/>
        <v>6900</v>
      </c>
      <c r="AJ337" s="34">
        <f t="shared" si="44"/>
        <v>0</v>
      </c>
    </row>
    <row r="338" spans="1:42" ht="15.75" hidden="1" outlineLevel="2" x14ac:dyDescent="0.2">
      <c r="A338" s="481" t="s">
        <v>304</v>
      </c>
      <c r="B338" s="78" t="s">
        <v>1016</v>
      </c>
      <c r="C338" s="563">
        <v>0</v>
      </c>
      <c r="D338" s="563">
        <f t="shared" si="45"/>
        <v>7600</v>
      </c>
      <c r="E338" s="563"/>
      <c r="F338" s="563"/>
      <c r="G338" s="563"/>
      <c r="H338" s="563">
        <f t="shared" si="46"/>
        <v>7600</v>
      </c>
      <c r="I338" s="563">
        <v>0</v>
      </c>
      <c r="J338" s="564">
        <v>7600</v>
      </c>
      <c r="K338" s="563">
        <v>0</v>
      </c>
      <c r="L338" s="563">
        <f t="shared" si="47"/>
        <v>0</v>
      </c>
      <c r="M338" s="565">
        <v>0</v>
      </c>
      <c r="N338" s="563">
        <v>0</v>
      </c>
      <c r="O338" s="563">
        <v>0</v>
      </c>
      <c r="P338" s="563">
        <f t="shared" si="48"/>
        <v>0</v>
      </c>
      <c r="Q338" s="563">
        <v>0</v>
      </c>
      <c r="R338" s="563">
        <v>0</v>
      </c>
      <c r="S338" s="563">
        <v>0</v>
      </c>
      <c r="T338" s="563">
        <f t="shared" si="49"/>
        <v>0</v>
      </c>
      <c r="U338" s="563">
        <v>0</v>
      </c>
      <c r="V338" s="563">
        <v>0</v>
      </c>
      <c r="W338" s="563">
        <v>0</v>
      </c>
      <c r="X338" s="58"/>
      <c r="Y338" s="264"/>
      <c r="Z338" s="400" t="e">
        <f>J338-#REF!</f>
        <v>#REF!</v>
      </c>
      <c r="AI338" s="34">
        <f t="shared" si="43"/>
        <v>7600</v>
      </c>
      <c r="AJ338" s="34">
        <f t="shared" si="44"/>
        <v>0</v>
      </c>
    </row>
    <row r="339" spans="1:42" ht="15.75" hidden="1" outlineLevel="2" x14ac:dyDescent="0.2">
      <c r="A339" s="481" t="s">
        <v>306</v>
      </c>
      <c r="B339" s="78" t="s">
        <v>1017</v>
      </c>
      <c r="C339" s="563">
        <v>0</v>
      </c>
      <c r="D339" s="563">
        <f t="shared" si="45"/>
        <v>7600</v>
      </c>
      <c r="E339" s="563"/>
      <c r="F339" s="563"/>
      <c r="G339" s="563"/>
      <c r="H339" s="563">
        <f t="shared" si="46"/>
        <v>7600</v>
      </c>
      <c r="I339" s="563">
        <v>0</v>
      </c>
      <c r="J339" s="564">
        <v>7600</v>
      </c>
      <c r="K339" s="563">
        <v>0</v>
      </c>
      <c r="L339" s="563">
        <f t="shared" si="47"/>
        <v>0</v>
      </c>
      <c r="M339" s="565">
        <v>0</v>
      </c>
      <c r="N339" s="563">
        <v>0</v>
      </c>
      <c r="O339" s="563">
        <v>0</v>
      </c>
      <c r="P339" s="563">
        <f t="shared" si="48"/>
        <v>0</v>
      </c>
      <c r="Q339" s="563">
        <v>0</v>
      </c>
      <c r="R339" s="563">
        <v>0</v>
      </c>
      <c r="S339" s="563">
        <v>0</v>
      </c>
      <c r="T339" s="563">
        <f t="shared" si="49"/>
        <v>0</v>
      </c>
      <c r="U339" s="563">
        <v>0</v>
      </c>
      <c r="V339" s="563">
        <v>0</v>
      </c>
      <c r="W339" s="563">
        <v>0</v>
      </c>
      <c r="X339" s="58"/>
      <c r="Y339" s="264"/>
      <c r="Z339" s="400" t="e">
        <f>J339-#REF!</f>
        <v>#REF!</v>
      </c>
      <c r="AI339" s="34">
        <f t="shared" si="43"/>
        <v>7600</v>
      </c>
      <c r="AJ339" s="34">
        <f t="shared" si="44"/>
        <v>0</v>
      </c>
    </row>
    <row r="340" spans="1:42" s="91" customFormat="1" ht="18.75" hidden="1" customHeight="1" outlineLevel="2" x14ac:dyDescent="0.25">
      <c r="A340" s="483" t="s">
        <v>1329</v>
      </c>
      <c r="B340" s="428" t="s">
        <v>1335</v>
      </c>
      <c r="C340" s="575">
        <v>0</v>
      </c>
      <c r="D340" s="575">
        <f t="shared" si="45"/>
        <v>8000</v>
      </c>
      <c r="E340" s="575"/>
      <c r="F340" s="575"/>
      <c r="G340" s="575"/>
      <c r="H340" s="575">
        <f t="shared" si="46"/>
        <v>8000</v>
      </c>
      <c r="I340" s="575">
        <v>0</v>
      </c>
      <c r="J340" s="576">
        <v>8000</v>
      </c>
      <c r="K340" s="575">
        <v>0</v>
      </c>
      <c r="L340" s="575">
        <f t="shared" si="47"/>
        <v>0</v>
      </c>
      <c r="M340" s="577">
        <v>0</v>
      </c>
      <c r="N340" s="575">
        <v>0</v>
      </c>
      <c r="O340" s="575">
        <v>0</v>
      </c>
      <c r="P340" s="575">
        <f t="shared" si="48"/>
        <v>0</v>
      </c>
      <c r="Q340" s="575">
        <v>0</v>
      </c>
      <c r="R340" s="575">
        <v>0</v>
      </c>
      <c r="S340" s="575">
        <v>0</v>
      </c>
      <c r="T340" s="575">
        <f t="shared" si="49"/>
        <v>0</v>
      </c>
      <c r="U340" s="575">
        <v>0</v>
      </c>
      <c r="V340" s="575">
        <v>0</v>
      </c>
      <c r="W340" s="575">
        <v>0</v>
      </c>
      <c r="X340" s="429" t="s">
        <v>1640</v>
      </c>
      <c r="Y340" s="430"/>
      <c r="Z340" s="431"/>
    </row>
    <row r="341" spans="1:42" s="91" customFormat="1" ht="15.75" hidden="1" outlineLevel="2" x14ac:dyDescent="0.25">
      <c r="A341" s="483" t="s">
        <v>1330</v>
      </c>
      <c r="B341" s="428" t="s">
        <v>1336</v>
      </c>
      <c r="C341" s="575">
        <v>0</v>
      </c>
      <c r="D341" s="575">
        <f t="shared" si="45"/>
        <v>8000</v>
      </c>
      <c r="E341" s="575"/>
      <c r="F341" s="575"/>
      <c r="G341" s="575"/>
      <c r="H341" s="575">
        <f t="shared" si="46"/>
        <v>8000</v>
      </c>
      <c r="I341" s="575">
        <v>0</v>
      </c>
      <c r="J341" s="576">
        <v>8000</v>
      </c>
      <c r="K341" s="575">
        <v>0</v>
      </c>
      <c r="L341" s="575">
        <f t="shared" si="47"/>
        <v>0</v>
      </c>
      <c r="M341" s="577">
        <v>0</v>
      </c>
      <c r="N341" s="575">
        <v>0</v>
      </c>
      <c r="O341" s="575">
        <v>0</v>
      </c>
      <c r="P341" s="575">
        <f t="shared" si="48"/>
        <v>0</v>
      </c>
      <c r="Q341" s="575">
        <v>0</v>
      </c>
      <c r="R341" s="575">
        <v>0</v>
      </c>
      <c r="S341" s="575">
        <v>0</v>
      </c>
      <c r="T341" s="575">
        <f t="shared" si="49"/>
        <v>0</v>
      </c>
      <c r="U341" s="575">
        <v>0</v>
      </c>
      <c r="V341" s="575">
        <v>0</v>
      </c>
      <c r="W341" s="575">
        <v>0</v>
      </c>
      <c r="X341" s="429" t="s">
        <v>1640</v>
      </c>
      <c r="Y341" s="430"/>
      <c r="Z341" s="431"/>
    </row>
    <row r="342" spans="1:42" s="91" customFormat="1" ht="18.75" hidden="1" customHeight="1" outlineLevel="2" x14ac:dyDescent="0.25">
      <c r="A342" s="483" t="s">
        <v>1331</v>
      </c>
      <c r="B342" s="428" t="s">
        <v>1337</v>
      </c>
      <c r="C342" s="575">
        <v>0</v>
      </c>
      <c r="D342" s="575">
        <f t="shared" si="45"/>
        <v>8000</v>
      </c>
      <c r="E342" s="575"/>
      <c r="F342" s="575"/>
      <c r="G342" s="575"/>
      <c r="H342" s="575">
        <f t="shared" si="46"/>
        <v>8000</v>
      </c>
      <c r="I342" s="575">
        <v>0</v>
      </c>
      <c r="J342" s="576">
        <v>8000</v>
      </c>
      <c r="K342" s="575">
        <v>0</v>
      </c>
      <c r="L342" s="575">
        <f t="shared" si="47"/>
        <v>0</v>
      </c>
      <c r="M342" s="577">
        <v>0</v>
      </c>
      <c r="N342" s="575">
        <v>0</v>
      </c>
      <c r="O342" s="575">
        <v>0</v>
      </c>
      <c r="P342" s="575">
        <f t="shared" si="48"/>
        <v>0</v>
      </c>
      <c r="Q342" s="575">
        <v>0</v>
      </c>
      <c r="R342" s="575">
        <v>0</v>
      </c>
      <c r="S342" s="575">
        <v>0</v>
      </c>
      <c r="T342" s="575">
        <f t="shared" si="49"/>
        <v>0</v>
      </c>
      <c r="U342" s="575">
        <v>0</v>
      </c>
      <c r="V342" s="575">
        <v>0</v>
      </c>
      <c r="W342" s="575">
        <v>0</v>
      </c>
      <c r="X342" s="429" t="s">
        <v>1640</v>
      </c>
      <c r="Y342" s="432"/>
      <c r="Z342" s="433"/>
      <c r="AI342" s="434">
        <f>SUM(I342:K342)</f>
        <v>8000</v>
      </c>
      <c r="AJ342" s="434">
        <f>AI342-H342</f>
        <v>0</v>
      </c>
    </row>
    <row r="343" spans="1:42" s="44" customFormat="1" ht="15.75" hidden="1" outlineLevel="2" x14ac:dyDescent="0.2">
      <c r="A343" s="99" t="s">
        <v>279</v>
      </c>
      <c r="B343" s="63" t="s">
        <v>922</v>
      </c>
      <c r="C343" s="563">
        <v>0.37</v>
      </c>
      <c r="D343" s="563">
        <f t="shared" si="45"/>
        <v>7000</v>
      </c>
      <c r="E343" s="563">
        <v>1</v>
      </c>
      <c r="F343" s="563"/>
      <c r="G343" s="563"/>
      <c r="H343" s="563">
        <f t="shared" si="46"/>
        <v>1000</v>
      </c>
      <c r="I343" s="563">
        <v>0</v>
      </c>
      <c r="J343" s="563">
        <v>1000</v>
      </c>
      <c r="K343" s="563">
        <v>0</v>
      </c>
      <c r="L343" s="563">
        <f t="shared" si="47"/>
        <v>6000</v>
      </c>
      <c r="M343" s="565">
        <v>0</v>
      </c>
      <c r="N343" s="566">
        <f>4000+2000</f>
        <v>6000</v>
      </c>
      <c r="O343" s="563">
        <v>0</v>
      </c>
      <c r="P343" s="563">
        <f t="shared" si="48"/>
        <v>0</v>
      </c>
      <c r="Q343" s="563">
        <v>0</v>
      </c>
      <c r="R343" s="563">
        <v>0</v>
      </c>
      <c r="S343" s="563">
        <v>0</v>
      </c>
      <c r="T343" s="563">
        <f t="shared" si="49"/>
        <v>0</v>
      </c>
      <c r="U343" s="563">
        <v>0</v>
      </c>
      <c r="V343" s="563">
        <v>0</v>
      </c>
      <c r="W343" s="563">
        <v>0</v>
      </c>
      <c r="X343" s="58"/>
      <c r="Y343" s="254"/>
      <c r="Z343" s="382"/>
      <c r="AG343" s="45"/>
      <c r="AH343" s="45"/>
      <c r="AI343" s="34"/>
      <c r="AJ343" s="34"/>
      <c r="AK343" s="45"/>
      <c r="AL343" s="45"/>
      <c r="AM343" s="45"/>
      <c r="AN343" s="45"/>
      <c r="AO343" s="45"/>
      <c r="AP343" s="45"/>
    </row>
    <row r="344" spans="1:42" s="44" customFormat="1" ht="15.75" hidden="1" outlineLevel="2" x14ac:dyDescent="0.2">
      <c r="A344" s="99" t="s">
        <v>283</v>
      </c>
      <c r="B344" s="63" t="s">
        <v>923</v>
      </c>
      <c r="C344" s="563">
        <v>1</v>
      </c>
      <c r="D344" s="563">
        <f t="shared" si="45"/>
        <v>5000</v>
      </c>
      <c r="E344" s="563">
        <v>1</v>
      </c>
      <c r="F344" s="563"/>
      <c r="G344" s="563"/>
      <c r="H344" s="563">
        <f t="shared" si="46"/>
        <v>2300</v>
      </c>
      <c r="I344" s="563">
        <v>0</v>
      </c>
      <c r="J344" s="563">
        <v>2300</v>
      </c>
      <c r="K344" s="563">
        <v>0</v>
      </c>
      <c r="L344" s="563">
        <f t="shared" si="47"/>
        <v>2700</v>
      </c>
      <c r="M344" s="565">
        <v>0</v>
      </c>
      <c r="N344" s="563">
        <v>2700</v>
      </c>
      <c r="O344" s="563">
        <v>0</v>
      </c>
      <c r="P344" s="563">
        <f t="shared" si="48"/>
        <v>0</v>
      </c>
      <c r="Q344" s="563">
        <v>0</v>
      </c>
      <c r="R344" s="563">
        <v>0</v>
      </c>
      <c r="S344" s="563">
        <v>0</v>
      </c>
      <c r="T344" s="563">
        <f t="shared" si="49"/>
        <v>0</v>
      </c>
      <c r="U344" s="563">
        <v>0</v>
      </c>
      <c r="V344" s="563">
        <v>0</v>
      </c>
      <c r="W344" s="563">
        <v>0</v>
      </c>
      <c r="X344" s="58"/>
      <c r="Y344" s="254"/>
      <c r="Z344" s="382"/>
      <c r="AG344" s="45"/>
      <c r="AH344" s="45"/>
      <c r="AI344" s="34"/>
      <c r="AJ344" s="34"/>
      <c r="AK344" s="45"/>
      <c r="AL344" s="45"/>
      <c r="AM344" s="45"/>
      <c r="AN344" s="45"/>
      <c r="AO344" s="45"/>
      <c r="AP344" s="45"/>
    </row>
    <row r="345" spans="1:42" s="441" customFormat="1" ht="15.75" hidden="1" outlineLevel="2" x14ac:dyDescent="0.25">
      <c r="A345" s="484" t="s">
        <v>1332</v>
      </c>
      <c r="B345" s="447" t="s">
        <v>1253</v>
      </c>
      <c r="C345" s="578">
        <v>0</v>
      </c>
      <c r="D345" s="578">
        <f t="shared" si="45"/>
        <v>6000</v>
      </c>
      <c r="E345" s="578"/>
      <c r="F345" s="578"/>
      <c r="G345" s="578"/>
      <c r="H345" s="578">
        <f t="shared" si="46"/>
        <v>0</v>
      </c>
      <c r="I345" s="578">
        <v>0</v>
      </c>
      <c r="J345" s="578">
        <v>0</v>
      </c>
      <c r="K345" s="578">
        <v>0</v>
      </c>
      <c r="L345" s="578">
        <f t="shared" si="47"/>
        <v>6000</v>
      </c>
      <c r="M345" s="579">
        <v>0</v>
      </c>
      <c r="N345" s="580">
        <v>6000</v>
      </c>
      <c r="O345" s="578">
        <v>0</v>
      </c>
      <c r="P345" s="578">
        <f t="shared" si="48"/>
        <v>0</v>
      </c>
      <c r="Q345" s="578">
        <v>0</v>
      </c>
      <c r="R345" s="578">
        <v>0</v>
      </c>
      <c r="S345" s="578">
        <v>0</v>
      </c>
      <c r="T345" s="578">
        <f t="shared" si="49"/>
        <v>0</v>
      </c>
      <c r="U345" s="578">
        <v>0</v>
      </c>
      <c r="V345" s="578">
        <v>0</v>
      </c>
      <c r="W345" s="578">
        <v>0</v>
      </c>
      <c r="X345" s="438" t="s">
        <v>1640</v>
      </c>
      <c r="Y345" s="439"/>
      <c r="Z345" s="440"/>
    </row>
    <row r="346" spans="1:42" s="441" customFormat="1" ht="17.25" hidden="1" customHeight="1" outlineLevel="2" x14ac:dyDescent="0.25">
      <c r="A346" s="484" t="s">
        <v>1333</v>
      </c>
      <c r="B346" s="437" t="s">
        <v>1016</v>
      </c>
      <c r="C346" s="578">
        <v>0</v>
      </c>
      <c r="D346" s="578">
        <f t="shared" si="45"/>
        <v>11000</v>
      </c>
      <c r="E346" s="578"/>
      <c r="F346" s="578"/>
      <c r="G346" s="578"/>
      <c r="H346" s="578">
        <f t="shared" si="46"/>
        <v>0</v>
      </c>
      <c r="I346" s="578">
        <v>0</v>
      </c>
      <c r="J346" s="578">
        <v>0</v>
      </c>
      <c r="K346" s="578">
        <v>0</v>
      </c>
      <c r="L346" s="578">
        <f t="shared" si="47"/>
        <v>11000</v>
      </c>
      <c r="M346" s="579">
        <v>0</v>
      </c>
      <c r="N346" s="580">
        <v>11000</v>
      </c>
      <c r="O346" s="578">
        <v>0</v>
      </c>
      <c r="P346" s="578">
        <f t="shared" si="48"/>
        <v>0</v>
      </c>
      <c r="Q346" s="578">
        <v>0</v>
      </c>
      <c r="R346" s="578">
        <v>0</v>
      </c>
      <c r="S346" s="578">
        <v>0</v>
      </c>
      <c r="T346" s="578">
        <f t="shared" si="49"/>
        <v>0</v>
      </c>
      <c r="U346" s="578">
        <v>0</v>
      </c>
      <c r="V346" s="578">
        <v>0</v>
      </c>
      <c r="W346" s="578">
        <v>0</v>
      </c>
      <c r="X346" s="438" t="s">
        <v>1640</v>
      </c>
      <c r="Y346" s="439"/>
      <c r="Z346" s="440"/>
    </row>
    <row r="347" spans="1:42" s="441" customFormat="1" ht="15.75" hidden="1" outlineLevel="2" x14ac:dyDescent="0.25">
      <c r="A347" s="484" t="s">
        <v>1334</v>
      </c>
      <c r="B347" s="437" t="s">
        <v>1338</v>
      </c>
      <c r="C347" s="578">
        <v>0</v>
      </c>
      <c r="D347" s="578">
        <f t="shared" si="45"/>
        <v>6000</v>
      </c>
      <c r="E347" s="578"/>
      <c r="F347" s="578"/>
      <c r="G347" s="578"/>
      <c r="H347" s="578">
        <f t="shared" si="46"/>
        <v>0</v>
      </c>
      <c r="I347" s="578">
        <v>0</v>
      </c>
      <c r="J347" s="578">
        <v>0</v>
      </c>
      <c r="K347" s="578">
        <v>0</v>
      </c>
      <c r="L347" s="578">
        <f t="shared" si="47"/>
        <v>6000</v>
      </c>
      <c r="M347" s="579">
        <v>0</v>
      </c>
      <c r="N347" s="580">
        <v>6000</v>
      </c>
      <c r="O347" s="578">
        <v>0</v>
      </c>
      <c r="P347" s="578">
        <f t="shared" si="48"/>
        <v>0</v>
      </c>
      <c r="Q347" s="578">
        <v>0</v>
      </c>
      <c r="R347" s="578">
        <v>0</v>
      </c>
      <c r="S347" s="578">
        <v>0</v>
      </c>
      <c r="T347" s="578">
        <f t="shared" si="49"/>
        <v>0</v>
      </c>
      <c r="U347" s="578">
        <v>0</v>
      </c>
      <c r="V347" s="578">
        <v>0</v>
      </c>
      <c r="W347" s="578">
        <v>0</v>
      </c>
      <c r="X347" s="438" t="s">
        <v>1640</v>
      </c>
      <c r="Y347" s="442"/>
      <c r="Z347" s="443"/>
      <c r="AI347" s="444">
        <f>SUM(I347:K347)</f>
        <v>0</v>
      </c>
      <c r="AJ347" s="444">
        <f>AI347-H347</f>
        <v>0</v>
      </c>
    </row>
    <row r="348" spans="1:42" s="390" customFormat="1" ht="31.5" hidden="1" outlineLevel="2" x14ac:dyDescent="0.25">
      <c r="A348" s="479" t="s">
        <v>1334</v>
      </c>
      <c r="B348" s="376" t="s">
        <v>2369</v>
      </c>
      <c r="C348" s="568">
        <v>0</v>
      </c>
      <c r="D348" s="568">
        <f t="shared" si="45"/>
        <v>6000</v>
      </c>
      <c r="E348" s="568"/>
      <c r="F348" s="568"/>
      <c r="G348" s="568"/>
      <c r="H348" s="568">
        <f t="shared" si="46"/>
        <v>0</v>
      </c>
      <c r="I348" s="568">
        <v>0</v>
      </c>
      <c r="J348" s="568">
        <v>0</v>
      </c>
      <c r="K348" s="568">
        <v>0</v>
      </c>
      <c r="L348" s="568">
        <f t="shared" si="47"/>
        <v>0</v>
      </c>
      <c r="M348" s="568">
        <v>0</v>
      </c>
      <c r="N348" s="568">
        <v>0</v>
      </c>
      <c r="O348" s="568">
        <v>0</v>
      </c>
      <c r="P348" s="568">
        <f t="shared" si="48"/>
        <v>6000</v>
      </c>
      <c r="Q348" s="569">
        <v>0</v>
      </c>
      <c r="R348" s="568">
        <v>6000</v>
      </c>
      <c r="S348" s="568">
        <v>0</v>
      </c>
      <c r="T348" s="568">
        <f t="shared" si="49"/>
        <v>0</v>
      </c>
      <c r="U348" s="568">
        <v>0</v>
      </c>
      <c r="V348" s="568">
        <v>0</v>
      </c>
      <c r="W348" s="568">
        <v>0</v>
      </c>
      <c r="X348" s="377" t="s">
        <v>2370</v>
      </c>
      <c r="Y348" s="553"/>
      <c r="Z348" s="476"/>
      <c r="AI348" s="381">
        <f>SUM(I348:K348)</f>
        <v>0</v>
      </c>
      <c r="AJ348" s="381">
        <f>AI348-H348</f>
        <v>0</v>
      </c>
    </row>
    <row r="349" spans="1:42" s="316" customFormat="1" ht="15.75" hidden="1" outlineLevel="2" x14ac:dyDescent="0.25">
      <c r="A349" s="488" t="s">
        <v>1705</v>
      </c>
      <c r="B349" s="105" t="s">
        <v>2063</v>
      </c>
      <c r="C349" s="571">
        <v>0</v>
      </c>
      <c r="D349" s="571">
        <f t="shared" si="45"/>
        <v>5000</v>
      </c>
      <c r="E349" s="571">
        <v>1</v>
      </c>
      <c r="F349" s="571">
        <v>1</v>
      </c>
      <c r="G349" s="571">
        <v>1</v>
      </c>
      <c r="H349" s="571">
        <f t="shared" si="46"/>
        <v>0</v>
      </c>
      <c r="I349" s="571">
        <v>0</v>
      </c>
      <c r="J349" s="571">
        <v>0</v>
      </c>
      <c r="K349" s="571">
        <v>0</v>
      </c>
      <c r="L349" s="571">
        <f t="shared" si="47"/>
        <v>5000</v>
      </c>
      <c r="M349" s="571">
        <v>0</v>
      </c>
      <c r="N349" s="571">
        <v>5000</v>
      </c>
      <c r="O349" s="571">
        <v>0</v>
      </c>
      <c r="P349" s="571">
        <f t="shared" si="48"/>
        <v>0</v>
      </c>
      <c r="Q349" s="571">
        <v>0</v>
      </c>
      <c r="R349" s="571">
        <v>0</v>
      </c>
      <c r="S349" s="571">
        <v>0</v>
      </c>
      <c r="T349" s="571">
        <f t="shared" si="49"/>
        <v>0</v>
      </c>
      <c r="U349" s="571">
        <v>0</v>
      </c>
      <c r="V349" s="571">
        <v>0</v>
      </c>
      <c r="W349" s="571">
        <v>0</v>
      </c>
      <c r="X349" s="450" t="s">
        <v>2061</v>
      </c>
    </row>
    <row r="350" spans="1:42" s="316" customFormat="1" ht="15.75" hidden="1" outlineLevel="2" x14ac:dyDescent="0.25">
      <c r="A350" s="488" t="s">
        <v>1707</v>
      </c>
      <c r="B350" s="105" t="s">
        <v>2064</v>
      </c>
      <c r="C350" s="571">
        <v>0</v>
      </c>
      <c r="D350" s="571">
        <f t="shared" si="45"/>
        <v>5000</v>
      </c>
      <c r="E350" s="571">
        <v>1</v>
      </c>
      <c r="F350" s="571">
        <v>1</v>
      </c>
      <c r="G350" s="571">
        <v>1</v>
      </c>
      <c r="H350" s="571">
        <f t="shared" si="46"/>
        <v>0</v>
      </c>
      <c r="I350" s="571">
        <v>0</v>
      </c>
      <c r="J350" s="571">
        <v>0</v>
      </c>
      <c r="K350" s="571">
        <v>0</v>
      </c>
      <c r="L350" s="571">
        <f t="shared" si="47"/>
        <v>5000</v>
      </c>
      <c r="M350" s="571">
        <v>0</v>
      </c>
      <c r="N350" s="571">
        <v>5000</v>
      </c>
      <c r="O350" s="571">
        <v>0</v>
      </c>
      <c r="P350" s="571">
        <f t="shared" si="48"/>
        <v>0</v>
      </c>
      <c r="Q350" s="571">
        <v>0</v>
      </c>
      <c r="R350" s="571">
        <v>0</v>
      </c>
      <c r="S350" s="571">
        <v>0</v>
      </c>
      <c r="T350" s="571">
        <f t="shared" si="49"/>
        <v>0</v>
      </c>
      <c r="U350" s="571">
        <v>0</v>
      </c>
      <c r="V350" s="571">
        <v>0</v>
      </c>
      <c r="W350" s="571">
        <v>0</v>
      </c>
      <c r="X350" s="450" t="s">
        <v>2061</v>
      </c>
    </row>
    <row r="351" spans="1:42" s="316" customFormat="1" ht="15.75" hidden="1" outlineLevel="2" x14ac:dyDescent="0.25">
      <c r="A351" s="488" t="s">
        <v>1704</v>
      </c>
      <c r="B351" s="105" t="s">
        <v>2062</v>
      </c>
      <c r="C351" s="571">
        <v>0</v>
      </c>
      <c r="D351" s="571">
        <f t="shared" si="45"/>
        <v>11000</v>
      </c>
      <c r="E351" s="571">
        <v>2</v>
      </c>
      <c r="F351" s="571">
        <v>1</v>
      </c>
      <c r="G351" s="571">
        <v>1</v>
      </c>
      <c r="H351" s="571">
        <f t="shared" si="46"/>
        <v>0</v>
      </c>
      <c r="I351" s="571">
        <v>0</v>
      </c>
      <c r="J351" s="571">
        <v>0</v>
      </c>
      <c r="K351" s="571">
        <v>0</v>
      </c>
      <c r="L351" s="571">
        <f t="shared" si="47"/>
        <v>5000</v>
      </c>
      <c r="M351" s="571">
        <v>0</v>
      </c>
      <c r="N351" s="571">
        <v>5000</v>
      </c>
      <c r="O351" s="571">
        <v>0</v>
      </c>
      <c r="P351" s="571">
        <f t="shared" si="48"/>
        <v>6000</v>
      </c>
      <c r="Q351" s="571">
        <v>0</v>
      </c>
      <c r="R351" s="571">
        <v>6000</v>
      </c>
      <c r="S351" s="571">
        <v>0</v>
      </c>
      <c r="T351" s="571">
        <f t="shared" si="49"/>
        <v>0</v>
      </c>
      <c r="U351" s="571">
        <v>0</v>
      </c>
      <c r="V351" s="571">
        <v>0</v>
      </c>
      <c r="W351" s="571">
        <v>0</v>
      </c>
      <c r="X351" s="450" t="s">
        <v>2078</v>
      </c>
    </row>
    <row r="352" spans="1:42" s="316" customFormat="1" ht="15.75" hidden="1" outlineLevel="2" x14ac:dyDescent="0.25">
      <c r="A352" s="488" t="s">
        <v>1706</v>
      </c>
      <c r="B352" s="105" t="s">
        <v>2065</v>
      </c>
      <c r="C352" s="571">
        <v>0</v>
      </c>
      <c r="D352" s="571">
        <f t="shared" si="45"/>
        <v>5000</v>
      </c>
      <c r="E352" s="571">
        <v>1</v>
      </c>
      <c r="F352" s="571"/>
      <c r="G352" s="571"/>
      <c r="H352" s="571">
        <f t="shared" si="46"/>
        <v>0</v>
      </c>
      <c r="I352" s="571">
        <v>0</v>
      </c>
      <c r="J352" s="571">
        <v>0</v>
      </c>
      <c r="K352" s="571">
        <v>0</v>
      </c>
      <c r="L352" s="571">
        <f t="shared" si="47"/>
        <v>0</v>
      </c>
      <c r="M352" s="571">
        <v>0</v>
      </c>
      <c r="N352" s="571">
        <v>0</v>
      </c>
      <c r="O352" s="571">
        <v>0</v>
      </c>
      <c r="P352" s="571">
        <f t="shared" si="48"/>
        <v>5000</v>
      </c>
      <c r="Q352" s="571">
        <v>0</v>
      </c>
      <c r="R352" s="571">
        <v>5000</v>
      </c>
      <c r="S352" s="571">
        <v>0</v>
      </c>
      <c r="T352" s="571">
        <f t="shared" si="49"/>
        <v>0</v>
      </c>
      <c r="U352" s="571">
        <v>0</v>
      </c>
      <c r="V352" s="571">
        <v>0</v>
      </c>
      <c r="W352" s="571">
        <v>0</v>
      </c>
      <c r="X352" s="450" t="s">
        <v>2061</v>
      </c>
    </row>
    <row r="353" spans="1:42" s="316" customFormat="1" ht="15.75" hidden="1" outlineLevel="2" x14ac:dyDescent="0.25">
      <c r="A353" s="488" t="s">
        <v>1703</v>
      </c>
      <c r="B353" s="105" t="s">
        <v>2066</v>
      </c>
      <c r="C353" s="571">
        <v>0</v>
      </c>
      <c r="D353" s="571">
        <f t="shared" si="45"/>
        <v>5000</v>
      </c>
      <c r="E353" s="571">
        <v>1</v>
      </c>
      <c r="F353" s="571"/>
      <c r="G353" s="571"/>
      <c r="H353" s="571">
        <f t="shared" si="46"/>
        <v>0</v>
      </c>
      <c r="I353" s="571">
        <v>0</v>
      </c>
      <c r="J353" s="571">
        <v>0</v>
      </c>
      <c r="K353" s="571">
        <v>0</v>
      </c>
      <c r="L353" s="571">
        <f t="shared" si="47"/>
        <v>0</v>
      </c>
      <c r="M353" s="571">
        <v>0</v>
      </c>
      <c r="N353" s="571">
        <v>0</v>
      </c>
      <c r="O353" s="571">
        <v>0</v>
      </c>
      <c r="P353" s="571">
        <f t="shared" si="48"/>
        <v>5000</v>
      </c>
      <c r="Q353" s="571">
        <v>0</v>
      </c>
      <c r="R353" s="571">
        <v>5000</v>
      </c>
      <c r="S353" s="571">
        <v>0</v>
      </c>
      <c r="T353" s="571">
        <f t="shared" si="49"/>
        <v>0</v>
      </c>
      <c r="U353" s="571">
        <v>0</v>
      </c>
      <c r="V353" s="571">
        <v>0</v>
      </c>
      <c r="W353" s="571">
        <v>0</v>
      </c>
      <c r="X353" s="450" t="s">
        <v>2061</v>
      </c>
    </row>
    <row r="354" spans="1:42" s="436" customFormat="1" ht="15.75" hidden="1" outlineLevel="2" x14ac:dyDescent="0.25">
      <c r="A354" s="491" t="s">
        <v>1708</v>
      </c>
      <c r="B354" s="490" t="s">
        <v>1696</v>
      </c>
      <c r="C354" s="574">
        <v>3.47</v>
      </c>
      <c r="D354" s="574">
        <f t="shared" si="45"/>
        <v>5205</v>
      </c>
      <c r="E354" s="574"/>
      <c r="F354" s="574"/>
      <c r="G354" s="574"/>
      <c r="H354" s="574">
        <f t="shared" si="46"/>
        <v>0</v>
      </c>
      <c r="I354" s="574">
        <v>0</v>
      </c>
      <c r="J354" s="574">
        <v>0</v>
      </c>
      <c r="K354" s="574">
        <v>0</v>
      </c>
      <c r="L354" s="574">
        <f t="shared" si="47"/>
        <v>5205</v>
      </c>
      <c r="M354" s="574">
        <v>0</v>
      </c>
      <c r="N354" s="589">
        <v>5205</v>
      </c>
      <c r="O354" s="574">
        <v>0</v>
      </c>
      <c r="P354" s="574">
        <f t="shared" si="48"/>
        <v>0</v>
      </c>
      <c r="Q354" s="574">
        <v>0</v>
      </c>
      <c r="R354" s="574">
        <v>0</v>
      </c>
      <c r="S354" s="574">
        <v>0</v>
      </c>
      <c r="T354" s="574">
        <f t="shared" si="49"/>
        <v>0</v>
      </c>
      <c r="U354" s="574">
        <v>0</v>
      </c>
      <c r="V354" s="574">
        <v>0</v>
      </c>
      <c r="W354" s="574">
        <v>0</v>
      </c>
      <c r="X354" s="473" t="s">
        <v>1564</v>
      </c>
    </row>
    <row r="355" spans="1:42" s="436" customFormat="1" ht="15.75" hidden="1" outlineLevel="2" x14ac:dyDescent="0.25">
      <c r="A355" s="491" t="s">
        <v>1709</v>
      </c>
      <c r="B355" s="490" t="s">
        <v>1697</v>
      </c>
      <c r="C355" s="574">
        <v>0.5</v>
      </c>
      <c r="D355" s="574">
        <f t="shared" si="45"/>
        <v>750</v>
      </c>
      <c r="E355" s="574"/>
      <c r="F355" s="574"/>
      <c r="G355" s="574"/>
      <c r="H355" s="574">
        <f t="shared" si="46"/>
        <v>0</v>
      </c>
      <c r="I355" s="574">
        <v>0</v>
      </c>
      <c r="J355" s="574">
        <v>0</v>
      </c>
      <c r="K355" s="574">
        <v>0</v>
      </c>
      <c r="L355" s="574">
        <f t="shared" si="47"/>
        <v>750</v>
      </c>
      <c r="M355" s="574">
        <v>0</v>
      </c>
      <c r="N355" s="589">
        <v>750</v>
      </c>
      <c r="O355" s="574">
        <v>0</v>
      </c>
      <c r="P355" s="574">
        <f t="shared" si="48"/>
        <v>0</v>
      </c>
      <c r="Q355" s="574">
        <v>0</v>
      </c>
      <c r="R355" s="574">
        <v>0</v>
      </c>
      <c r="S355" s="574">
        <v>0</v>
      </c>
      <c r="T355" s="574">
        <f t="shared" si="49"/>
        <v>0</v>
      </c>
      <c r="U355" s="574">
        <v>0</v>
      </c>
      <c r="V355" s="574">
        <v>0</v>
      </c>
      <c r="W355" s="574">
        <v>0</v>
      </c>
      <c r="X355" s="473" t="s">
        <v>1564</v>
      </c>
    </row>
    <row r="356" spans="1:42" s="436" customFormat="1" ht="15.75" hidden="1" outlineLevel="2" x14ac:dyDescent="0.25">
      <c r="A356" s="491" t="s">
        <v>1710</v>
      </c>
      <c r="B356" s="490" t="s">
        <v>1698</v>
      </c>
      <c r="C356" s="574">
        <v>3.93</v>
      </c>
      <c r="D356" s="574">
        <f t="shared" si="45"/>
        <v>6995</v>
      </c>
      <c r="E356" s="574"/>
      <c r="F356" s="574"/>
      <c r="G356" s="574"/>
      <c r="H356" s="574">
        <f t="shared" si="46"/>
        <v>0</v>
      </c>
      <c r="I356" s="574">
        <v>0</v>
      </c>
      <c r="J356" s="574">
        <v>0</v>
      </c>
      <c r="K356" s="574">
        <v>0</v>
      </c>
      <c r="L356" s="574">
        <f t="shared" si="47"/>
        <v>6995</v>
      </c>
      <c r="M356" s="574">
        <v>0</v>
      </c>
      <c r="N356" s="589">
        <v>6995</v>
      </c>
      <c r="O356" s="574">
        <v>0</v>
      </c>
      <c r="P356" s="574">
        <f t="shared" si="48"/>
        <v>0</v>
      </c>
      <c r="Q356" s="574">
        <v>0</v>
      </c>
      <c r="R356" s="574">
        <v>0</v>
      </c>
      <c r="S356" s="574">
        <v>0</v>
      </c>
      <c r="T356" s="574">
        <f t="shared" si="49"/>
        <v>0</v>
      </c>
      <c r="U356" s="574">
        <v>0</v>
      </c>
      <c r="V356" s="574">
        <v>0</v>
      </c>
      <c r="W356" s="574">
        <v>0</v>
      </c>
      <c r="X356" s="473" t="s">
        <v>1564</v>
      </c>
    </row>
    <row r="357" spans="1:42" s="436" customFormat="1" ht="15.75" hidden="1" outlineLevel="2" x14ac:dyDescent="0.25">
      <c r="A357" s="491" t="s">
        <v>1711</v>
      </c>
      <c r="B357" s="490" t="s">
        <v>1699</v>
      </c>
      <c r="C357" s="574">
        <v>0</v>
      </c>
      <c r="D357" s="574">
        <f t="shared" si="45"/>
        <v>1500</v>
      </c>
      <c r="E357" s="574"/>
      <c r="F357" s="574"/>
      <c r="G357" s="574"/>
      <c r="H357" s="574">
        <f t="shared" si="46"/>
        <v>0</v>
      </c>
      <c r="I357" s="574">
        <v>0</v>
      </c>
      <c r="J357" s="574">
        <v>0</v>
      </c>
      <c r="K357" s="574">
        <v>0</v>
      </c>
      <c r="L357" s="574">
        <f t="shared" si="47"/>
        <v>1500</v>
      </c>
      <c r="M357" s="574">
        <v>0</v>
      </c>
      <c r="N357" s="589">
        <v>1500</v>
      </c>
      <c r="O357" s="574">
        <v>0</v>
      </c>
      <c r="P357" s="574">
        <f t="shared" si="48"/>
        <v>0</v>
      </c>
      <c r="Q357" s="574">
        <v>0</v>
      </c>
      <c r="R357" s="574">
        <v>0</v>
      </c>
      <c r="S357" s="574">
        <v>0</v>
      </c>
      <c r="T357" s="574">
        <f t="shared" si="49"/>
        <v>0</v>
      </c>
      <c r="U357" s="574">
        <v>0</v>
      </c>
      <c r="V357" s="574">
        <v>0</v>
      </c>
      <c r="W357" s="574">
        <v>0</v>
      </c>
      <c r="X357" s="473" t="s">
        <v>1564</v>
      </c>
    </row>
    <row r="358" spans="1:42" s="436" customFormat="1" ht="15.75" hidden="1" outlineLevel="2" x14ac:dyDescent="0.25">
      <c r="A358" s="491" t="s">
        <v>1712</v>
      </c>
      <c r="B358" s="490" t="s">
        <v>1700</v>
      </c>
      <c r="C358" s="574">
        <v>1.2</v>
      </c>
      <c r="D358" s="574">
        <f t="shared" si="45"/>
        <v>3400</v>
      </c>
      <c r="E358" s="574"/>
      <c r="F358" s="574"/>
      <c r="G358" s="574"/>
      <c r="H358" s="574">
        <f t="shared" si="46"/>
        <v>0</v>
      </c>
      <c r="I358" s="574">
        <v>0</v>
      </c>
      <c r="J358" s="574">
        <v>0</v>
      </c>
      <c r="K358" s="574">
        <v>0</v>
      </c>
      <c r="L358" s="574">
        <f t="shared" si="47"/>
        <v>0</v>
      </c>
      <c r="M358" s="574">
        <v>0</v>
      </c>
      <c r="N358" s="589">
        <v>0</v>
      </c>
      <c r="O358" s="574">
        <v>0</v>
      </c>
      <c r="P358" s="574">
        <f t="shared" si="48"/>
        <v>3400</v>
      </c>
      <c r="Q358" s="574">
        <v>0</v>
      </c>
      <c r="R358" s="574">
        <v>3400</v>
      </c>
      <c r="S358" s="574">
        <v>0</v>
      </c>
      <c r="T358" s="574">
        <f t="shared" si="49"/>
        <v>0</v>
      </c>
      <c r="U358" s="574">
        <v>0</v>
      </c>
      <c r="V358" s="574">
        <v>0</v>
      </c>
      <c r="W358" s="574">
        <v>0</v>
      </c>
      <c r="X358" s="473" t="s">
        <v>1564</v>
      </c>
    </row>
    <row r="359" spans="1:42" s="436" customFormat="1" ht="15.75" hidden="1" outlineLevel="2" x14ac:dyDescent="0.25">
      <c r="A359" s="491" t="s">
        <v>1713</v>
      </c>
      <c r="B359" s="490" t="s">
        <v>1701</v>
      </c>
      <c r="C359" s="574">
        <v>2.5099999999999998</v>
      </c>
      <c r="D359" s="574">
        <f t="shared" si="45"/>
        <v>6530</v>
      </c>
      <c r="E359" s="574"/>
      <c r="F359" s="574"/>
      <c r="G359" s="574"/>
      <c r="H359" s="574">
        <f t="shared" si="46"/>
        <v>0</v>
      </c>
      <c r="I359" s="574">
        <v>0</v>
      </c>
      <c r="J359" s="574">
        <v>0</v>
      </c>
      <c r="K359" s="574">
        <v>0</v>
      </c>
      <c r="L359" s="574">
        <f t="shared" si="47"/>
        <v>6530</v>
      </c>
      <c r="M359" s="574">
        <v>0</v>
      </c>
      <c r="N359" s="589">
        <v>6530</v>
      </c>
      <c r="O359" s="574">
        <v>0</v>
      </c>
      <c r="P359" s="574">
        <f t="shared" si="48"/>
        <v>0</v>
      </c>
      <c r="Q359" s="574">
        <v>0</v>
      </c>
      <c r="R359" s="574">
        <v>0</v>
      </c>
      <c r="S359" s="574">
        <v>0</v>
      </c>
      <c r="T359" s="574">
        <f t="shared" si="49"/>
        <v>0</v>
      </c>
      <c r="U359" s="574">
        <v>0</v>
      </c>
      <c r="V359" s="574">
        <v>0</v>
      </c>
      <c r="W359" s="574">
        <v>0</v>
      </c>
      <c r="X359" s="473" t="s">
        <v>1564</v>
      </c>
    </row>
    <row r="360" spans="1:42" s="436" customFormat="1" ht="15.75" hidden="1" outlineLevel="2" x14ac:dyDescent="0.25">
      <c r="A360" s="491" t="s">
        <v>1714</v>
      </c>
      <c r="B360" s="490" t="s">
        <v>1702</v>
      </c>
      <c r="C360" s="574">
        <v>1.8</v>
      </c>
      <c r="D360" s="574">
        <f t="shared" si="45"/>
        <v>4700</v>
      </c>
      <c r="E360" s="574"/>
      <c r="F360" s="574"/>
      <c r="G360" s="574"/>
      <c r="H360" s="574">
        <f t="shared" si="46"/>
        <v>0</v>
      </c>
      <c r="I360" s="574">
        <v>0</v>
      </c>
      <c r="J360" s="574">
        <v>0</v>
      </c>
      <c r="K360" s="574">
        <v>0</v>
      </c>
      <c r="L360" s="574">
        <f t="shared" si="47"/>
        <v>0</v>
      </c>
      <c r="M360" s="574">
        <v>0</v>
      </c>
      <c r="N360" s="589">
        <v>0</v>
      </c>
      <c r="O360" s="574">
        <v>0</v>
      </c>
      <c r="P360" s="574">
        <f t="shared" si="48"/>
        <v>4700</v>
      </c>
      <c r="Q360" s="574">
        <v>0</v>
      </c>
      <c r="R360" s="574">
        <v>4700</v>
      </c>
      <c r="S360" s="574">
        <v>0</v>
      </c>
      <c r="T360" s="574">
        <f t="shared" si="49"/>
        <v>0</v>
      </c>
      <c r="U360" s="574">
        <v>0</v>
      </c>
      <c r="V360" s="574">
        <v>0</v>
      </c>
      <c r="W360" s="574">
        <v>0</v>
      </c>
      <c r="X360" s="473" t="s">
        <v>1564</v>
      </c>
    </row>
    <row r="361" spans="1:42" s="390" customFormat="1" ht="15.75" hidden="1" outlineLevel="2" x14ac:dyDescent="0.25">
      <c r="A361" s="524" t="s">
        <v>1714</v>
      </c>
      <c r="B361" s="525" t="s">
        <v>2380</v>
      </c>
      <c r="C361" s="568">
        <v>1.1000000000000001</v>
      </c>
      <c r="D361" s="568">
        <f t="shared" si="45"/>
        <v>2750</v>
      </c>
      <c r="E361" s="568"/>
      <c r="F361" s="568"/>
      <c r="G361" s="568"/>
      <c r="H361" s="568">
        <f t="shared" si="46"/>
        <v>0</v>
      </c>
      <c r="I361" s="568">
        <v>0</v>
      </c>
      <c r="J361" s="568">
        <v>0</v>
      </c>
      <c r="K361" s="568">
        <v>0</v>
      </c>
      <c r="L361" s="568">
        <f t="shared" si="47"/>
        <v>2750</v>
      </c>
      <c r="M361" s="568">
        <v>0</v>
      </c>
      <c r="N361" s="591">
        <v>2750</v>
      </c>
      <c r="O361" s="568">
        <v>0</v>
      </c>
      <c r="P361" s="568">
        <f t="shared" si="48"/>
        <v>0</v>
      </c>
      <c r="Q361" s="568">
        <v>0</v>
      </c>
      <c r="R361" s="568">
        <v>0</v>
      </c>
      <c r="S361" s="568">
        <v>0</v>
      </c>
      <c r="T361" s="568">
        <f t="shared" si="49"/>
        <v>0</v>
      </c>
      <c r="U361" s="568">
        <v>0</v>
      </c>
      <c r="V361" s="568">
        <v>0</v>
      </c>
      <c r="W361" s="568">
        <v>0</v>
      </c>
      <c r="X361" s="474" t="s">
        <v>2410</v>
      </c>
    </row>
    <row r="362" spans="1:42" s="436" customFormat="1" ht="15.75" hidden="1" outlineLevel="2" x14ac:dyDescent="0.25">
      <c r="A362" s="493" t="s">
        <v>1715</v>
      </c>
      <c r="B362" s="492" t="s">
        <v>280</v>
      </c>
      <c r="C362" s="574">
        <v>0</v>
      </c>
      <c r="D362" s="574">
        <f t="shared" si="45"/>
        <v>10000</v>
      </c>
      <c r="E362" s="574"/>
      <c r="F362" s="574"/>
      <c r="G362" s="574"/>
      <c r="H362" s="574">
        <f t="shared" si="46"/>
        <v>0</v>
      </c>
      <c r="I362" s="574">
        <v>0</v>
      </c>
      <c r="J362" s="574">
        <v>0</v>
      </c>
      <c r="K362" s="574">
        <v>0</v>
      </c>
      <c r="L362" s="574">
        <f t="shared" si="47"/>
        <v>10000</v>
      </c>
      <c r="M362" s="574">
        <v>0</v>
      </c>
      <c r="N362" s="574">
        <v>10000</v>
      </c>
      <c r="O362" s="574">
        <v>0</v>
      </c>
      <c r="P362" s="574">
        <f t="shared" si="48"/>
        <v>0</v>
      </c>
      <c r="Q362" s="574">
        <v>0</v>
      </c>
      <c r="R362" s="574">
        <v>0</v>
      </c>
      <c r="S362" s="574">
        <v>0</v>
      </c>
      <c r="T362" s="574">
        <f t="shared" si="49"/>
        <v>0</v>
      </c>
      <c r="U362" s="574">
        <v>0</v>
      </c>
      <c r="V362" s="574">
        <v>0</v>
      </c>
      <c r="W362" s="574">
        <v>0</v>
      </c>
      <c r="X362" s="473" t="s">
        <v>2124</v>
      </c>
    </row>
    <row r="363" spans="1:42" s="44" customFormat="1" ht="15.75" hidden="1" outlineLevel="1" x14ac:dyDescent="0.2">
      <c r="A363" s="29">
        <v>10</v>
      </c>
      <c r="B363" s="29" t="s">
        <v>308</v>
      </c>
      <c r="C363" s="562">
        <f>SUM(C364:C388)</f>
        <v>8.4649999999999999</v>
      </c>
      <c r="D363" s="562">
        <f t="shared" si="45"/>
        <v>566492.35</v>
      </c>
      <c r="E363" s="562">
        <f>SUM(E364:E388)</f>
        <v>11</v>
      </c>
      <c r="F363" s="562">
        <f>SUM(F364:F388)</f>
        <v>6</v>
      </c>
      <c r="G363" s="562">
        <f>SUM(G364:G388)</f>
        <v>4</v>
      </c>
      <c r="H363" s="562">
        <f t="shared" si="46"/>
        <v>177585.27</v>
      </c>
      <c r="I363" s="562">
        <f>SUM(I364:I388)</f>
        <v>0</v>
      </c>
      <c r="J363" s="562">
        <f>SUM(J364:J388)</f>
        <v>177585.27</v>
      </c>
      <c r="K363" s="562">
        <f>SUM(K364:K388)</f>
        <v>0</v>
      </c>
      <c r="L363" s="562">
        <f t="shared" si="47"/>
        <v>352407.08</v>
      </c>
      <c r="M363" s="562">
        <f>SUM(M364:M388)</f>
        <v>0</v>
      </c>
      <c r="N363" s="562">
        <f>SUM(N364:N388)</f>
        <v>352407.08</v>
      </c>
      <c r="O363" s="562">
        <f>SUM(O364:O388)</f>
        <v>0</v>
      </c>
      <c r="P363" s="562">
        <f t="shared" si="48"/>
        <v>36500</v>
      </c>
      <c r="Q363" s="562">
        <f>SUM(Q364:Q388)</f>
        <v>0</v>
      </c>
      <c r="R363" s="562">
        <f>SUM(R364:R388)</f>
        <v>36500</v>
      </c>
      <c r="S363" s="562">
        <f>SUM(S364:S388)</f>
        <v>0</v>
      </c>
      <c r="T363" s="562">
        <f t="shared" si="49"/>
        <v>0</v>
      </c>
      <c r="U363" s="562">
        <f>SUM(U364:U388)</f>
        <v>0</v>
      </c>
      <c r="V363" s="562">
        <f>SUM(V364:V388)</f>
        <v>0</v>
      </c>
      <c r="W363" s="562">
        <f>SUM(W364:W388)</f>
        <v>0</v>
      </c>
      <c r="X363" s="31">
        <f>SUM(X364:X381)</f>
        <v>0</v>
      </c>
      <c r="Y363" s="31">
        <f>SUM(Y364:Y381)</f>
        <v>0</v>
      </c>
      <c r="Z363" s="382"/>
      <c r="AG363" s="45"/>
      <c r="AH363" s="45"/>
      <c r="AI363" s="34"/>
      <c r="AJ363" s="34"/>
      <c r="AK363" s="45"/>
      <c r="AL363" s="45"/>
      <c r="AM363" s="45"/>
      <c r="AN363" s="45"/>
      <c r="AO363" s="45"/>
      <c r="AP363" s="45"/>
    </row>
    <row r="364" spans="1:42" s="312" customFormat="1" ht="15.75" hidden="1" outlineLevel="2" x14ac:dyDescent="0.2">
      <c r="A364" s="56" t="s">
        <v>309</v>
      </c>
      <c r="B364" s="57" t="s">
        <v>312</v>
      </c>
      <c r="C364" s="563">
        <v>0</v>
      </c>
      <c r="D364" s="563">
        <f t="shared" si="45"/>
        <v>350000</v>
      </c>
      <c r="E364" s="563"/>
      <c r="F364" s="563"/>
      <c r="G364" s="563"/>
      <c r="H364" s="563">
        <f t="shared" si="46"/>
        <v>88592.92</v>
      </c>
      <c r="I364" s="563">
        <v>0</v>
      </c>
      <c r="J364" s="563">
        <f>100000-8260-2647.08-500</f>
        <v>88592.92</v>
      </c>
      <c r="K364" s="563">
        <v>0</v>
      </c>
      <c r="L364" s="563">
        <f t="shared" si="47"/>
        <v>261407.08000000002</v>
      </c>
      <c r="M364" s="565">
        <v>0</v>
      </c>
      <c r="N364" s="585">
        <f>350000-J364</f>
        <v>261407.08000000002</v>
      </c>
      <c r="O364" s="563">
        <v>0</v>
      </c>
      <c r="P364" s="563">
        <f t="shared" si="48"/>
        <v>0</v>
      </c>
      <c r="Q364" s="563">
        <v>0</v>
      </c>
      <c r="R364" s="564">
        <v>0</v>
      </c>
      <c r="S364" s="563">
        <v>0</v>
      </c>
      <c r="T364" s="563">
        <f t="shared" si="49"/>
        <v>0</v>
      </c>
      <c r="U364" s="563">
        <v>0</v>
      </c>
      <c r="V364" s="563">
        <v>0</v>
      </c>
      <c r="W364" s="563">
        <v>0</v>
      </c>
      <c r="X364" s="58"/>
      <c r="Y364" s="310"/>
      <c r="Z364" s="407"/>
      <c r="AA364" s="336">
        <v>350000</v>
      </c>
      <c r="AG364" s="308"/>
      <c r="AH364" s="308"/>
      <c r="AI364" s="308"/>
      <c r="AJ364" s="308"/>
      <c r="AK364" s="308"/>
      <c r="AL364" s="308"/>
      <c r="AM364" s="308"/>
      <c r="AN364" s="308"/>
      <c r="AO364" s="308"/>
      <c r="AP364" s="308"/>
    </row>
    <row r="365" spans="1:42" s="44" customFormat="1" ht="31.5" hidden="1" outlineLevel="2" x14ac:dyDescent="0.2">
      <c r="A365" s="99" t="s">
        <v>311</v>
      </c>
      <c r="B365" s="63" t="s">
        <v>1136</v>
      </c>
      <c r="C365" s="563">
        <v>0</v>
      </c>
      <c r="D365" s="563">
        <f t="shared" si="45"/>
        <v>35431.699999999997</v>
      </c>
      <c r="E365" s="563"/>
      <c r="F365" s="563"/>
      <c r="G365" s="563"/>
      <c r="H365" s="563">
        <f t="shared" si="46"/>
        <v>35431.699999999997</v>
      </c>
      <c r="I365" s="563">
        <v>0</v>
      </c>
      <c r="J365" s="566">
        <v>35431.699999999997</v>
      </c>
      <c r="K365" s="565">
        <v>0</v>
      </c>
      <c r="L365" s="563">
        <f t="shared" si="47"/>
        <v>0</v>
      </c>
      <c r="M365" s="565">
        <v>0</v>
      </c>
      <c r="N365" s="563">
        <v>0</v>
      </c>
      <c r="O365" s="563">
        <v>0</v>
      </c>
      <c r="P365" s="563">
        <f t="shared" si="48"/>
        <v>0</v>
      </c>
      <c r="Q365" s="563">
        <v>0</v>
      </c>
      <c r="R365" s="563">
        <v>0</v>
      </c>
      <c r="S365" s="563">
        <v>0</v>
      </c>
      <c r="T365" s="563">
        <f t="shared" si="49"/>
        <v>0</v>
      </c>
      <c r="U365" s="563">
        <v>0</v>
      </c>
      <c r="V365" s="563">
        <v>0</v>
      </c>
      <c r="W365" s="563">
        <v>0</v>
      </c>
      <c r="X365" s="58"/>
      <c r="Y365" s="254"/>
      <c r="Z365" s="382" t="e">
        <f>J365-#REF!</f>
        <v>#REF!</v>
      </c>
      <c r="AG365" s="45"/>
      <c r="AH365" s="45"/>
      <c r="AI365" s="34"/>
      <c r="AJ365" s="34"/>
      <c r="AK365" s="45"/>
      <c r="AL365" s="45"/>
      <c r="AM365" s="45"/>
      <c r="AN365" s="45"/>
      <c r="AO365" s="45"/>
      <c r="AP365" s="45"/>
    </row>
    <row r="366" spans="1:42" ht="15.75" hidden="1" outlineLevel="2" x14ac:dyDescent="0.2">
      <c r="A366" s="99" t="s">
        <v>314</v>
      </c>
      <c r="B366" s="63" t="s">
        <v>310</v>
      </c>
      <c r="C366" s="563">
        <v>0</v>
      </c>
      <c r="D366" s="563">
        <f t="shared" si="45"/>
        <v>1660.65</v>
      </c>
      <c r="E366" s="563"/>
      <c r="F366" s="563"/>
      <c r="G366" s="563"/>
      <c r="H366" s="563">
        <f t="shared" si="46"/>
        <v>1660.65</v>
      </c>
      <c r="I366" s="563">
        <v>0</v>
      </c>
      <c r="J366" s="566">
        <v>1660.65</v>
      </c>
      <c r="K366" s="565">
        <v>0</v>
      </c>
      <c r="L366" s="563">
        <f t="shared" si="47"/>
        <v>0</v>
      </c>
      <c r="M366" s="565">
        <v>0</v>
      </c>
      <c r="N366" s="563">
        <v>0</v>
      </c>
      <c r="O366" s="563">
        <v>0</v>
      </c>
      <c r="P366" s="563">
        <f t="shared" si="48"/>
        <v>0</v>
      </c>
      <c r="Q366" s="563">
        <v>0</v>
      </c>
      <c r="R366" s="563">
        <v>0</v>
      </c>
      <c r="S366" s="563">
        <v>0</v>
      </c>
      <c r="T366" s="563">
        <f t="shared" si="49"/>
        <v>0</v>
      </c>
      <c r="U366" s="563">
        <v>0</v>
      </c>
      <c r="V366" s="563">
        <v>0</v>
      </c>
      <c r="W366" s="563">
        <v>0</v>
      </c>
      <c r="X366" s="58"/>
      <c r="Y366" s="262" t="s">
        <v>113</v>
      </c>
      <c r="Z366" s="403"/>
      <c r="AI366" s="34">
        <f t="shared" ref="AI366:AI371" si="50">SUM(I366:K366)</f>
        <v>1660.65</v>
      </c>
      <c r="AJ366" s="34">
        <f t="shared" ref="AJ366:AJ371" si="51">AI366-H366</f>
        <v>0</v>
      </c>
    </row>
    <row r="367" spans="1:42" ht="15.75" hidden="1" outlineLevel="2" x14ac:dyDescent="0.2">
      <c r="A367" s="488" t="s">
        <v>316</v>
      </c>
      <c r="B367" s="105" t="s">
        <v>1735</v>
      </c>
      <c r="C367" s="563">
        <v>0</v>
      </c>
      <c r="D367" s="563">
        <f t="shared" si="45"/>
        <v>6900</v>
      </c>
      <c r="E367" s="563"/>
      <c r="F367" s="563"/>
      <c r="G367" s="563"/>
      <c r="H367" s="563">
        <f t="shared" si="46"/>
        <v>6900</v>
      </c>
      <c r="I367" s="563">
        <v>0</v>
      </c>
      <c r="J367" s="564">
        <v>6900</v>
      </c>
      <c r="K367" s="563">
        <v>0</v>
      </c>
      <c r="L367" s="563">
        <f t="shared" si="47"/>
        <v>0</v>
      </c>
      <c r="M367" s="565">
        <v>0</v>
      </c>
      <c r="N367" s="563">
        <v>0</v>
      </c>
      <c r="O367" s="563">
        <v>0</v>
      </c>
      <c r="P367" s="563">
        <f t="shared" si="48"/>
        <v>0</v>
      </c>
      <c r="Q367" s="563">
        <v>0</v>
      </c>
      <c r="R367" s="563">
        <v>0</v>
      </c>
      <c r="S367" s="563">
        <v>0</v>
      </c>
      <c r="T367" s="563">
        <f t="shared" si="49"/>
        <v>0</v>
      </c>
      <c r="U367" s="563">
        <v>0</v>
      </c>
      <c r="V367" s="563">
        <v>0</v>
      </c>
      <c r="W367" s="563">
        <v>0</v>
      </c>
      <c r="X367" s="58"/>
      <c r="Y367" s="264"/>
      <c r="Z367" s="400" t="e">
        <f>J367-#REF!</f>
        <v>#REF!</v>
      </c>
      <c r="AI367" s="34">
        <f t="shared" si="50"/>
        <v>6900</v>
      </c>
      <c r="AJ367" s="34">
        <f t="shared" si="51"/>
        <v>0</v>
      </c>
    </row>
    <row r="368" spans="1:42" ht="15.75" hidden="1" outlineLevel="2" x14ac:dyDescent="0.2">
      <c r="A368" s="488" t="s">
        <v>318</v>
      </c>
      <c r="B368" s="105" t="s">
        <v>1736</v>
      </c>
      <c r="C368" s="563">
        <v>0</v>
      </c>
      <c r="D368" s="563">
        <f t="shared" si="45"/>
        <v>6900</v>
      </c>
      <c r="E368" s="563"/>
      <c r="F368" s="563"/>
      <c r="G368" s="563"/>
      <c r="H368" s="563">
        <f t="shared" si="46"/>
        <v>6900</v>
      </c>
      <c r="I368" s="563">
        <v>0</v>
      </c>
      <c r="J368" s="564">
        <v>6900</v>
      </c>
      <c r="K368" s="563">
        <v>0</v>
      </c>
      <c r="L368" s="563">
        <f t="shared" si="47"/>
        <v>0</v>
      </c>
      <c r="M368" s="565">
        <v>0</v>
      </c>
      <c r="N368" s="563">
        <v>0</v>
      </c>
      <c r="O368" s="563">
        <v>0</v>
      </c>
      <c r="P368" s="563">
        <f t="shared" si="48"/>
        <v>0</v>
      </c>
      <c r="Q368" s="563">
        <v>0</v>
      </c>
      <c r="R368" s="563">
        <v>0</v>
      </c>
      <c r="S368" s="563">
        <v>0</v>
      </c>
      <c r="T368" s="563">
        <f t="shared" si="49"/>
        <v>0</v>
      </c>
      <c r="U368" s="563">
        <v>0</v>
      </c>
      <c r="V368" s="563">
        <v>0</v>
      </c>
      <c r="W368" s="563">
        <v>0</v>
      </c>
      <c r="X368" s="58"/>
      <c r="Y368" s="264"/>
      <c r="Z368" s="400" t="e">
        <f>J368-#REF!</f>
        <v>#REF!</v>
      </c>
      <c r="AI368" s="34">
        <f t="shared" si="50"/>
        <v>6900</v>
      </c>
      <c r="AJ368" s="34">
        <f t="shared" si="51"/>
        <v>0</v>
      </c>
    </row>
    <row r="369" spans="1:36" ht="31.5" hidden="1" outlineLevel="2" x14ac:dyDescent="0.2">
      <c r="A369" s="488" t="s">
        <v>320</v>
      </c>
      <c r="B369" s="105" t="s">
        <v>1737</v>
      </c>
      <c r="C369" s="563">
        <v>0</v>
      </c>
      <c r="D369" s="563">
        <f t="shared" si="45"/>
        <v>6900</v>
      </c>
      <c r="E369" s="563"/>
      <c r="F369" s="563"/>
      <c r="G369" s="563"/>
      <c r="H369" s="563">
        <f t="shared" si="46"/>
        <v>6900</v>
      </c>
      <c r="I369" s="563">
        <v>0</v>
      </c>
      <c r="J369" s="564">
        <v>6900</v>
      </c>
      <c r="K369" s="563">
        <v>0</v>
      </c>
      <c r="L369" s="563">
        <f t="shared" si="47"/>
        <v>0</v>
      </c>
      <c r="M369" s="565">
        <v>0</v>
      </c>
      <c r="N369" s="563">
        <v>0</v>
      </c>
      <c r="O369" s="563">
        <v>0</v>
      </c>
      <c r="P369" s="563">
        <f t="shared" si="48"/>
        <v>0</v>
      </c>
      <c r="Q369" s="563">
        <v>0</v>
      </c>
      <c r="R369" s="563">
        <v>0</v>
      </c>
      <c r="S369" s="563">
        <v>0</v>
      </c>
      <c r="T369" s="563">
        <f t="shared" si="49"/>
        <v>0</v>
      </c>
      <c r="U369" s="563">
        <v>0</v>
      </c>
      <c r="V369" s="563">
        <v>0</v>
      </c>
      <c r="W369" s="563">
        <v>0</v>
      </c>
      <c r="X369" s="58"/>
      <c r="Y369" s="264"/>
      <c r="Z369" s="400" t="e">
        <f>J369-#REF!</f>
        <v>#REF!</v>
      </c>
      <c r="AI369" s="34">
        <f t="shared" si="50"/>
        <v>6900</v>
      </c>
      <c r="AJ369" s="34">
        <f t="shared" si="51"/>
        <v>0</v>
      </c>
    </row>
    <row r="370" spans="1:36" ht="15.75" hidden="1" outlineLevel="2" x14ac:dyDescent="0.2">
      <c r="A370" s="488" t="s">
        <v>322</v>
      </c>
      <c r="B370" s="105" t="s">
        <v>1738</v>
      </c>
      <c r="C370" s="563">
        <v>0</v>
      </c>
      <c r="D370" s="563">
        <f t="shared" si="45"/>
        <v>5600</v>
      </c>
      <c r="E370" s="563"/>
      <c r="F370" s="563"/>
      <c r="G370" s="563"/>
      <c r="H370" s="563">
        <f t="shared" si="46"/>
        <v>5600</v>
      </c>
      <c r="I370" s="563">
        <v>0</v>
      </c>
      <c r="J370" s="564">
        <v>5600</v>
      </c>
      <c r="K370" s="563">
        <v>0</v>
      </c>
      <c r="L370" s="563">
        <f t="shared" si="47"/>
        <v>0</v>
      </c>
      <c r="M370" s="565">
        <v>0</v>
      </c>
      <c r="N370" s="563">
        <v>0</v>
      </c>
      <c r="O370" s="563">
        <v>0</v>
      </c>
      <c r="P370" s="563">
        <f t="shared" si="48"/>
        <v>0</v>
      </c>
      <c r="Q370" s="563">
        <v>0</v>
      </c>
      <c r="R370" s="563">
        <v>0</v>
      </c>
      <c r="S370" s="563">
        <v>0</v>
      </c>
      <c r="T370" s="563">
        <f t="shared" si="49"/>
        <v>0</v>
      </c>
      <c r="U370" s="563">
        <v>0</v>
      </c>
      <c r="V370" s="563">
        <v>0</v>
      </c>
      <c r="W370" s="563">
        <v>0</v>
      </c>
      <c r="X370" s="58"/>
      <c r="Y370" s="264"/>
      <c r="Z370" s="400" t="e">
        <f>J370-#REF!</f>
        <v>#REF!</v>
      </c>
      <c r="AI370" s="34">
        <f t="shared" si="50"/>
        <v>5600</v>
      </c>
      <c r="AJ370" s="34">
        <f t="shared" si="51"/>
        <v>0</v>
      </c>
    </row>
    <row r="371" spans="1:36" ht="15.75" hidden="1" outlineLevel="2" x14ac:dyDescent="0.2">
      <c r="A371" s="488" t="s">
        <v>324</v>
      </c>
      <c r="B371" s="105" t="s">
        <v>1739</v>
      </c>
      <c r="C371" s="563">
        <v>0</v>
      </c>
      <c r="D371" s="563">
        <f t="shared" si="45"/>
        <v>7600</v>
      </c>
      <c r="E371" s="563"/>
      <c r="F371" s="563"/>
      <c r="G371" s="563"/>
      <c r="H371" s="563">
        <f t="shared" si="46"/>
        <v>7600</v>
      </c>
      <c r="I371" s="563">
        <v>0</v>
      </c>
      <c r="J371" s="564">
        <v>7600</v>
      </c>
      <c r="K371" s="563">
        <v>0</v>
      </c>
      <c r="L371" s="563">
        <f t="shared" si="47"/>
        <v>0</v>
      </c>
      <c r="M371" s="565">
        <v>0</v>
      </c>
      <c r="N371" s="563">
        <v>0</v>
      </c>
      <c r="O371" s="563">
        <v>0</v>
      </c>
      <c r="P371" s="563">
        <f t="shared" si="48"/>
        <v>0</v>
      </c>
      <c r="Q371" s="563">
        <v>0</v>
      </c>
      <c r="R371" s="563">
        <v>0</v>
      </c>
      <c r="S371" s="563">
        <v>0</v>
      </c>
      <c r="T371" s="563">
        <f t="shared" si="49"/>
        <v>0</v>
      </c>
      <c r="U371" s="563">
        <v>0</v>
      </c>
      <c r="V371" s="563">
        <v>0</v>
      </c>
      <c r="W371" s="563">
        <v>0</v>
      </c>
      <c r="X371" s="58"/>
      <c r="Y371" s="264"/>
      <c r="Z371" s="400" t="e">
        <f>J371-#REF!</f>
        <v>#REF!</v>
      </c>
      <c r="AI371" s="34">
        <f t="shared" si="50"/>
        <v>7600</v>
      </c>
      <c r="AJ371" s="34">
        <f t="shared" si="51"/>
        <v>0</v>
      </c>
    </row>
    <row r="372" spans="1:36" s="91" customFormat="1" ht="15.75" hidden="1" outlineLevel="2" x14ac:dyDescent="0.25">
      <c r="A372" s="483" t="s">
        <v>1341</v>
      </c>
      <c r="B372" s="428" t="s">
        <v>1349</v>
      </c>
      <c r="C372" s="575">
        <v>0</v>
      </c>
      <c r="D372" s="575">
        <f t="shared" si="45"/>
        <v>8000</v>
      </c>
      <c r="E372" s="575"/>
      <c r="F372" s="575"/>
      <c r="G372" s="575"/>
      <c r="H372" s="575">
        <f t="shared" si="46"/>
        <v>8000</v>
      </c>
      <c r="I372" s="575">
        <v>0</v>
      </c>
      <c r="J372" s="576">
        <v>8000</v>
      </c>
      <c r="K372" s="575">
        <v>0</v>
      </c>
      <c r="L372" s="575">
        <f t="shared" si="47"/>
        <v>0</v>
      </c>
      <c r="M372" s="577">
        <v>0</v>
      </c>
      <c r="N372" s="575">
        <v>0</v>
      </c>
      <c r="O372" s="575">
        <v>0</v>
      </c>
      <c r="P372" s="575">
        <f t="shared" si="48"/>
        <v>0</v>
      </c>
      <c r="Q372" s="575">
        <v>0</v>
      </c>
      <c r="R372" s="575">
        <v>0</v>
      </c>
      <c r="S372" s="575">
        <v>0</v>
      </c>
      <c r="T372" s="575">
        <f t="shared" si="49"/>
        <v>0</v>
      </c>
      <c r="U372" s="575">
        <v>0</v>
      </c>
      <c r="V372" s="575">
        <v>0</v>
      </c>
      <c r="W372" s="575">
        <v>0</v>
      </c>
      <c r="X372" s="429" t="s">
        <v>1640</v>
      </c>
      <c r="Y372" s="430"/>
      <c r="Z372" s="431"/>
    </row>
    <row r="373" spans="1:36" s="91" customFormat="1" ht="15.75" hidden="1" outlineLevel="2" x14ac:dyDescent="0.25">
      <c r="A373" s="483" t="s">
        <v>1342</v>
      </c>
      <c r="B373" s="428" t="s">
        <v>1234</v>
      </c>
      <c r="C373" s="575">
        <v>0</v>
      </c>
      <c r="D373" s="575">
        <f t="shared" si="45"/>
        <v>10000</v>
      </c>
      <c r="E373" s="575"/>
      <c r="F373" s="575"/>
      <c r="G373" s="575"/>
      <c r="H373" s="575">
        <f t="shared" si="46"/>
        <v>10000</v>
      </c>
      <c r="I373" s="575">
        <v>0</v>
      </c>
      <c r="J373" s="576">
        <v>10000</v>
      </c>
      <c r="K373" s="575">
        <v>0</v>
      </c>
      <c r="L373" s="575">
        <f t="shared" si="47"/>
        <v>0</v>
      </c>
      <c r="M373" s="577">
        <v>0</v>
      </c>
      <c r="N373" s="575">
        <v>0</v>
      </c>
      <c r="O373" s="575">
        <v>0</v>
      </c>
      <c r="P373" s="575">
        <f t="shared" si="48"/>
        <v>0</v>
      </c>
      <c r="Q373" s="575">
        <v>0</v>
      </c>
      <c r="R373" s="575">
        <v>0</v>
      </c>
      <c r="S373" s="575">
        <v>0</v>
      </c>
      <c r="T373" s="575">
        <f t="shared" si="49"/>
        <v>0</v>
      </c>
      <c r="U373" s="575">
        <v>0</v>
      </c>
      <c r="V373" s="575">
        <v>0</v>
      </c>
      <c r="W373" s="575">
        <v>0</v>
      </c>
      <c r="X373" s="429" t="s">
        <v>1640</v>
      </c>
      <c r="Y373" s="430"/>
      <c r="Z373" s="431"/>
    </row>
    <row r="374" spans="1:36" s="627" customFormat="1" ht="15.75" hidden="1" outlineLevel="2" x14ac:dyDescent="0.2">
      <c r="A374" s="234" t="s">
        <v>881</v>
      </c>
      <c r="B374" s="159" t="s">
        <v>2411</v>
      </c>
      <c r="C374" s="609">
        <v>2.0649999999999999</v>
      </c>
      <c r="D374" s="609">
        <f t="shared" si="45"/>
        <v>4000</v>
      </c>
      <c r="E374" s="609"/>
      <c r="F374" s="609"/>
      <c r="G374" s="609"/>
      <c r="H374" s="609">
        <f t="shared" si="46"/>
        <v>0</v>
      </c>
      <c r="I374" s="609">
        <v>0</v>
      </c>
      <c r="J374" s="609">
        <v>0</v>
      </c>
      <c r="K374" s="623">
        <v>0</v>
      </c>
      <c r="L374" s="609">
        <f t="shared" si="47"/>
        <v>0</v>
      </c>
      <c r="M374" s="623">
        <v>0</v>
      </c>
      <c r="N374" s="609">
        <v>0</v>
      </c>
      <c r="O374" s="609">
        <v>0</v>
      </c>
      <c r="P374" s="609">
        <f t="shared" si="48"/>
        <v>4000</v>
      </c>
      <c r="Q374" s="609">
        <v>0</v>
      </c>
      <c r="R374" s="609">
        <v>4000</v>
      </c>
      <c r="S374" s="609">
        <v>0</v>
      </c>
      <c r="T374" s="609">
        <f t="shared" si="49"/>
        <v>0</v>
      </c>
      <c r="U374" s="609">
        <v>0</v>
      </c>
      <c r="V374" s="609">
        <v>0</v>
      </c>
      <c r="W374" s="609">
        <v>0</v>
      </c>
      <c r="X374" s="144"/>
      <c r="Y374" s="624" t="s">
        <v>802</v>
      </c>
      <c r="Z374" s="626"/>
    </row>
    <row r="375" spans="1:36" s="627" customFormat="1" ht="15.75" hidden="1" outlineLevel="2" x14ac:dyDescent="0.2">
      <c r="A375" s="234" t="s">
        <v>882</v>
      </c>
      <c r="B375" s="159" t="s">
        <v>2412</v>
      </c>
      <c r="C375" s="609">
        <v>1.2</v>
      </c>
      <c r="D375" s="609">
        <f t="shared" si="45"/>
        <v>2500</v>
      </c>
      <c r="E375" s="609"/>
      <c r="F375" s="609"/>
      <c r="G375" s="609"/>
      <c r="H375" s="609">
        <f t="shared" si="46"/>
        <v>0</v>
      </c>
      <c r="I375" s="609">
        <v>0</v>
      </c>
      <c r="J375" s="609">
        <v>0</v>
      </c>
      <c r="K375" s="623">
        <v>0</v>
      </c>
      <c r="L375" s="609">
        <f t="shared" si="47"/>
        <v>0</v>
      </c>
      <c r="M375" s="623">
        <v>0</v>
      </c>
      <c r="N375" s="609">
        <v>0</v>
      </c>
      <c r="O375" s="609">
        <v>0</v>
      </c>
      <c r="P375" s="609">
        <f t="shared" si="48"/>
        <v>2500</v>
      </c>
      <c r="Q375" s="609">
        <v>0</v>
      </c>
      <c r="R375" s="609">
        <v>2500</v>
      </c>
      <c r="S375" s="609">
        <v>0</v>
      </c>
      <c r="T375" s="609">
        <f t="shared" si="49"/>
        <v>0</v>
      </c>
      <c r="U375" s="609">
        <v>0</v>
      </c>
      <c r="V375" s="609">
        <v>0</v>
      </c>
      <c r="W375" s="609">
        <v>0</v>
      </c>
      <c r="X375" s="144"/>
      <c r="Y375" s="624" t="s">
        <v>802</v>
      </c>
      <c r="Z375" s="626"/>
    </row>
    <row r="376" spans="1:36" s="441" customFormat="1" ht="15.75" hidden="1" outlineLevel="2" x14ac:dyDescent="0.25">
      <c r="A376" s="499" t="s">
        <v>1343</v>
      </c>
      <c r="B376" s="437" t="s">
        <v>1354</v>
      </c>
      <c r="C376" s="578">
        <v>0</v>
      </c>
      <c r="D376" s="578">
        <f t="shared" si="45"/>
        <v>21000</v>
      </c>
      <c r="E376" s="578"/>
      <c r="F376" s="578"/>
      <c r="G376" s="578"/>
      <c r="H376" s="578">
        <f t="shared" si="46"/>
        <v>0</v>
      </c>
      <c r="I376" s="578">
        <v>0</v>
      </c>
      <c r="J376" s="578">
        <v>0</v>
      </c>
      <c r="K376" s="578">
        <v>0</v>
      </c>
      <c r="L376" s="578">
        <f t="shared" si="47"/>
        <v>21000</v>
      </c>
      <c r="M376" s="579">
        <v>0</v>
      </c>
      <c r="N376" s="580">
        <v>21000</v>
      </c>
      <c r="O376" s="578">
        <v>0</v>
      </c>
      <c r="P376" s="578">
        <f t="shared" si="48"/>
        <v>0</v>
      </c>
      <c r="Q376" s="578">
        <v>0</v>
      </c>
      <c r="R376" s="578">
        <v>0</v>
      </c>
      <c r="S376" s="578">
        <v>0</v>
      </c>
      <c r="T376" s="578">
        <f t="shared" si="49"/>
        <v>0</v>
      </c>
      <c r="U376" s="578">
        <v>0</v>
      </c>
      <c r="V376" s="578">
        <v>0</v>
      </c>
      <c r="W376" s="578">
        <v>0</v>
      </c>
      <c r="X376" s="438" t="s">
        <v>1640</v>
      </c>
      <c r="Y376" s="439"/>
      <c r="Z376" s="440"/>
    </row>
    <row r="377" spans="1:36" s="441" customFormat="1" ht="17.25" hidden="1" customHeight="1" outlineLevel="2" x14ac:dyDescent="0.25">
      <c r="A377" s="484" t="s">
        <v>1344</v>
      </c>
      <c r="B377" s="437" t="s">
        <v>1018</v>
      </c>
      <c r="C377" s="578">
        <v>0</v>
      </c>
      <c r="D377" s="578">
        <f t="shared" si="45"/>
        <v>6000</v>
      </c>
      <c r="E377" s="578"/>
      <c r="F377" s="578"/>
      <c r="G377" s="578"/>
      <c r="H377" s="578">
        <f t="shared" si="46"/>
        <v>0</v>
      </c>
      <c r="I377" s="578">
        <v>0</v>
      </c>
      <c r="J377" s="578">
        <v>0</v>
      </c>
      <c r="K377" s="578">
        <v>0</v>
      </c>
      <c r="L377" s="578">
        <f t="shared" si="47"/>
        <v>6000</v>
      </c>
      <c r="M377" s="579">
        <v>0</v>
      </c>
      <c r="N377" s="580">
        <v>6000</v>
      </c>
      <c r="O377" s="578">
        <v>0</v>
      </c>
      <c r="P377" s="578">
        <f t="shared" si="48"/>
        <v>0</v>
      </c>
      <c r="Q377" s="578">
        <v>0</v>
      </c>
      <c r="R377" s="578">
        <v>0</v>
      </c>
      <c r="S377" s="578">
        <v>0</v>
      </c>
      <c r="T377" s="578">
        <f t="shared" si="49"/>
        <v>0</v>
      </c>
      <c r="U377" s="578">
        <v>0</v>
      </c>
      <c r="V377" s="578">
        <v>0</v>
      </c>
      <c r="W377" s="578">
        <v>0</v>
      </c>
      <c r="X377" s="438" t="s">
        <v>1640</v>
      </c>
      <c r="Y377" s="439"/>
      <c r="Z377" s="440"/>
    </row>
    <row r="378" spans="1:36" s="441" customFormat="1" ht="15.75" hidden="1" outlineLevel="2" x14ac:dyDescent="0.25">
      <c r="A378" s="484" t="s">
        <v>1345</v>
      </c>
      <c r="B378" s="437" t="s">
        <v>1350</v>
      </c>
      <c r="C378" s="578">
        <v>0</v>
      </c>
      <c r="D378" s="578">
        <f t="shared" si="45"/>
        <v>6000</v>
      </c>
      <c r="E378" s="578"/>
      <c r="F378" s="578"/>
      <c r="G378" s="578"/>
      <c r="H378" s="578">
        <f t="shared" si="46"/>
        <v>0</v>
      </c>
      <c r="I378" s="578">
        <v>0</v>
      </c>
      <c r="J378" s="578">
        <v>0</v>
      </c>
      <c r="K378" s="578">
        <v>0</v>
      </c>
      <c r="L378" s="578">
        <f t="shared" si="47"/>
        <v>6000</v>
      </c>
      <c r="M378" s="579">
        <v>0</v>
      </c>
      <c r="N378" s="580">
        <v>6000</v>
      </c>
      <c r="O378" s="578">
        <v>0</v>
      </c>
      <c r="P378" s="578">
        <f t="shared" si="48"/>
        <v>0</v>
      </c>
      <c r="Q378" s="578">
        <v>0</v>
      </c>
      <c r="R378" s="578">
        <v>0</v>
      </c>
      <c r="S378" s="578">
        <v>0</v>
      </c>
      <c r="T378" s="578">
        <f t="shared" si="49"/>
        <v>0</v>
      </c>
      <c r="U378" s="578">
        <v>0</v>
      </c>
      <c r="V378" s="578">
        <v>0</v>
      </c>
      <c r="W378" s="578">
        <v>0</v>
      </c>
      <c r="X378" s="438" t="s">
        <v>1640</v>
      </c>
      <c r="Y378" s="442"/>
      <c r="Z378" s="443"/>
      <c r="AI378" s="444">
        <f>SUM(I378:K378)</f>
        <v>0</v>
      </c>
      <c r="AJ378" s="444">
        <f>AI378-H378</f>
        <v>0</v>
      </c>
    </row>
    <row r="379" spans="1:36" s="441" customFormat="1" ht="15.75" hidden="1" outlineLevel="2" x14ac:dyDescent="0.25">
      <c r="A379" s="484" t="s">
        <v>1346</v>
      </c>
      <c r="B379" s="437" t="s">
        <v>1351</v>
      </c>
      <c r="C379" s="578">
        <v>0</v>
      </c>
      <c r="D379" s="578">
        <f t="shared" si="45"/>
        <v>6000</v>
      </c>
      <c r="E379" s="578"/>
      <c r="F379" s="578"/>
      <c r="G379" s="578"/>
      <c r="H379" s="578">
        <f t="shared" si="46"/>
        <v>0</v>
      </c>
      <c r="I379" s="578">
        <v>0</v>
      </c>
      <c r="J379" s="578">
        <v>0</v>
      </c>
      <c r="K379" s="578">
        <v>0</v>
      </c>
      <c r="L379" s="578">
        <f t="shared" si="47"/>
        <v>6000</v>
      </c>
      <c r="M379" s="579">
        <v>0</v>
      </c>
      <c r="N379" s="580">
        <v>6000</v>
      </c>
      <c r="O379" s="578">
        <v>0</v>
      </c>
      <c r="P379" s="578">
        <f t="shared" si="48"/>
        <v>0</v>
      </c>
      <c r="Q379" s="578">
        <v>0</v>
      </c>
      <c r="R379" s="578">
        <v>0</v>
      </c>
      <c r="S379" s="578">
        <v>0</v>
      </c>
      <c r="T379" s="578">
        <f t="shared" si="49"/>
        <v>0</v>
      </c>
      <c r="U379" s="578">
        <v>0</v>
      </c>
      <c r="V379" s="578">
        <v>0</v>
      </c>
      <c r="W379" s="578">
        <v>0</v>
      </c>
      <c r="X379" s="438" t="s">
        <v>1640</v>
      </c>
      <c r="Y379" s="439"/>
      <c r="Z379" s="440"/>
    </row>
    <row r="380" spans="1:36" s="441" customFormat="1" ht="15.75" hidden="1" outlineLevel="2" x14ac:dyDescent="0.25">
      <c r="A380" s="484" t="s">
        <v>1347</v>
      </c>
      <c r="B380" s="437" t="s">
        <v>1352</v>
      </c>
      <c r="C380" s="578">
        <v>0</v>
      </c>
      <c r="D380" s="578">
        <f t="shared" si="45"/>
        <v>6000</v>
      </c>
      <c r="E380" s="578"/>
      <c r="F380" s="578"/>
      <c r="G380" s="578"/>
      <c r="H380" s="578">
        <f t="shared" si="46"/>
        <v>0</v>
      </c>
      <c r="I380" s="578">
        <v>0</v>
      </c>
      <c r="J380" s="578">
        <v>0</v>
      </c>
      <c r="K380" s="578">
        <v>0</v>
      </c>
      <c r="L380" s="578">
        <f t="shared" si="47"/>
        <v>6000</v>
      </c>
      <c r="M380" s="579">
        <v>0</v>
      </c>
      <c r="N380" s="580">
        <v>6000</v>
      </c>
      <c r="O380" s="578">
        <v>0</v>
      </c>
      <c r="P380" s="578">
        <f t="shared" si="48"/>
        <v>0</v>
      </c>
      <c r="Q380" s="578">
        <v>0</v>
      </c>
      <c r="R380" s="578">
        <v>0</v>
      </c>
      <c r="S380" s="578">
        <v>0</v>
      </c>
      <c r="T380" s="578">
        <f t="shared" si="49"/>
        <v>0</v>
      </c>
      <c r="U380" s="578">
        <v>0</v>
      </c>
      <c r="V380" s="578">
        <v>0</v>
      </c>
      <c r="W380" s="578">
        <v>0</v>
      </c>
      <c r="X380" s="438" t="s">
        <v>1640</v>
      </c>
      <c r="Y380" s="439"/>
      <c r="Z380" s="440"/>
    </row>
    <row r="381" spans="1:36" s="441" customFormat="1" ht="15.75" hidden="1" outlineLevel="2" x14ac:dyDescent="0.25">
      <c r="A381" s="484" t="s">
        <v>1348</v>
      </c>
      <c r="B381" s="437" t="s">
        <v>1353</v>
      </c>
      <c r="C381" s="578">
        <v>0</v>
      </c>
      <c r="D381" s="578">
        <f t="shared" si="45"/>
        <v>6000</v>
      </c>
      <c r="E381" s="578"/>
      <c r="F381" s="578"/>
      <c r="G381" s="578"/>
      <c r="H381" s="578">
        <f t="shared" si="46"/>
        <v>0</v>
      </c>
      <c r="I381" s="578">
        <v>0</v>
      </c>
      <c r="J381" s="578">
        <v>0</v>
      </c>
      <c r="K381" s="578">
        <v>0</v>
      </c>
      <c r="L381" s="578">
        <f t="shared" si="47"/>
        <v>6000</v>
      </c>
      <c r="M381" s="579">
        <v>0</v>
      </c>
      <c r="N381" s="580">
        <v>6000</v>
      </c>
      <c r="O381" s="578">
        <v>0</v>
      </c>
      <c r="P381" s="578">
        <f t="shared" si="48"/>
        <v>0</v>
      </c>
      <c r="Q381" s="578">
        <v>0</v>
      </c>
      <c r="R381" s="578">
        <v>0</v>
      </c>
      <c r="S381" s="578">
        <v>0</v>
      </c>
      <c r="T381" s="578">
        <f t="shared" si="49"/>
        <v>0</v>
      </c>
      <c r="U381" s="578">
        <v>0</v>
      </c>
      <c r="V381" s="578">
        <v>0</v>
      </c>
      <c r="W381" s="578">
        <v>0</v>
      </c>
      <c r="X381" s="438" t="s">
        <v>1640</v>
      </c>
      <c r="Y381" s="442"/>
      <c r="Z381" s="443"/>
      <c r="AI381" s="444">
        <f>SUM(I381:K381)</f>
        <v>0</v>
      </c>
      <c r="AJ381" s="444">
        <f>AI381-H381</f>
        <v>0</v>
      </c>
    </row>
    <row r="382" spans="1:36" s="316" customFormat="1" ht="15.75" hidden="1" outlineLevel="2" x14ac:dyDescent="0.25">
      <c r="A382" s="498" t="s">
        <v>1718</v>
      </c>
      <c r="B382" s="494" t="s">
        <v>2073</v>
      </c>
      <c r="C382" s="571">
        <v>0</v>
      </c>
      <c r="D382" s="571">
        <f t="shared" si="45"/>
        <v>5000</v>
      </c>
      <c r="E382" s="571">
        <v>1</v>
      </c>
      <c r="F382" s="571">
        <v>1</v>
      </c>
      <c r="G382" s="571">
        <v>1</v>
      </c>
      <c r="H382" s="571">
        <f t="shared" si="46"/>
        <v>0</v>
      </c>
      <c r="I382" s="571">
        <v>0</v>
      </c>
      <c r="J382" s="571">
        <v>0</v>
      </c>
      <c r="K382" s="571">
        <v>0</v>
      </c>
      <c r="L382" s="571">
        <f t="shared" si="47"/>
        <v>5000</v>
      </c>
      <c r="M382" s="571">
        <v>0</v>
      </c>
      <c r="N382" s="571">
        <v>5000</v>
      </c>
      <c r="O382" s="571">
        <v>0</v>
      </c>
      <c r="P382" s="571">
        <f t="shared" si="48"/>
        <v>0</v>
      </c>
      <c r="Q382" s="571">
        <v>0</v>
      </c>
      <c r="R382" s="571">
        <v>0</v>
      </c>
      <c r="S382" s="571">
        <v>0</v>
      </c>
      <c r="T382" s="571">
        <f t="shared" si="49"/>
        <v>0</v>
      </c>
      <c r="U382" s="571">
        <v>0</v>
      </c>
      <c r="V382" s="571">
        <v>0</v>
      </c>
      <c r="W382" s="571">
        <v>0</v>
      </c>
      <c r="X382" s="450" t="s">
        <v>2061</v>
      </c>
    </row>
    <row r="383" spans="1:36" s="316" customFormat="1" ht="15.75" hidden="1" outlineLevel="2" x14ac:dyDescent="0.25">
      <c r="A383" s="498" t="s">
        <v>1719</v>
      </c>
      <c r="B383" s="494" t="s">
        <v>2074</v>
      </c>
      <c r="C383" s="571">
        <v>0</v>
      </c>
      <c r="D383" s="571">
        <f t="shared" si="45"/>
        <v>5000</v>
      </c>
      <c r="E383" s="571">
        <v>1</v>
      </c>
      <c r="F383" s="571">
        <v>1</v>
      </c>
      <c r="G383" s="571">
        <v>1</v>
      </c>
      <c r="H383" s="571">
        <f t="shared" si="46"/>
        <v>0</v>
      </c>
      <c r="I383" s="571">
        <v>0</v>
      </c>
      <c r="J383" s="571">
        <v>0</v>
      </c>
      <c r="K383" s="571">
        <v>0</v>
      </c>
      <c r="L383" s="571">
        <f t="shared" si="47"/>
        <v>5000</v>
      </c>
      <c r="M383" s="571">
        <v>0</v>
      </c>
      <c r="N383" s="571">
        <v>5000</v>
      </c>
      <c r="O383" s="571">
        <v>0</v>
      </c>
      <c r="P383" s="571">
        <f t="shared" si="48"/>
        <v>0</v>
      </c>
      <c r="Q383" s="571">
        <v>0</v>
      </c>
      <c r="R383" s="571">
        <v>0</v>
      </c>
      <c r="S383" s="571">
        <v>0</v>
      </c>
      <c r="T383" s="571">
        <f t="shared" si="49"/>
        <v>0</v>
      </c>
      <c r="U383" s="571">
        <v>0</v>
      </c>
      <c r="V383" s="571">
        <v>0</v>
      </c>
      <c r="W383" s="571">
        <v>0</v>
      </c>
      <c r="X383" s="450" t="s">
        <v>2061</v>
      </c>
    </row>
    <row r="384" spans="1:36" s="316" customFormat="1" ht="15.75" hidden="1" outlineLevel="2" x14ac:dyDescent="0.25">
      <c r="A384" s="498" t="s">
        <v>1722</v>
      </c>
      <c r="B384" s="494" t="s">
        <v>2072</v>
      </c>
      <c r="C384" s="571">
        <v>0</v>
      </c>
      <c r="D384" s="571">
        <f t="shared" si="45"/>
        <v>10000</v>
      </c>
      <c r="E384" s="571">
        <v>2</v>
      </c>
      <c r="F384" s="571">
        <v>1</v>
      </c>
      <c r="G384" s="571">
        <v>1</v>
      </c>
      <c r="H384" s="571">
        <f t="shared" si="46"/>
        <v>0</v>
      </c>
      <c r="I384" s="571">
        <v>0</v>
      </c>
      <c r="J384" s="571">
        <v>0</v>
      </c>
      <c r="K384" s="571">
        <v>0</v>
      </c>
      <c r="L384" s="571">
        <f t="shared" si="47"/>
        <v>5000</v>
      </c>
      <c r="M384" s="571">
        <v>0</v>
      </c>
      <c r="N384" s="571">
        <v>5000</v>
      </c>
      <c r="O384" s="571">
        <v>0</v>
      </c>
      <c r="P384" s="571">
        <f t="shared" si="48"/>
        <v>5000</v>
      </c>
      <c r="Q384" s="571">
        <v>0</v>
      </c>
      <c r="R384" s="571">
        <v>5000</v>
      </c>
      <c r="S384" s="571">
        <v>0</v>
      </c>
      <c r="T384" s="571">
        <f t="shared" si="49"/>
        <v>0</v>
      </c>
      <c r="U384" s="571">
        <v>0</v>
      </c>
      <c r="V384" s="571">
        <v>0</v>
      </c>
      <c r="W384" s="571">
        <v>0</v>
      </c>
      <c r="X384" s="450" t="s">
        <v>2078</v>
      </c>
    </row>
    <row r="385" spans="1:36" s="316" customFormat="1" ht="15.75" hidden="1" outlineLevel="2" x14ac:dyDescent="0.25">
      <c r="A385" s="498" t="s">
        <v>1720</v>
      </c>
      <c r="B385" s="494" t="s">
        <v>2075</v>
      </c>
      <c r="C385" s="571">
        <v>0</v>
      </c>
      <c r="D385" s="571">
        <f t="shared" si="45"/>
        <v>20000</v>
      </c>
      <c r="E385" s="571">
        <v>4</v>
      </c>
      <c r="F385" s="571">
        <v>2</v>
      </c>
      <c r="G385" s="571">
        <v>1</v>
      </c>
      <c r="H385" s="571">
        <f t="shared" si="46"/>
        <v>0</v>
      </c>
      <c r="I385" s="571">
        <v>0</v>
      </c>
      <c r="J385" s="571">
        <v>0</v>
      </c>
      <c r="K385" s="571">
        <v>0</v>
      </c>
      <c r="L385" s="571">
        <f t="shared" si="47"/>
        <v>5000</v>
      </c>
      <c r="M385" s="571">
        <v>0</v>
      </c>
      <c r="N385" s="571">
        <v>5000</v>
      </c>
      <c r="O385" s="571">
        <v>0</v>
      </c>
      <c r="P385" s="571">
        <f t="shared" si="48"/>
        <v>15000</v>
      </c>
      <c r="Q385" s="571">
        <v>0</v>
      </c>
      <c r="R385" s="571">
        <v>15000</v>
      </c>
      <c r="S385" s="571">
        <v>0</v>
      </c>
      <c r="T385" s="571">
        <f t="shared" si="49"/>
        <v>0</v>
      </c>
      <c r="U385" s="571">
        <v>0</v>
      </c>
      <c r="V385" s="571">
        <v>0</v>
      </c>
      <c r="W385" s="571">
        <v>0</v>
      </c>
      <c r="X385" s="450" t="s">
        <v>2078</v>
      </c>
    </row>
    <row r="386" spans="1:36" s="316" customFormat="1" ht="15.75" hidden="1" outlineLevel="2" x14ac:dyDescent="0.25">
      <c r="A386" s="498" t="s">
        <v>1717</v>
      </c>
      <c r="B386" s="494" t="s">
        <v>2076</v>
      </c>
      <c r="C386" s="571">
        <v>0</v>
      </c>
      <c r="D386" s="571">
        <f t="shared" si="45"/>
        <v>5000</v>
      </c>
      <c r="E386" s="571">
        <v>2</v>
      </c>
      <c r="F386" s="571">
        <v>1</v>
      </c>
      <c r="G386" s="571"/>
      <c r="H386" s="571">
        <f t="shared" si="46"/>
        <v>0</v>
      </c>
      <c r="I386" s="571">
        <v>0</v>
      </c>
      <c r="J386" s="571">
        <v>0</v>
      </c>
      <c r="K386" s="571">
        <v>0</v>
      </c>
      <c r="L386" s="571">
        <f t="shared" si="47"/>
        <v>0</v>
      </c>
      <c r="M386" s="571">
        <v>0</v>
      </c>
      <c r="N386" s="571">
        <v>0</v>
      </c>
      <c r="O386" s="571">
        <v>0</v>
      </c>
      <c r="P386" s="571">
        <f t="shared" si="48"/>
        <v>5000</v>
      </c>
      <c r="Q386" s="571">
        <v>0</v>
      </c>
      <c r="R386" s="571">
        <v>5000</v>
      </c>
      <c r="S386" s="571">
        <v>0</v>
      </c>
      <c r="T386" s="571">
        <f t="shared" si="49"/>
        <v>0</v>
      </c>
      <c r="U386" s="571">
        <v>0</v>
      </c>
      <c r="V386" s="571">
        <v>0</v>
      </c>
      <c r="W386" s="571">
        <v>0</v>
      </c>
      <c r="X386" s="450" t="s">
        <v>2078</v>
      </c>
    </row>
    <row r="387" spans="1:36" s="316" customFormat="1" ht="15.75" hidden="1" outlineLevel="2" x14ac:dyDescent="0.25">
      <c r="A387" s="498" t="s">
        <v>1721</v>
      </c>
      <c r="B387" s="494" t="s">
        <v>2077</v>
      </c>
      <c r="C387" s="571">
        <v>0</v>
      </c>
      <c r="D387" s="571">
        <f t="shared" si="45"/>
        <v>5000</v>
      </c>
      <c r="E387" s="571">
        <v>1</v>
      </c>
      <c r="F387" s="571"/>
      <c r="G387" s="571"/>
      <c r="H387" s="571">
        <f t="shared" si="46"/>
        <v>0</v>
      </c>
      <c r="I387" s="571">
        <v>0</v>
      </c>
      <c r="J387" s="571">
        <v>0</v>
      </c>
      <c r="K387" s="571">
        <v>0</v>
      </c>
      <c r="L387" s="571">
        <f t="shared" si="47"/>
        <v>0</v>
      </c>
      <c r="M387" s="571">
        <v>0</v>
      </c>
      <c r="N387" s="571">
        <v>0</v>
      </c>
      <c r="O387" s="571">
        <v>0</v>
      </c>
      <c r="P387" s="571">
        <f t="shared" si="48"/>
        <v>5000</v>
      </c>
      <c r="Q387" s="571">
        <v>0</v>
      </c>
      <c r="R387" s="571">
        <v>5000</v>
      </c>
      <c r="S387" s="571">
        <v>0</v>
      </c>
      <c r="T387" s="571">
        <f t="shared" si="49"/>
        <v>0</v>
      </c>
      <c r="U387" s="571">
        <v>0</v>
      </c>
      <c r="V387" s="571">
        <v>0</v>
      </c>
      <c r="W387" s="571">
        <v>0</v>
      </c>
      <c r="X387" s="450" t="s">
        <v>2061</v>
      </c>
    </row>
    <row r="388" spans="1:36" s="436" customFormat="1" ht="15.75" hidden="1" outlineLevel="2" x14ac:dyDescent="0.25">
      <c r="A388" s="493" t="s">
        <v>1723</v>
      </c>
      <c r="B388" s="492" t="s">
        <v>1716</v>
      </c>
      <c r="C388" s="574">
        <v>5.2</v>
      </c>
      <c r="D388" s="574">
        <f t="shared" si="45"/>
        <v>20000</v>
      </c>
      <c r="E388" s="574"/>
      <c r="F388" s="574"/>
      <c r="G388" s="574"/>
      <c r="H388" s="574">
        <f t="shared" si="46"/>
        <v>0</v>
      </c>
      <c r="I388" s="574">
        <v>0</v>
      </c>
      <c r="J388" s="574">
        <v>0</v>
      </c>
      <c r="K388" s="574">
        <v>0</v>
      </c>
      <c r="L388" s="574">
        <f t="shared" si="47"/>
        <v>20000</v>
      </c>
      <c r="M388" s="574">
        <v>0</v>
      </c>
      <c r="N388" s="589">
        <v>20000</v>
      </c>
      <c r="O388" s="574">
        <v>0</v>
      </c>
      <c r="P388" s="574">
        <f t="shared" si="48"/>
        <v>0</v>
      </c>
      <c r="Q388" s="574">
        <v>0</v>
      </c>
      <c r="R388" s="574">
        <v>0</v>
      </c>
      <c r="S388" s="574">
        <v>0</v>
      </c>
      <c r="T388" s="574">
        <f t="shared" si="49"/>
        <v>0</v>
      </c>
      <c r="U388" s="574">
        <v>0</v>
      </c>
      <c r="V388" s="574">
        <v>0</v>
      </c>
      <c r="W388" s="574">
        <v>0</v>
      </c>
      <c r="X388" s="473" t="s">
        <v>2079</v>
      </c>
    </row>
    <row r="389" spans="1:36" s="112" customFormat="1" ht="15.75" hidden="1" outlineLevel="1" x14ac:dyDescent="0.2">
      <c r="A389" s="29" t="s">
        <v>326</v>
      </c>
      <c r="B389" s="29" t="s">
        <v>327</v>
      </c>
      <c r="C389" s="562">
        <f>SUM(C390:C401)</f>
        <v>16</v>
      </c>
      <c r="D389" s="562">
        <f t="shared" si="45"/>
        <v>80283.348800000007</v>
      </c>
      <c r="E389" s="562">
        <f t="shared" ref="E389:W389" si="52">SUM(E390:E401)</f>
        <v>4</v>
      </c>
      <c r="F389" s="562">
        <f t="shared" si="52"/>
        <v>0</v>
      </c>
      <c r="G389" s="562">
        <f t="shared" si="52"/>
        <v>0</v>
      </c>
      <c r="H389" s="562">
        <f t="shared" si="46"/>
        <v>30500</v>
      </c>
      <c r="I389" s="562">
        <f t="shared" si="52"/>
        <v>0</v>
      </c>
      <c r="J389" s="562">
        <f t="shared" si="52"/>
        <v>30500</v>
      </c>
      <c r="K389" s="562">
        <f t="shared" si="52"/>
        <v>0</v>
      </c>
      <c r="L389" s="562">
        <f t="shared" si="47"/>
        <v>34583.3488</v>
      </c>
      <c r="M389" s="562">
        <f t="shared" si="52"/>
        <v>0</v>
      </c>
      <c r="N389" s="562">
        <f t="shared" si="52"/>
        <v>34583.3488</v>
      </c>
      <c r="O389" s="562">
        <f t="shared" si="52"/>
        <v>0</v>
      </c>
      <c r="P389" s="562">
        <f t="shared" si="48"/>
        <v>15200</v>
      </c>
      <c r="Q389" s="562">
        <f t="shared" si="52"/>
        <v>0</v>
      </c>
      <c r="R389" s="562">
        <f t="shared" si="52"/>
        <v>15200</v>
      </c>
      <c r="S389" s="562">
        <f t="shared" si="52"/>
        <v>0</v>
      </c>
      <c r="T389" s="562">
        <f t="shared" si="49"/>
        <v>0</v>
      </c>
      <c r="U389" s="562">
        <f t="shared" si="52"/>
        <v>0</v>
      </c>
      <c r="V389" s="562">
        <f t="shared" si="52"/>
        <v>0</v>
      </c>
      <c r="W389" s="562">
        <f t="shared" si="52"/>
        <v>0</v>
      </c>
      <c r="X389" s="31" t="s">
        <v>41</v>
      </c>
      <c r="Y389" s="274"/>
      <c r="Z389" s="406"/>
      <c r="AI389" s="34">
        <f>SUM(I389:K389)</f>
        <v>30500</v>
      </c>
      <c r="AJ389" s="34">
        <f>AI389-H389</f>
        <v>0</v>
      </c>
    </row>
    <row r="390" spans="1:36" s="112" customFormat="1" ht="15.75" hidden="1" outlineLevel="2" x14ac:dyDescent="0.2">
      <c r="A390" s="481" t="s">
        <v>328</v>
      </c>
      <c r="B390" s="78" t="s">
        <v>1065</v>
      </c>
      <c r="C390" s="563">
        <v>0</v>
      </c>
      <c r="D390" s="563">
        <f t="shared" si="45"/>
        <v>6900</v>
      </c>
      <c r="E390" s="563"/>
      <c r="F390" s="563"/>
      <c r="G390" s="563"/>
      <c r="H390" s="563">
        <f t="shared" si="46"/>
        <v>6900</v>
      </c>
      <c r="I390" s="563">
        <v>0</v>
      </c>
      <c r="J390" s="564">
        <v>6900</v>
      </c>
      <c r="K390" s="563">
        <v>0</v>
      </c>
      <c r="L390" s="563">
        <f t="shared" si="47"/>
        <v>0</v>
      </c>
      <c r="M390" s="565">
        <v>0</v>
      </c>
      <c r="N390" s="563">
        <v>0</v>
      </c>
      <c r="O390" s="563">
        <v>0</v>
      </c>
      <c r="P390" s="563">
        <f t="shared" si="48"/>
        <v>0</v>
      </c>
      <c r="Q390" s="563">
        <v>0</v>
      </c>
      <c r="R390" s="563">
        <v>0</v>
      </c>
      <c r="S390" s="563">
        <v>0</v>
      </c>
      <c r="T390" s="563">
        <f t="shared" si="49"/>
        <v>0</v>
      </c>
      <c r="U390" s="563">
        <v>0</v>
      </c>
      <c r="V390" s="563">
        <v>0</v>
      </c>
      <c r="W390" s="563">
        <v>0</v>
      </c>
      <c r="X390" s="58"/>
      <c r="Y390" s="275"/>
      <c r="Z390" s="405" t="e">
        <f>J390-#REF!</f>
        <v>#REF!</v>
      </c>
      <c r="AI390" s="34">
        <f>SUM(I390:K390)</f>
        <v>6900</v>
      </c>
      <c r="AJ390" s="34">
        <f>AI390-H390</f>
        <v>0</v>
      </c>
    </row>
    <row r="391" spans="1:36" s="112" customFormat="1" ht="15.75" hidden="1" outlineLevel="2" x14ac:dyDescent="0.2">
      <c r="A391" s="481" t="s">
        <v>330</v>
      </c>
      <c r="B391" s="78" t="s">
        <v>1064</v>
      </c>
      <c r="C391" s="563">
        <v>0</v>
      </c>
      <c r="D391" s="563">
        <f t="shared" si="45"/>
        <v>7600</v>
      </c>
      <c r="E391" s="563"/>
      <c r="F391" s="563"/>
      <c r="G391" s="563"/>
      <c r="H391" s="563">
        <f t="shared" si="46"/>
        <v>7600</v>
      </c>
      <c r="I391" s="563">
        <v>0</v>
      </c>
      <c r="J391" s="564">
        <v>7600</v>
      </c>
      <c r="K391" s="563">
        <v>0</v>
      </c>
      <c r="L391" s="563">
        <f t="shared" si="47"/>
        <v>0</v>
      </c>
      <c r="M391" s="565">
        <v>0</v>
      </c>
      <c r="N391" s="563">
        <v>0</v>
      </c>
      <c r="O391" s="563">
        <v>0</v>
      </c>
      <c r="P391" s="563">
        <f t="shared" si="48"/>
        <v>0</v>
      </c>
      <c r="Q391" s="563">
        <v>0</v>
      </c>
      <c r="R391" s="563">
        <v>0</v>
      </c>
      <c r="S391" s="563">
        <v>0</v>
      </c>
      <c r="T391" s="563">
        <f t="shared" si="49"/>
        <v>0</v>
      </c>
      <c r="U391" s="563">
        <v>0</v>
      </c>
      <c r="V391" s="563">
        <v>0</v>
      </c>
      <c r="W391" s="563">
        <v>0</v>
      </c>
      <c r="X391" s="58"/>
      <c r="Y391" s="275"/>
      <c r="Z391" s="405" t="e">
        <f>J391-#REF!</f>
        <v>#REF!</v>
      </c>
      <c r="AI391" s="34">
        <f>SUM(I391:K391)</f>
        <v>7600</v>
      </c>
      <c r="AJ391" s="34">
        <f>AI391-H391</f>
        <v>0</v>
      </c>
    </row>
    <row r="392" spans="1:36" s="91" customFormat="1" ht="15.75" hidden="1" outlineLevel="2" x14ac:dyDescent="0.25">
      <c r="A392" s="483" t="s">
        <v>573</v>
      </c>
      <c r="B392" s="428" t="s">
        <v>1358</v>
      </c>
      <c r="C392" s="575">
        <v>0</v>
      </c>
      <c r="D392" s="575">
        <f t="shared" si="45"/>
        <v>8000</v>
      </c>
      <c r="E392" s="575"/>
      <c r="F392" s="575"/>
      <c r="G392" s="575"/>
      <c r="H392" s="575">
        <f t="shared" si="46"/>
        <v>8000</v>
      </c>
      <c r="I392" s="575">
        <v>0</v>
      </c>
      <c r="J392" s="576">
        <v>8000</v>
      </c>
      <c r="K392" s="575">
        <v>0</v>
      </c>
      <c r="L392" s="575">
        <f t="shared" si="47"/>
        <v>0</v>
      </c>
      <c r="M392" s="577">
        <v>0</v>
      </c>
      <c r="N392" s="575">
        <v>0</v>
      </c>
      <c r="O392" s="575">
        <v>0</v>
      </c>
      <c r="P392" s="575">
        <f t="shared" si="48"/>
        <v>0</v>
      </c>
      <c r="Q392" s="575">
        <v>0</v>
      </c>
      <c r="R392" s="575">
        <v>0</v>
      </c>
      <c r="S392" s="575">
        <v>0</v>
      </c>
      <c r="T392" s="575">
        <f t="shared" si="49"/>
        <v>0</v>
      </c>
      <c r="U392" s="575">
        <v>0</v>
      </c>
      <c r="V392" s="575">
        <v>0</v>
      </c>
      <c r="W392" s="575">
        <v>0</v>
      </c>
      <c r="X392" s="429" t="s">
        <v>1640</v>
      </c>
      <c r="Y392" s="430"/>
      <c r="Z392" s="431"/>
    </row>
    <row r="393" spans="1:36" s="91" customFormat="1" ht="15.75" hidden="1" outlineLevel="2" x14ac:dyDescent="0.25">
      <c r="A393" s="483" t="s">
        <v>1355</v>
      </c>
      <c r="B393" s="428" t="s">
        <v>1359</v>
      </c>
      <c r="C393" s="575">
        <v>0</v>
      </c>
      <c r="D393" s="575">
        <f t="shared" si="45"/>
        <v>8000</v>
      </c>
      <c r="E393" s="575"/>
      <c r="F393" s="575"/>
      <c r="G393" s="575"/>
      <c r="H393" s="575">
        <f t="shared" si="46"/>
        <v>8000</v>
      </c>
      <c r="I393" s="575">
        <v>0</v>
      </c>
      <c r="J393" s="576">
        <v>8000</v>
      </c>
      <c r="K393" s="575">
        <v>0</v>
      </c>
      <c r="L393" s="575">
        <f t="shared" si="47"/>
        <v>0</v>
      </c>
      <c r="M393" s="577">
        <v>0</v>
      </c>
      <c r="N393" s="575">
        <v>0</v>
      </c>
      <c r="O393" s="575">
        <v>0</v>
      </c>
      <c r="P393" s="575">
        <f t="shared" si="48"/>
        <v>0</v>
      </c>
      <c r="Q393" s="575">
        <v>0</v>
      </c>
      <c r="R393" s="575">
        <v>0</v>
      </c>
      <c r="S393" s="575">
        <v>0</v>
      </c>
      <c r="T393" s="575">
        <f t="shared" si="49"/>
        <v>0</v>
      </c>
      <c r="U393" s="575">
        <v>0</v>
      </c>
      <c r="V393" s="575">
        <v>0</v>
      </c>
      <c r="W393" s="575">
        <v>0</v>
      </c>
      <c r="X393" s="429" t="s">
        <v>1640</v>
      </c>
      <c r="Y393" s="430"/>
      <c r="Z393" s="431"/>
    </row>
    <row r="394" spans="1:36" s="627" customFormat="1" ht="15.75" hidden="1" outlineLevel="2" x14ac:dyDescent="0.2">
      <c r="A394" s="234" t="s">
        <v>567</v>
      </c>
      <c r="B394" s="159" t="s">
        <v>993</v>
      </c>
      <c r="C394" s="609">
        <v>6</v>
      </c>
      <c r="D394" s="609">
        <f t="shared" si="45"/>
        <v>3000</v>
      </c>
      <c r="E394" s="609"/>
      <c r="F394" s="609"/>
      <c r="G394" s="609"/>
      <c r="H394" s="609">
        <f t="shared" si="46"/>
        <v>0</v>
      </c>
      <c r="I394" s="609">
        <v>0</v>
      </c>
      <c r="J394" s="609">
        <v>0</v>
      </c>
      <c r="K394" s="623">
        <v>0</v>
      </c>
      <c r="L394" s="609">
        <f t="shared" si="47"/>
        <v>0</v>
      </c>
      <c r="M394" s="623">
        <v>0</v>
      </c>
      <c r="N394" s="609">
        <v>0</v>
      </c>
      <c r="O394" s="609">
        <v>0</v>
      </c>
      <c r="P394" s="609">
        <f t="shared" si="48"/>
        <v>3000</v>
      </c>
      <c r="Q394" s="609">
        <v>0</v>
      </c>
      <c r="R394" s="566">
        <v>3000</v>
      </c>
      <c r="S394" s="609">
        <v>0</v>
      </c>
      <c r="T394" s="609">
        <f t="shared" si="49"/>
        <v>0</v>
      </c>
      <c r="U394" s="609">
        <v>0</v>
      </c>
      <c r="V394" s="609">
        <v>0</v>
      </c>
      <c r="W394" s="609">
        <v>0</v>
      </c>
      <c r="X394" s="144"/>
      <c r="Y394" s="624" t="s">
        <v>802</v>
      </c>
      <c r="Z394" s="626"/>
    </row>
    <row r="395" spans="1:36" s="627" customFormat="1" ht="15.75" hidden="1" outlineLevel="2" x14ac:dyDescent="0.2">
      <c r="A395" s="234" t="s">
        <v>569</v>
      </c>
      <c r="B395" s="159" t="s">
        <v>994</v>
      </c>
      <c r="C395" s="609">
        <v>1</v>
      </c>
      <c r="D395" s="609">
        <f t="shared" si="45"/>
        <v>2200</v>
      </c>
      <c r="E395" s="609"/>
      <c r="F395" s="609"/>
      <c r="G395" s="609"/>
      <c r="H395" s="609">
        <f t="shared" si="46"/>
        <v>0</v>
      </c>
      <c r="I395" s="609">
        <v>0</v>
      </c>
      <c r="J395" s="609">
        <v>0</v>
      </c>
      <c r="K395" s="623">
        <v>0</v>
      </c>
      <c r="L395" s="609">
        <f t="shared" si="47"/>
        <v>0</v>
      </c>
      <c r="M395" s="623">
        <v>0</v>
      </c>
      <c r="N395" s="609">
        <v>0</v>
      </c>
      <c r="O395" s="609">
        <v>0</v>
      </c>
      <c r="P395" s="609">
        <f t="shared" si="48"/>
        <v>2200</v>
      </c>
      <c r="Q395" s="609">
        <v>0</v>
      </c>
      <c r="R395" s="566">
        <v>2200</v>
      </c>
      <c r="S395" s="609">
        <v>0</v>
      </c>
      <c r="T395" s="609">
        <f t="shared" si="49"/>
        <v>0</v>
      </c>
      <c r="U395" s="609">
        <v>0</v>
      </c>
      <c r="V395" s="609">
        <v>0</v>
      </c>
      <c r="W395" s="609">
        <v>0</v>
      </c>
      <c r="X395" s="144"/>
      <c r="Y395" s="624" t="s">
        <v>802</v>
      </c>
      <c r="Z395" s="626"/>
    </row>
    <row r="396" spans="1:36" s="384" customFormat="1" ht="15.75" hidden="1" outlineLevel="2" x14ac:dyDescent="0.2">
      <c r="A396" s="479" t="s">
        <v>571</v>
      </c>
      <c r="B396" s="376" t="s">
        <v>1095</v>
      </c>
      <c r="C396" s="568">
        <v>2</v>
      </c>
      <c r="D396" s="568">
        <f t="shared" si="45"/>
        <v>3400</v>
      </c>
      <c r="E396" s="568"/>
      <c r="F396" s="568"/>
      <c r="G396" s="568"/>
      <c r="H396" s="568">
        <f t="shared" si="46"/>
        <v>0</v>
      </c>
      <c r="I396" s="568">
        <v>0</v>
      </c>
      <c r="J396" s="568">
        <v>0</v>
      </c>
      <c r="K396" s="569">
        <v>0</v>
      </c>
      <c r="L396" s="568">
        <f t="shared" si="47"/>
        <v>3400</v>
      </c>
      <c r="M396" s="569">
        <v>0</v>
      </c>
      <c r="N396" s="566">
        <v>3400</v>
      </c>
      <c r="O396" s="568">
        <v>0</v>
      </c>
      <c r="P396" s="568">
        <f t="shared" si="48"/>
        <v>0</v>
      </c>
      <c r="Q396" s="568">
        <v>0</v>
      </c>
      <c r="R396" s="568">
        <v>0</v>
      </c>
      <c r="S396" s="568">
        <v>0</v>
      </c>
      <c r="T396" s="568">
        <f t="shared" si="49"/>
        <v>0</v>
      </c>
      <c r="U396" s="568">
        <v>0</v>
      </c>
      <c r="V396" s="568">
        <v>0</v>
      </c>
      <c r="W396" s="568">
        <v>0</v>
      </c>
      <c r="X396" s="377" t="s">
        <v>1578</v>
      </c>
      <c r="Y396" s="477" t="s">
        <v>802</v>
      </c>
      <c r="Z396" s="489"/>
    </row>
    <row r="397" spans="1:36" s="441" customFormat="1" ht="15.75" hidden="1" outlineLevel="2" x14ac:dyDescent="0.25">
      <c r="A397" s="484" t="s">
        <v>1356</v>
      </c>
      <c r="B397" s="437" t="s">
        <v>1360</v>
      </c>
      <c r="C397" s="578">
        <v>0</v>
      </c>
      <c r="D397" s="578">
        <f t="shared" si="45"/>
        <v>6000</v>
      </c>
      <c r="E397" s="578"/>
      <c r="F397" s="578"/>
      <c r="G397" s="578"/>
      <c r="H397" s="578">
        <f t="shared" si="46"/>
        <v>0</v>
      </c>
      <c r="I397" s="578">
        <v>0</v>
      </c>
      <c r="J397" s="578">
        <v>0</v>
      </c>
      <c r="K397" s="578">
        <v>0</v>
      </c>
      <c r="L397" s="578">
        <f t="shared" si="47"/>
        <v>6000</v>
      </c>
      <c r="M397" s="579">
        <v>0</v>
      </c>
      <c r="N397" s="580">
        <v>6000</v>
      </c>
      <c r="O397" s="578">
        <v>0</v>
      </c>
      <c r="P397" s="578">
        <f t="shared" si="48"/>
        <v>0</v>
      </c>
      <c r="Q397" s="578">
        <v>0</v>
      </c>
      <c r="R397" s="578">
        <v>0</v>
      </c>
      <c r="S397" s="578">
        <v>0</v>
      </c>
      <c r="T397" s="578">
        <f t="shared" si="49"/>
        <v>0</v>
      </c>
      <c r="U397" s="578">
        <v>0</v>
      </c>
      <c r="V397" s="578">
        <v>0</v>
      </c>
      <c r="W397" s="578">
        <v>0</v>
      </c>
      <c r="X397" s="438" t="s">
        <v>1640</v>
      </c>
      <c r="Y397" s="439"/>
      <c r="Z397" s="440"/>
    </row>
    <row r="398" spans="1:36" s="441" customFormat="1" ht="17.25" hidden="1" customHeight="1" outlineLevel="2" x14ac:dyDescent="0.25">
      <c r="A398" s="484" t="s">
        <v>1357</v>
      </c>
      <c r="B398" s="437" t="s">
        <v>1153</v>
      </c>
      <c r="C398" s="578">
        <v>0</v>
      </c>
      <c r="D398" s="578">
        <f t="shared" si="45"/>
        <v>6000</v>
      </c>
      <c r="E398" s="578"/>
      <c r="F398" s="578"/>
      <c r="G398" s="578"/>
      <c r="H398" s="578">
        <f t="shared" si="46"/>
        <v>0</v>
      </c>
      <c r="I398" s="578">
        <v>0</v>
      </c>
      <c r="J398" s="578">
        <v>0</v>
      </c>
      <c r="K398" s="578">
        <v>0</v>
      </c>
      <c r="L398" s="578">
        <f t="shared" si="47"/>
        <v>6000</v>
      </c>
      <c r="M398" s="579">
        <v>0</v>
      </c>
      <c r="N398" s="580">
        <v>6000</v>
      </c>
      <c r="O398" s="578">
        <v>0</v>
      </c>
      <c r="P398" s="578">
        <f t="shared" si="48"/>
        <v>0</v>
      </c>
      <c r="Q398" s="578">
        <v>0</v>
      </c>
      <c r="R398" s="578">
        <v>0</v>
      </c>
      <c r="S398" s="578">
        <v>0</v>
      </c>
      <c r="T398" s="578">
        <f t="shared" si="49"/>
        <v>0</v>
      </c>
      <c r="U398" s="578">
        <v>0</v>
      </c>
      <c r="V398" s="578">
        <v>0</v>
      </c>
      <c r="W398" s="578">
        <v>0</v>
      </c>
      <c r="X398" s="438" t="s">
        <v>1640</v>
      </c>
      <c r="Y398" s="439"/>
      <c r="Z398" s="440"/>
    </row>
    <row r="399" spans="1:36" s="316" customFormat="1" ht="15.75" hidden="1" outlineLevel="2" x14ac:dyDescent="0.25">
      <c r="A399" s="488" t="s">
        <v>1725</v>
      </c>
      <c r="B399" s="501" t="s">
        <v>2414</v>
      </c>
      <c r="C399" s="571">
        <v>0</v>
      </c>
      <c r="D399" s="571">
        <f t="shared" ref="D399:D462" si="53">H399+L399+P399+T399</f>
        <v>5000</v>
      </c>
      <c r="E399" s="571">
        <v>2</v>
      </c>
      <c r="F399" s="571"/>
      <c r="G399" s="571"/>
      <c r="H399" s="571">
        <f t="shared" ref="H399:H462" si="54">SUM(I399:K399)</f>
        <v>0</v>
      </c>
      <c r="I399" s="571">
        <v>0</v>
      </c>
      <c r="J399" s="571">
        <v>0</v>
      </c>
      <c r="K399" s="571">
        <v>0</v>
      </c>
      <c r="L399" s="571">
        <f t="shared" ref="L399:L462" si="55">SUM(M399:O399)</f>
        <v>0</v>
      </c>
      <c r="M399" s="571">
        <v>0</v>
      </c>
      <c r="N399" s="571">
        <v>0</v>
      </c>
      <c r="O399" s="571">
        <v>0</v>
      </c>
      <c r="P399" s="571">
        <f t="shared" ref="P399:P462" si="56">SUM(Q399:S399)</f>
        <v>5000</v>
      </c>
      <c r="Q399" s="571">
        <v>0</v>
      </c>
      <c r="R399" s="571">
        <v>5000</v>
      </c>
      <c r="S399" s="571">
        <v>0</v>
      </c>
      <c r="T399" s="571">
        <f t="shared" ref="T399:T462" si="57">SUM(U399:W399)</f>
        <v>0</v>
      </c>
      <c r="U399" s="571">
        <v>0</v>
      </c>
      <c r="V399" s="571">
        <v>0</v>
      </c>
      <c r="W399" s="571">
        <v>0</v>
      </c>
      <c r="X399" s="450" t="s">
        <v>2061</v>
      </c>
    </row>
    <row r="400" spans="1:36" s="316" customFormat="1" ht="15.75" hidden="1" outlineLevel="2" x14ac:dyDescent="0.25">
      <c r="A400" s="488" t="s">
        <v>1726</v>
      </c>
      <c r="B400" s="501" t="s">
        <v>2413</v>
      </c>
      <c r="C400" s="571">
        <v>0</v>
      </c>
      <c r="D400" s="571">
        <f t="shared" si="53"/>
        <v>5000</v>
      </c>
      <c r="E400" s="571">
        <v>2</v>
      </c>
      <c r="F400" s="571"/>
      <c r="G400" s="571"/>
      <c r="H400" s="571">
        <f t="shared" si="54"/>
        <v>0</v>
      </c>
      <c r="I400" s="571">
        <v>0</v>
      </c>
      <c r="J400" s="571">
        <v>0</v>
      </c>
      <c r="K400" s="571">
        <v>0</v>
      </c>
      <c r="L400" s="571">
        <f t="shared" si="55"/>
        <v>0</v>
      </c>
      <c r="M400" s="571">
        <v>0</v>
      </c>
      <c r="N400" s="571">
        <v>0</v>
      </c>
      <c r="O400" s="571">
        <v>0</v>
      </c>
      <c r="P400" s="571">
        <f t="shared" si="56"/>
        <v>5000</v>
      </c>
      <c r="Q400" s="571">
        <v>0</v>
      </c>
      <c r="R400" s="571">
        <v>5000</v>
      </c>
      <c r="S400" s="571">
        <v>0</v>
      </c>
      <c r="T400" s="571">
        <f t="shared" si="57"/>
        <v>0</v>
      </c>
      <c r="U400" s="571">
        <v>0</v>
      </c>
      <c r="V400" s="571">
        <v>0</v>
      </c>
      <c r="W400" s="571">
        <v>0</v>
      </c>
      <c r="X400" s="450" t="s">
        <v>2061</v>
      </c>
    </row>
    <row r="401" spans="1:36" s="436" customFormat="1" ht="15.75" hidden="1" outlineLevel="2" x14ac:dyDescent="0.25">
      <c r="A401" s="471" t="s">
        <v>1727</v>
      </c>
      <c r="B401" s="472" t="s">
        <v>1724</v>
      </c>
      <c r="C401" s="574">
        <v>7</v>
      </c>
      <c r="D401" s="574">
        <f t="shared" si="53"/>
        <v>19183.3488</v>
      </c>
      <c r="E401" s="574"/>
      <c r="F401" s="574"/>
      <c r="G401" s="574"/>
      <c r="H401" s="574">
        <f t="shared" si="54"/>
        <v>0</v>
      </c>
      <c r="I401" s="574">
        <v>0</v>
      </c>
      <c r="J401" s="574">
        <v>0</v>
      </c>
      <c r="K401" s="574">
        <v>0</v>
      </c>
      <c r="L401" s="574">
        <f t="shared" si="55"/>
        <v>19183.3488</v>
      </c>
      <c r="M401" s="574">
        <v>0</v>
      </c>
      <c r="N401" s="574">
        <f>7*0.79*3468.96</f>
        <v>19183.3488</v>
      </c>
      <c r="O401" s="574">
        <v>0</v>
      </c>
      <c r="P401" s="574">
        <f t="shared" si="56"/>
        <v>0</v>
      </c>
      <c r="Q401" s="574">
        <v>0</v>
      </c>
      <c r="R401" s="574">
        <v>0</v>
      </c>
      <c r="S401" s="574">
        <v>0</v>
      </c>
      <c r="T401" s="574">
        <f t="shared" si="57"/>
        <v>0</v>
      </c>
      <c r="U401" s="574">
        <v>0</v>
      </c>
      <c r="V401" s="574">
        <v>0</v>
      </c>
      <c r="W401" s="574">
        <v>0</v>
      </c>
      <c r="X401" s="473" t="s">
        <v>2087</v>
      </c>
    </row>
    <row r="402" spans="1:36" s="54" customFormat="1" ht="15.75" hidden="1" outlineLevel="1" x14ac:dyDescent="0.2">
      <c r="A402" s="101" t="s">
        <v>951</v>
      </c>
      <c r="B402" s="29" t="s">
        <v>332</v>
      </c>
      <c r="C402" s="562">
        <f>SUM(C403:C455)</f>
        <v>58.4</v>
      </c>
      <c r="D402" s="562">
        <f t="shared" si="53"/>
        <v>573986.84820000001</v>
      </c>
      <c r="E402" s="562">
        <f t="shared" ref="E402:W402" si="58">SUM(E403:E455)</f>
        <v>11</v>
      </c>
      <c r="F402" s="562">
        <f t="shared" si="58"/>
        <v>11</v>
      </c>
      <c r="G402" s="562">
        <f t="shared" si="58"/>
        <v>2</v>
      </c>
      <c r="H402" s="562">
        <f t="shared" si="54"/>
        <v>25230.87</v>
      </c>
      <c r="I402" s="562">
        <f t="shared" si="58"/>
        <v>0</v>
      </c>
      <c r="J402" s="562">
        <f t="shared" si="58"/>
        <v>25230.87</v>
      </c>
      <c r="K402" s="562">
        <f t="shared" si="58"/>
        <v>0</v>
      </c>
      <c r="L402" s="562">
        <f t="shared" si="55"/>
        <v>111455.9782</v>
      </c>
      <c r="M402" s="562">
        <f t="shared" si="58"/>
        <v>0</v>
      </c>
      <c r="N402" s="562">
        <f t="shared" si="58"/>
        <v>111455.9782</v>
      </c>
      <c r="O402" s="562">
        <f t="shared" si="58"/>
        <v>0</v>
      </c>
      <c r="P402" s="562">
        <f t="shared" si="56"/>
        <v>304300</v>
      </c>
      <c r="Q402" s="562">
        <f t="shared" si="58"/>
        <v>0</v>
      </c>
      <c r="R402" s="562">
        <f t="shared" si="58"/>
        <v>304300</v>
      </c>
      <c r="S402" s="562">
        <f t="shared" si="58"/>
        <v>0</v>
      </c>
      <c r="T402" s="562">
        <f t="shared" si="57"/>
        <v>133000</v>
      </c>
      <c r="U402" s="562">
        <f t="shared" si="58"/>
        <v>0</v>
      </c>
      <c r="V402" s="562">
        <f t="shared" si="58"/>
        <v>133000</v>
      </c>
      <c r="W402" s="562">
        <f t="shared" si="58"/>
        <v>0</v>
      </c>
      <c r="X402" s="31">
        <f>SUM(X403:X414)</f>
        <v>0</v>
      </c>
      <c r="Y402" s="31">
        <f>SUM(Y403:Y414)</f>
        <v>0</v>
      </c>
      <c r="Z402" s="401"/>
      <c r="AI402" s="34">
        <f>SUM(I402:K402)</f>
        <v>25230.87</v>
      </c>
      <c r="AJ402" s="34">
        <f>AI402-H402</f>
        <v>0</v>
      </c>
    </row>
    <row r="403" spans="1:36" customFormat="1" ht="15.75" hidden="1" outlineLevel="2" x14ac:dyDescent="0.25">
      <c r="A403" s="99" t="s">
        <v>333</v>
      </c>
      <c r="B403" s="63" t="s">
        <v>334</v>
      </c>
      <c r="C403" s="563">
        <v>1</v>
      </c>
      <c r="D403" s="563">
        <f t="shared" si="53"/>
        <v>1230.8699999999999</v>
      </c>
      <c r="E403" s="563"/>
      <c r="F403" s="563"/>
      <c r="G403" s="563"/>
      <c r="H403" s="563">
        <f t="shared" si="54"/>
        <v>1230.8699999999999</v>
      </c>
      <c r="I403" s="563">
        <v>0</v>
      </c>
      <c r="J403" s="564">
        <v>1230.8699999999999</v>
      </c>
      <c r="K403" s="565">
        <v>0</v>
      </c>
      <c r="L403" s="563">
        <f t="shared" si="55"/>
        <v>0</v>
      </c>
      <c r="M403" s="565">
        <v>0</v>
      </c>
      <c r="N403" s="563">
        <v>0</v>
      </c>
      <c r="O403" s="563">
        <v>0</v>
      </c>
      <c r="P403" s="563">
        <f t="shared" si="56"/>
        <v>0</v>
      </c>
      <c r="Q403" s="563">
        <v>0</v>
      </c>
      <c r="R403" s="563">
        <v>0</v>
      </c>
      <c r="S403" s="563">
        <v>0</v>
      </c>
      <c r="T403" s="563">
        <f t="shared" si="57"/>
        <v>0</v>
      </c>
      <c r="U403" s="563">
        <v>0</v>
      </c>
      <c r="V403" s="563">
        <v>0</v>
      </c>
      <c r="W403" s="563">
        <v>0</v>
      </c>
      <c r="X403" s="58"/>
      <c r="Y403" s="269" t="s">
        <v>335</v>
      </c>
      <c r="Z403" s="408" t="e">
        <f>J403-#REF!</f>
        <v>#REF!</v>
      </c>
      <c r="AI403" s="34">
        <f>SUM(I403:K403)</f>
        <v>1230.8699999999999</v>
      </c>
      <c r="AJ403" s="34">
        <f>AI403-H403</f>
        <v>0</v>
      </c>
    </row>
    <row r="404" spans="1:36" s="91" customFormat="1" ht="18.75" hidden="1" customHeight="1" outlineLevel="2" x14ac:dyDescent="0.25">
      <c r="A404" s="483" t="s">
        <v>788</v>
      </c>
      <c r="B404" s="428" t="s">
        <v>1365</v>
      </c>
      <c r="C404" s="575">
        <v>0</v>
      </c>
      <c r="D404" s="575">
        <f t="shared" si="53"/>
        <v>8000</v>
      </c>
      <c r="E404" s="575"/>
      <c r="F404" s="575"/>
      <c r="G404" s="575"/>
      <c r="H404" s="575">
        <f t="shared" si="54"/>
        <v>8000</v>
      </c>
      <c r="I404" s="575">
        <v>0</v>
      </c>
      <c r="J404" s="576">
        <v>8000</v>
      </c>
      <c r="K404" s="575">
        <v>0</v>
      </c>
      <c r="L404" s="575">
        <f t="shared" si="55"/>
        <v>0</v>
      </c>
      <c r="M404" s="577">
        <v>0</v>
      </c>
      <c r="N404" s="575">
        <v>0</v>
      </c>
      <c r="O404" s="575">
        <v>0</v>
      </c>
      <c r="P404" s="575">
        <f t="shared" si="56"/>
        <v>0</v>
      </c>
      <c r="Q404" s="575">
        <v>0</v>
      </c>
      <c r="R404" s="575">
        <v>0</v>
      </c>
      <c r="S404" s="575">
        <v>0</v>
      </c>
      <c r="T404" s="575">
        <f t="shared" si="57"/>
        <v>0</v>
      </c>
      <c r="U404" s="575">
        <v>0</v>
      </c>
      <c r="V404" s="575">
        <v>0</v>
      </c>
      <c r="W404" s="575">
        <v>0</v>
      </c>
      <c r="X404" s="429" t="s">
        <v>1640</v>
      </c>
      <c r="Y404" s="430"/>
      <c r="Z404" s="431"/>
    </row>
    <row r="405" spans="1:36" s="91" customFormat="1" ht="15.75" hidden="1" outlineLevel="2" x14ac:dyDescent="0.25">
      <c r="A405" s="483" t="s">
        <v>790</v>
      </c>
      <c r="B405" s="428" t="s">
        <v>1366</v>
      </c>
      <c r="C405" s="575">
        <v>0</v>
      </c>
      <c r="D405" s="575">
        <f t="shared" si="53"/>
        <v>8000</v>
      </c>
      <c r="E405" s="575"/>
      <c r="F405" s="575"/>
      <c r="G405" s="575"/>
      <c r="H405" s="575">
        <f t="shared" si="54"/>
        <v>8000</v>
      </c>
      <c r="I405" s="575">
        <v>0</v>
      </c>
      <c r="J405" s="576">
        <v>8000</v>
      </c>
      <c r="K405" s="575">
        <v>0</v>
      </c>
      <c r="L405" s="575">
        <f t="shared" si="55"/>
        <v>0</v>
      </c>
      <c r="M405" s="577">
        <v>0</v>
      </c>
      <c r="N405" s="575">
        <v>0</v>
      </c>
      <c r="O405" s="575">
        <v>0</v>
      </c>
      <c r="P405" s="575">
        <f t="shared" si="56"/>
        <v>0</v>
      </c>
      <c r="Q405" s="575">
        <v>0</v>
      </c>
      <c r="R405" s="575">
        <v>0</v>
      </c>
      <c r="S405" s="575">
        <v>0</v>
      </c>
      <c r="T405" s="575">
        <f t="shared" si="57"/>
        <v>0</v>
      </c>
      <c r="U405" s="575">
        <v>0</v>
      </c>
      <c r="V405" s="575">
        <v>0</v>
      </c>
      <c r="W405" s="575">
        <v>0</v>
      </c>
      <c r="X405" s="429" t="s">
        <v>1640</v>
      </c>
      <c r="Y405" s="430"/>
      <c r="Z405" s="431"/>
    </row>
    <row r="406" spans="1:36" s="91" customFormat="1" ht="18.75" hidden="1" customHeight="1" outlineLevel="2" x14ac:dyDescent="0.25">
      <c r="A406" s="483" t="s">
        <v>792</v>
      </c>
      <c r="B406" s="428" t="s">
        <v>1367</v>
      </c>
      <c r="C406" s="575">
        <v>0</v>
      </c>
      <c r="D406" s="575">
        <f t="shared" si="53"/>
        <v>8000</v>
      </c>
      <c r="E406" s="575"/>
      <c r="F406" s="575"/>
      <c r="G406" s="575"/>
      <c r="H406" s="575">
        <f t="shared" si="54"/>
        <v>8000</v>
      </c>
      <c r="I406" s="575">
        <v>0</v>
      </c>
      <c r="J406" s="576">
        <v>8000</v>
      </c>
      <c r="K406" s="575">
        <v>0</v>
      </c>
      <c r="L406" s="575">
        <f t="shared" si="55"/>
        <v>0</v>
      </c>
      <c r="M406" s="577">
        <v>0</v>
      </c>
      <c r="N406" s="575">
        <v>0</v>
      </c>
      <c r="O406" s="575">
        <v>0</v>
      </c>
      <c r="P406" s="575">
        <f t="shared" si="56"/>
        <v>0</v>
      </c>
      <c r="Q406" s="575">
        <v>0</v>
      </c>
      <c r="R406" s="575">
        <v>0</v>
      </c>
      <c r="S406" s="575">
        <v>0</v>
      </c>
      <c r="T406" s="575">
        <f t="shared" si="57"/>
        <v>0</v>
      </c>
      <c r="U406" s="575">
        <v>0</v>
      </c>
      <c r="V406" s="575">
        <v>0</v>
      </c>
      <c r="W406" s="575">
        <v>0</v>
      </c>
      <c r="X406" s="429" t="s">
        <v>1640</v>
      </c>
      <c r="Y406" s="432"/>
      <c r="Z406" s="433"/>
      <c r="AI406" s="434">
        <f>SUM(I406:K406)</f>
        <v>8000</v>
      </c>
      <c r="AJ406" s="434">
        <f>AI406-H406</f>
        <v>0</v>
      </c>
    </row>
    <row r="407" spans="1:36" s="384" customFormat="1" ht="15.75" hidden="1" outlineLevel="2" x14ac:dyDescent="0.2">
      <c r="A407" s="479" t="s">
        <v>576</v>
      </c>
      <c r="B407" s="376" t="s">
        <v>833</v>
      </c>
      <c r="C407" s="568">
        <v>0.8</v>
      </c>
      <c r="D407" s="568">
        <f t="shared" si="53"/>
        <v>1820</v>
      </c>
      <c r="E407" s="568"/>
      <c r="F407" s="568"/>
      <c r="G407" s="568"/>
      <c r="H407" s="568">
        <f t="shared" si="54"/>
        <v>0</v>
      </c>
      <c r="I407" s="568">
        <v>0</v>
      </c>
      <c r="J407" s="568">
        <v>0</v>
      </c>
      <c r="K407" s="569">
        <v>0</v>
      </c>
      <c r="L407" s="568">
        <f t="shared" si="55"/>
        <v>1820</v>
      </c>
      <c r="M407" s="569">
        <v>0</v>
      </c>
      <c r="N407" s="566">
        <v>1820</v>
      </c>
      <c r="O407" s="568">
        <v>0</v>
      </c>
      <c r="P407" s="568">
        <f t="shared" si="56"/>
        <v>0</v>
      </c>
      <c r="Q407" s="568">
        <v>0</v>
      </c>
      <c r="R407" s="568">
        <v>0</v>
      </c>
      <c r="S407" s="568">
        <v>0</v>
      </c>
      <c r="T407" s="568">
        <f t="shared" si="57"/>
        <v>0</v>
      </c>
      <c r="U407" s="568">
        <v>0</v>
      </c>
      <c r="V407" s="568">
        <v>0</v>
      </c>
      <c r="W407" s="568">
        <v>0</v>
      </c>
      <c r="X407" s="377" t="s">
        <v>1578</v>
      </c>
      <c r="Y407" s="477" t="s">
        <v>802</v>
      </c>
      <c r="Z407" s="489"/>
    </row>
    <row r="408" spans="1:36" s="384" customFormat="1" ht="15.75" hidden="1" outlineLevel="2" x14ac:dyDescent="0.2">
      <c r="A408" s="479" t="s">
        <v>578</v>
      </c>
      <c r="B408" s="376" t="s">
        <v>834</v>
      </c>
      <c r="C408" s="568">
        <v>1</v>
      </c>
      <c r="D408" s="568">
        <f t="shared" si="53"/>
        <v>2100</v>
      </c>
      <c r="E408" s="568"/>
      <c r="F408" s="568"/>
      <c r="G408" s="568"/>
      <c r="H408" s="568">
        <f t="shared" si="54"/>
        <v>0</v>
      </c>
      <c r="I408" s="568">
        <v>0</v>
      </c>
      <c r="J408" s="568">
        <v>0</v>
      </c>
      <c r="K408" s="569">
        <v>0</v>
      </c>
      <c r="L408" s="568">
        <f t="shared" si="55"/>
        <v>2100</v>
      </c>
      <c r="M408" s="569">
        <v>0</v>
      </c>
      <c r="N408" s="566">
        <v>2100</v>
      </c>
      <c r="O408" s="568">
        <v>0</v>
      </c>
      <c r="P408" s="568">
        <f t="shared" si="56"/>
        <v>0</v>
      </c>
      <c r="Q408" s="568">
        <v>0</v>
      </c>
      <c r="R408" s="568">
        <v>0</v>
      </c>
      <c r="S408" s="568">
        <v>0</v>
      </c>
      <c r="T408" s="568">
        <f t="shared" si="57"/>
        <v>0</v>
      </c>
      <c r="U408" s="568">
        <v>0</v>
      </c>
      <c r="V408" s="568">
        <v>0</v>
      </c>
      <c r="W408" s="568">
        <v>0</v>
      </c>
      <c r="X408" s="377" t="s">
        <v>1578</v>
      </c>
      <c r="Y408" s="477" t="s">
        <v>802</v>
      </c>
      <c r="Z408" s="489"/>
    </row>
    <row r="409" spans="1:36" s="384" customFormat="1" ht="15.75" hidden="1" outlineLevel="2" x14ac:dyDescent="0.2">
      <c r="A409" s="479" t="s">
        <v>580</v>
      </c>
      <c r="B409" s="376" t="s">
        <v>835</v>
      </c>
      <c r="C409" s="568">
        <v>0.8</v>
      </c>
      <c r="D409" s="568">
        <f t="shared" si="53"/>
        <v>1700</v>
      </c>
      <c r="E409" s="568"/>
      <c r="F409" s="568"/>
      <c r="G409" s="568"/>
      <c r="H409" s="568">
        <f t="shared" si="54"/>
        <v>0</v>
      </c>
      <c r="I409" s="568">
        <v>0</v>
      </c>
      <c r="J409" s="568">
        <v>0</v>
      </c>
      <c r="K409" s="569">
        <v>0</v>
      </c>
      <c r="L409" s="568">
        <f t="shared" si="55"/>
        <v>1700</v>
      </c>
      <c r="M409" s="569">
        <v>0</v>
      </c>
      <c r="N409" s="566">
        <v>1700</v>
      </c>
      <c r="O409" s="568">
        <v>0</v>
      </c>
      <c r="P409" s="568">
        <f t="shared" si="56"/>
        <v>0</v>
      </c>
      <c r="Q409" s="568">
        <v>0</v>
      </c>
      <c r="R409" s="568">
        <v>0</v>
      </c>
      <c r="S409" s="568">
        <v>0</v>
      </c>
      <c r="T409" s="568">
        <f t="shared" si="57"/>
        <v>0</v>
      </c>
      <c r="U409" s="568">
        <v>0</v>
      </c>
      <c r="V409" s="568">
        <v>0</v>
      </c>
      <c r="W409" s="568">
        <v>0</v>
      </c>
      <c r="X409" s="377" t="s">
        <v>1578</v>
      </c>
      <c r="Y409" s="477" t="s">
        <v>802</v>
      </c>
      <c r="Z409" s="489"/>
    </row>
    <row r="410" spans="1:36" s="441" customFormat="1" ht="15.75" hidden="1" outlineLevel="2" x14ac:dyDescent="0.25">
      <c r="A410" s="484" t="s">
        <v>955</v>
      </c>
      <c r="B410" s="437" t="s">
        <v>1368</v>
      </c>
      <c r="C410" s="578">
        <v>0</v>
      </c>
      <c r="D410" s="578">
        <f t="shared" si="53"/>
        <v>6000</v>
      </c>
      <c r="E410" s="578"/>
      <c r="F410" s="578"/>
      <c r="G410" s="578"/>
      <c r="H410" s="578">
        <f t="shared" si="54"/>
        <v>0</v>
      </c>
      <c r="I410" s="578">
        <v>0</v>
      </c>
      <c r="J410" s="578">
        <v>0</v>
      </c>
      <c r="K410" s="578">
        <v>0</v>
      </c>
      <c r="L410" s="578">
        <f t="shared" si="55"/>
        <v>6000</v>
      </c>
      <c r="M410" s="579">
        <v>0</v>
      </c>
      <c r="N410" s="580">
        <v>6000</v>
      </c>
      <c r="O410" s="578">
        <v>0</v>
      </c>
      <c r="P410" s="578">
        <f t="shared" si="56"/>
        <v>0</v>
      </c>
      <c r="Q410" s="578">
        <v>0</v>
      </c>
      <c r="R410" s="578">
        <v>0</v>
      </c>
      <c r="S410" s="578">
        <v>0</v>
      </c>
      <c r="T410" s="578">
        <f t="shared" si="57"/>
        <v>0</v>
      </c>
      <c r="U410" s="578">
        <v>0</v>
      </c>
      <c r="V410" s="578">
        <v>0</v>
      </c>
      <c r="W410" s="578">
        <v>0</v>
      </c>
      <c r="X410" s="438" t="s">
        <v>1640</v>
      </c>
      <c r="Y410" s="439"/>
      <c r="Z410" s="440"/>
    </row>
    <row r="411" spans="1:36" s="441" customFormat="1" ht="17.25" hidden="1" customHeight="1" outlineLevel="2" x14ac:dyDescent="0.25">
      <c r="A411" s="499" t="s">
        <v>1361</v>
      </c>
      <c r="B411" s="437" t="s">
        <v>1369</v>
      </c>
      <c r="C411" s="578">
        <v>0</v>
      </c>
      <c r="D411" s="578">
        <f t="shared" si="53"/>
        <v>15000</v>
      </c>
      <c r="E411" s="578"/>
      <c r="F411" s="578"/>
      <c r="G411" s="578"/>
      <c r="H411" s="578">
        <f t="shared" si="54"/>
        <v>0</v>
      </c>
      <c r="I411" s="578">
        <v>0</v>
      </c>
      <c r="J411" s="578">
        <v>0</v>
      </c>
      <c r="K411" s="578">
        <v>0</v>
      </c>
      <c r="L411" s="578">
        <f t="shared" si="55"/>
        <v>15000</v>
      </c>
      <c r="M411" s="579">
        <v>0</v>
      </c>
      <c r="N411" s="580">
        <v>15000</v>
      </c>
      <c r="O411" s="578">
        <v>0</v>
      </c>
      <c r="P411" s="578">
        <f t="shared" si="56"/>
        <v>0</v>
      </c>
      <c r="Q411" s="578">
        <v>0</v>
      </c>
      <c r="R411" s="578">
        <v>0</v>
      </c>
      <c r="S411" s="578">
        <v>0</v>
      </c>
      <c r="T411" s="578">
        <f t="shared" si="57"/>
        <v>0</v>
      </c>
      <c r="U411" s="578">
        <v>0</v>
      </c>
      <c r="V411" s="578">
        <v>0</v>
      </c>
      <c r="W411" s="578">
        <v>0</v>
      </c>
      <c r="X411" s="438" t="s">
        <v>1640</v>
      </c>
      <c r="Y411" s="439"/>
      <c r="Z411" s="440"/>
    </row>
    <row r="412" spans="1:36" s="441" customFormat="1" ht="15.75" hidden="1" outlineLevel="2" x14ac:dyDescent="0.25">
      <c r="A412" s="484" t="s">
        <v>1362</v>
      </c>
      <c r="B412" s="437" t="s">
        <v>1370</v>
      </c>
      <c r="C412" s="578">
        <v>0</v>
      </c>
      <c r="D412" s="578">
        <f t="shared" si="53"/>
        <v>5000</v>
      </c>
      <c r="E412" s="578"/>
      <c r="F412" s="578"/>
      <c r="G412" s="578"/>
      <c r="H412" s="578">
        <f t="shared" si="54"/>
        <v>0</v>
      </c>
      <c r="I412" s="578">
        <v>0</v>
      </c>
      <c r="J412" s="578">
        <v>0</v>
      </c>
      <c r="K412" s="578">
        <v>0</v>
      </c>
      <c r="L412" s="578">
        <f t="shared" si="55"/>
        <v>5000</v>
      </c>
      <c r="M412" s="579">
        <v>0</v>
      </c>
      <c r="N412" s="580">
        <v>5000</v>
      </c>
      <c r="O412" s="578">
        <v>0</v>
      </c>
      <c r="P412" s="578">
        <f t="shared" si="56"/>
        <v>0</v>
      </c>
      <c r="Q412" s="578">
        <v>0</v>
      </c>
      <c r="R412" s="578">
        <v>0</v>
      </c>
      <c r="S412" s="578">
        <v>0</v>
      </c>
      <c r="T412" s="578">
        <f t="shared" si="57"/>
        <v>0</v>
      </c>
      <c r="U412" s="578">
        <v>0</v>
      </c>
      <c r="V412" s="578">
        <v>0</v>
      </c>
      <c r="W412" s="578">
        <v>0</v>
      </c>
      <c r="X412" s="438" t="s">
        <v>1640</v>
      </c>
      <c r="Y412" s="442"/>
      <c r="Z412" s="443"/>
      <c r="AI412" s="444">
        <f>SUM(I412:K412)</f>
        <v>0</v>
      </c>
      <c r="AJ412" s="444">
        <f>AI412-H412</f>
        <v>0</v>
      </c>
    </row>
    <row r="413" spans="1:36" s="441" customFormat="1" ht="15.75" hidden="1" outlineLevel="2" x14ac:dyDescent="0.25">
      <c r="A413" s="484" t="s">
        <v>1363</v>
      </c>
      <c r="B413" s="437" t="s">
        <v>1371</v>
      </c>
      <c r="C413" s="578">
        <v>0</v>
      </c>
      <c r="D413" s="578">
        <f t="shared" si="53"/>
        <v>6000</v>
      </c>
      <c r="E413" s="578"/>
      <c r="F413" s="578"/>
      <c r="G413" s="578"/>
      <c r="H413" s="578">
        <f t="shared" si="54"/>
        <v>0</v>
      </c>
      <c r="I413" s="578">
        <v>0</v>
      </c>
      <c r="J413" s="578">
        <v>0</v>
      </c>
      <c r="K413" s="578">
        <v>0</v>
      </c>
      <c r="L413" s="578">
        <f t="shared" si="55"/>
        <v>6000</v>
      </c>
      <c r="M413" s="579">
        <v>0</v>
      </c>
      <c r="N413" s="580">
        <v>6000</v>
      </c>
      <c r="O413" s="578">
        <v>0</v>
      </c>
      <c r="P413" s="578">
        <f t="shared" si="56"/>
        <v>0</v>
      </c>
      <c r="Q413" s="578">
        <v>0</v>
      </c>
      <c r="R413" s="578">
        <v>0</v>
      </c>
      <c r="S413" s="578">
        <v>0</v>
      </c>
      <c r="T413" s="578">
        <f t="shared" si="57"/>
        <v>0</v>
      </c>
      <c r="U413" s="578">
        <v>0</v>
      </c>
      <c r="V413" s="578">
        <v>0</v>
      </c>
      <c r="W413" s="578">
        <v>0</v>
      </c>
      <c r="X413" s="438" t="s">
        <v>1640</v>
      </c>
      <c r="Y413" s="439"/>
      <c r="Z413" s="440"/>
    </row>
    <row r="414" spans="1:36" s="441" customFormat="1" ht="15.75" hidden="1" outlineLevel="2" x14ac:dyDescent="0.25">
      <c r="A414" s="484" t="s">
        <v>1364</v>
      </c>
      <c r="B414" s="437" t="s">
        <v>1372</v>
      </c>
      <c r="C414" s="578">
        <v>0</v>
      </c>
      <c r="D414" s="578">
        <f t="shared" si="53"/>
        <v>6000</v>
      </c>
      <c r="E414" s="578"/>
      <c r="F414" s="578"/>
      <c r="G414" s="578"/>
      <c r="H414" s="578">
        <f t="shared" si="54"/>
        <v>0</v>
      </c>
      <c r="I414" s="578">
        <v>0</v>
      </c>
      <c r="J414" s="578">
        <v>0</v>
      </c>
      <c r="K414" s="578">
        <v>0</v>
      </c>
      <c r="L414" s="578">
        <f t="shared" si="55"/>
        <v>6000</v>
      </c>
      <c r="M414" s="579">
        <v>0</v>
      </c>
      <c r="N414" s="580">
        <v>6000</v>
      </c>
      <c r="O414" s="578">
        <v>0</v>
      </c>
      <c r="P414" s="578">
        <f t="shared" si="56"/>
        <v>0</v>
      </c>
      <c r="Q414" s="578">
        <v>0</v>
      </c>
      <c r="R414" s="578">
        <v>0</v>
      </c>
      <c r="S414" s="578">
        <v>0</v>
      </c>
      <c r="T414" s="578">
        <f t="shared" si="57"/>
        <v>0</v>
      </c>
      <c r="U414" s="578">
        <v>0</v>
      </c>
      <c r="V414" s="578">
        <v>0</v>
      </c>
      <c r="W414" s="578">
        <v>0</v>
      </c>
      <c r="X414" s="438" t="s">
        <v>1640</v>
      </c>
      <c r="Y414" s="439"/>
      <c r="Z414" s="440"/>
    </row>
    <row r="415" spans="1:36" s="316" customFormat="1" ht="15.75" hidden="1" outlineLevel="2" x14ac:dyDescent="0.25">
      <c r="A415" s="488" t="s">
        <v>1731</v>
      </c>
      <c r="B415" s="105" t="s">
        <v>2092</v>
      </c>
      <c r="C415" s="571">
        <v>0</v>
      </c>
      <c r="D415" s="571">
        <f t="shared" si="53"/>
        <v>5000</v>
      </c>
      <c r="E415" s="571">
        <v>1</v>
      </c>
      <c r="F415" s="571">
        <v>1</v>
      </c>
      <c r="G415" s="571">
        <v>1</v>
      </c>
      <c r="H415" s="571">
        <f t="shared" si="54"/>
        <v>0</v>
      </c>
      <c r="I415" s="571">
        <v>0</v>
      </c>
      <c r="J415" s="571">
        <v>0</v>
      </c>
      <c r="K415" s="571">
        <v>0</v>
      </c>
      <c r="L415" s="571">
        <f t="shared" si="55"/>
        <v>5000</v>
      </c>
      <c r="M415" s="571">
        <v>0</v>
      </c>
      <c r="N415" s="571">
        <v>5000</v>
      </c>
      <c r="O415" s="588">
        <v>0</v>
      </c>
      <c r="P415" s="571">
        <f t="shared" si="56"/>
        <v>0</v>
      </c>
      <c r="Q415" s="571">
        <v>0</v>
      </c>
      <c r="R415" s="571">
        <v>0</v>
      </c>
      <c r="S415" s="571">
        <v>0</v>
      </c>
      <c r="T415" s="571">
        <f t="shared" si="57"/>
        <v>0</v>
      </c>
      <c r="U415" s="571">
        <v>0</v>
      </c>
      <c r="V415" s="571">
        <v>0</v>
      </c>
      <c r="W415" s="571">
        <v>0</v>
      </c>
      <c r="X415" s="450" t="s">
        <v>2091</v>
      </c>
    </row>
    <row r="416" spans="1:36" s="316" customFormat="1" ht="15.75" hidden="1" outlineLevel="2" x14ac:dyDescent="0.25">
      <c r="A416" s="488" t="s">
        <v>1729</v>
      </c>
      <c r="B416" s="105" t="s">
        <v>2088</v>
      </c>
      <c r="C416" s="571">
        <v>0</v>
      </c>
      <c r="D416" s="571">
        <f t="shared" si="53"/>
        <v>5000</v>
      </c>
      <c r="E416" s="571">
        <v>1</v>
      </c>
      <c r="F416" s="571">
        <v>1</v>
      </c>
      <c r="G416" s="571">
        <v>1</v>
      </c>
      <c r="H416" s="571">
        <f t="shared" si="54"/>
        <v>0</v>
      </c>
      <c r="I416" s="571">
        <v>0</v>
      </c>
      <c r="J416" s="571">
        <v>0</v>
      </c>
      <c r="K416" s="571">
        <v>0</v>
      </c>
      <c r="L416" s="571">
        <f t="shared" si="55"/>
        <v>5000</v>
      </c>
      <c r="M416" s="571">
        <v>0</v>
      </c>
      <c r="N416" s="571">
        <v>5000</v>
      </c>
      <c r="O416" s="588">
        <v>0</v>
      </c>
      <c r="P416" s="571">
        <f t="shared" si="56"/>
        <v>0</v>
      </c>
      <c r="Q416" s="571">
        <v>0</v>
      </c>
      <c r="R416" s="571">
        <v>0</v>
      </c>
      <c r="S416" s="571">
        <v>0</v>
      </c>
      <c r="T416" s="571">
        <f t="shared" si="57"/>
        <v>0</v>
      </c>
      <c r="U416" s="571">
        <v>0</v>
      </c>
      <c r="V416" s="571">
        <v>0</v>
      </c>
      <c r="W416" s="571">
        <v>0</v>
      </c>
      <c r="X416" s="450" t="s">
        <v>2061</v>
      </c>
    </row>
    <row r="417" spans="1:24" s="316" customFormat="1" ht="15.75" hidden="1" outlineLevel="2" x14ac:dyDescent="0.25">
      <c r="A417" s="488" t="s">
        <v>1730</v>
      </c>
      <c r="B417" s="105" t="s">
        <v>2089</v>
      </c>
      <c r="C417" s="571">
        <v>0</v>
      </c>
      <c r="D417" s="571">
        <f t="shared" si="53"/>
        <v>5000</v>
      </c>
      <c r="E417" s="571">
        <v>1</v>
      </c>
      <c r="F417" s="571">
        <v>1</v>
      </c>
      <c r="G417" s="571"/>
      <c r="H417" s="571">
        <f t="shared" si="54"/>
        <v>0</v>
      </c>
      <c r="I417" s="571">
        <v>0</v>
      </c>
      <c r="J417" s="571">
        <v>0</v>
      </c>
      <c r="K417" s="571">
        <v>0</v>
      </c>
      <c r="L417" s="571">
        <f t="shared" si="55"/>
        <v>0</v>
      </c>
      <c r="M417" s="571">
        <v>0</v>
      </c>
      <c r="N417" s="571">
        <v>0</v>
      </c>
      <c r="O417" s="588">
        <v>0</v>
      </c>
      <c r="P417" s="571">
        <f t="shared" si="56"/>
        <v>5000</v>
      </c>
      <c r="Q417" s="571">
        <v>0</v>
      </c>
      <c r="R417" s="571">
        <v>5000</v>
      </c>
      <c r="S417" s="571">
        <v>0</v>
      </c>
      <c r="T417" s="571">
        <f t="shared" si="57"/>
        <v>0</v>
      </c>
      <c r="U417" s="571">
        <v>0</v>
      </c>
      <c r="V417" s="571">
        <v>0</v>
      </c>
      <c r="W417" s="571">
        <v>0</v>
      </c>
      <c r="X417" s="450" t="s">
        <v>2061</v>
      </c>
    </row>
    <row r="418" spans="1:24" s="316" customFormat="1" ht="15.75" hidden="1" outlineLevel="2" x14ac:dyDescent="0.25">
      <c r="A418" s="488" t="s">
        <v>1732</v>
      </c>
      <c r="B418" s="105" t="s">
        <v>2090</v>
      </c>
      <c r="C418" s="571">
        <v>0</v>
      </c>
      <c r="D418" s="571">
        <f t="shared" si="53"/>
        <v>5000</v>
      </c>
      <c r="E418" s="571">
        <v>1</v>
      </c>
      <c r="F418" s="571">
        <v>1</v>
      </c>
      <c r="G418" s="571"/>
      <c r="H418" s="571">
        <f t="shared" si="54"/>
        <v>0</v>
      </c>
      <c r="I418" s="571">
        <v>0</v>
      </c>
      <c r="J418" s="571">
        <v>0</v>
      </c>
      <c r="K418" s="571">
        <v>0</v>
      </c>
      <c r="L418" s="571">
        <f t="shared" si="55"/>
        <v>0</v>
      </c>
      <c r="M418" s="571">
        <v>0</v>
      </c>
      <c r="N418" s="571">
        <v>0</v>
      </c>
      <c r="O418" s="588">
        <v>0</v>
      </c>
      <c r="P418" s="571">
        <f t="shared" si="56"/>
        <v>5000</v>
      </c>
      <c r="Q418" s="571">
        <v>0</v>
      </c>
      <c r="R418" s="571">
        <v>5000</v>
      </c>
      <c r="S418" s="571">
        <v>0</v>
      </c>
      <c r="T418" s="571">
        <f t="shared" si="57"/>
        <v>0</v>
      </c>
      <c r="U418" s="571">
        <v>0</v>
      </c>
      <c r="V418" s="571">
        <v>0</v>
      </c>
      <c r="W418" s="571">
        <v>0</v>
      </c>
      <c r="X418" s="450" t="s">
        <v>2091</v>
      </c>
    </row>
    <row r="419" spans="1:24" s="532" customFormat="1" ht="15.75" hidden="1" outlineLevel="2" x14ac:dyDescent="0.25">
      <c r="A419" s="479" t="s">
        <v>1732</v>
      </c>
      <c r="B419" s="376" t="s">
        <v>2281</v>
      </c>
      <c r="C419" s="568">
        <v>0</v>
      </c>
      <c r="D419" s="568">
        <f t="shared" si="53"/>
        <v>5000</v>
      </c>
      <c r="E419" s="568">
        <v>1</v>
      </c>
      <c r="F419" s="568">
        <v>1</v>
      </c>
      <c r="G419" s="568"/>
      <c r="H419" s="568">
        <f t="shared" si="54"/>
        <v>0</v>
      </c>
      <c r="I419" s="568">
        <v>0</v>
      </c>
      <c r="J419" s="568">
        <v>0</v>
      </c>
      <c r="K419" s="568">
        <v>0</v>
      </c>
      <c r="L419" s="568">
        <f t="shared" si="55"/>
        <v>0</v>
      </c>
      <c r="M419" s="568">
        <v>0</v>
      </c>
      <c r="N419" s="568">
        <v>0</v>
      </c>
      <c r="O419" s="569">
        <v>0</v>
      </c>
      <c r="P419" s="568">
        <f t="shared" si="56"/>
        <v>0</v>
      </c>
      <c r="Q419" s="568">
        <v>0</v>
      </c>
      <c r="R419" s="568">
        <v>0</v>
      </c>
      <c r="S419" s="568">
        <v>0</v>
      </c>
      <c r="T419" s="568">
        <f t="shared" si="57"/>
        <v>5000</v>
      </c>
      <c r="U419" s="568">
        <v>0</v>
      </c>
      <c r="V419" s="568">
        <v>5000</v>
      </c>
      <c r="W419" s="568">
        <v>0</v>
      </c>
      <c r="X419" s="377" t="s">
        <v>2292</v>
      </c>
    </row>
    <row r="420" spans="1:24" s="532" customFormat="1" ht="15.75" hidden="1" outlineLevel="2" x14ac:dyDescent="0.25">
      <c r="A420" s="479" t="s">
        <v>1732</v>
      </c>
      <c r="B420" s="376" t="s">
        <v>2286</v>
      </c>
      <c r="C420" s="568">
        <v>0</v>
      </c>
      <c r="D420" s="568">
        <f t="shared" si="53"/>
        <v>5000</v>
      </c>
      <c r="E420" s="568">
        <v>1</v>
      </c>
      <c r="F420" s="568">
        <v>1</v>
      </c>
      <c r="G420" s="568"/>
      <c r="H420" s="568">
        <f t="shared" si="54"/>
        <v>0</v>
      </c>
      <c r="I420" s="568">
        <v>0</v>
      </c>
      <c r="J420" s="568">
        <v>0</v>
      </c>
      <c r="K420" s="568">
        <v>0</v>
      </c>
      <c r="L420" s="568">
        <f t="shared" si="55"/>
        <v>0</v>
      </c>
      <c r="M420" s="568">
        <v>0</v>
      </c>
      <c r="N420" s="568">
        <v>0</v>
      </c>
      <c r="O420" s="569">
        <v>0</v>
      </c>
      <c r="P420" s="568">
        <f t="shared" si="56"/>
        <v>0</v>
      </c>
      <c r="Q420" s="568">
        <v>0</v>
      </c>
      <c r="R420" s="568">
        <v>0</v>
      </c>
      <c r="S420" s="568">
        <v>0</v>
      </c>
      <c r="T420" s="568">
        <f t="shared" si="57"/>
        <v>5000</v>
      </c>
      <c r="U420" s="568">
        <v>0</v>
      </c>
      <c r="V420" s="568">
        <v>5000</v>
      </c>
      <c r="W420" s="568">
        <v>0</v>
      </c>
      <c r="X420" s="377" t="s">
        <v>2292</v>
      </c>
    </row>
    <row r="421" spans="1:24" s="532" customFormat="1" ht="15.75" hidden="1" outlineLevel="2" x14ac:dyDescent="0.25">
      <c r="A421" s="479" t="s">
        <v>1732</v>
      </c>
      <c r="B421" s="376" t="s">
        <v>2288</v>
      </c>
      <c r="C421" s="568">
        <v>0</v>
      </c>
      <c r="D421" s="568">
        <f t="shared" si="53"/>
        <v>5000</v>
      </c>
      <c r="E421" s="568">
        <v>1</v>
      </c>
      <c r="F421" s="568">
        <v>1</v>
      </c>
      <c r="G421" s="568"/>
      <c r="H421" s="568">
        <f t="shared" si="54"/>
        <v>0</v>
      </c>
      <c r="I421" s="568">
        <v>0</v>
      </c>
      <c r="J421" s="568">
        <v>0</v>
      </c>
      <c r="K421" s="568">
        <v>0</v>
      </c>
      <c r="L421" s="568">
        <f t="shared" si="55"/>
        <v>0</v>
      </c>
      <c r="M421" s="568">
        <v>0</v>
      </c>
      <c r="N421" s="568">
        <v>0</v>
      </c>
      <c r="O421" s="569">
        <v>0</v>
      </c>
      <c r="P421" s="568">
        <f t="shared" si="56"/>
        <v>0</v>
      </c>
      <c r="Q421" s="568">
        <v>0</v>
      </c>
      <c r="R421" s="568">
        <v>0</v>
      </c>
      <c r="S421" s="568">
        <v>0</v>
      </c>
      <c r="T421" s="568">
        <f t="shared" si="57"/>
        <v>5000</v>
      </c>
      <c r="U421" s="568">
        <v>0</v>
      </c>
      <c r="V421" s="568">
        <v>5000</v>
      </c>
      <c r="W421" s="568">
        <v>0</v>
      </c>
      <c r="X421" s="377" t="s">
        <v>2292</v>
      </c>
    </row>
    <row r="422" spans="1:24" s="532" customFormat="1" ht="15.75" hidden="1" outlineLevel="2" x14ac:dyDescent="0.25">
      <c r="A422" s="479" t="s">
        <v>1732</v>
      </c>
      <c r="B422" s="376" t="s">
        <v>2318</v>
      </c>
      <c r="C422" s="568">
        <v>2.5</v>
      </c>
      <c r="D422" s="568">
        <f t="shared" si="53"/>
        <v>10000</v>
      </c>
      <c r="E422" s="568">
        <v>1</v>
      </c>
      <c r="F422" s="568">
        <v>1</v>
      </c>
      <c r="G422" s="568"/>
      <c r="H422" s="568">
        <f t="shared" si="54"/>
        <v>0</v>
      </c>
      <c r="I422" s="568">
        <v>0</v>
      </c>
      <c r="J422" s="568">
        <v>0</v>
      </c>
      <c r="K422" s="568">
        <v>0</v>
      </c>
      <c r="L422" s="568">
        <f t="shared" si="55"/>
        <v>0</v>
      </c>
      <c r="M422" s="568">
        <v>0</v>
      </c>
      <c r="N422" s="568">
        <v>0</v>
      </c>
      <c r="O422" s="569">
        <v>0</v>
      </c>
      <c r="P422" s="568">
        <f t="shared" si="56"/>
        <v>0</v>
      </c>
      <c r="Q422" s="568">
        <v>0</v>
      </c>
      <c r="R422" s="568">
        <v>0</v>
      </c>
      <c r="S422" s="568">
        <v>0</v>
      </c>
      <c r="T422" s="568">
        <f t="shared" si="57"/>
        <v>10000</v>
      </c>
      <c r="U422" s="568">
        <v>0</v>
      </c>
      <c r="V422" s="568">
        <v>10000</v>
      </c>
      <c r="W422" s="568">
        <v>0</v>
      </c>
      <c r="X422" s="377" t="s">
        <v>2292</v>
      </c>
    </row>
    <row r="423" spans="1:24" s="532" customFormat="1" ht="15.75" hidden="1" outlineLevel="2" x14ac:dyDescent="0.25">
      <c r="A423" s="479" t="s">
        <v>1732</v>
      </c>
      <c r="B423" s="376" t="s">
        <v>2290</v>
      </c>
      <c r="C423" s="568">
        <v>0</v>
      </c>
      <c r="D423" s="568">
        <f t="shared" si="53"/>
        <v>5000</v>
      </c>
      <c r="E423" s="568">
        <v>1</v>
      </c>
      <c r="F423" s="568">
        <v>1</v>
      </c>
      <c r="G423" s="568"/>
      <c r="H423" s="568">
        <f t="shared" si="54"/>
        <v>0</v>
      </c>
      <c r="I423" s="568">
        <v>0</v>
      </c>
      <c r="J423" s="568">
        <v>0</v>
      </c>
      <c r="K423" s="568">
        <v>0</v>
      </c>
      <c r="L423" s="568">
        <f t="shared" si="55"/>
        <v>0</v>
      </c>
      <c r="M423" s="568">
        <v>0</v>
      </c>
      <c r="N423" s="568">
        <v>0</v>
      </c>
      <c r="O423" s="569">
        <v>0</v>
      </c>
      <c r="P423" s="568">
        <f t="shared" si="56"/>
        <v>0</v>
      </c>
      <c r="Q423" s="568">
        <v>0</v>
      </c>
      <c r="R423" s="568">
        <v>0</v>
      </c>
      <c r="S423" s="568">
        <v>0</v>
      </c>
      <c r="T423" s="568">
        <f t="shared" si="57"/>
        <v>5000</v>
      </c>
      <c r="U423" s="568">
        <v>0</v>
      </c>
      <c r="V423" s="568">
        <v>5000</v>
      </c>
      <c r="W423" s="568">
        <v>0</v>
      </c>
      <c r="X423" s="377" t="s">
        <v>2292</v>
      </c>
    </row>
    <row r="424" spans="1:24" s="532" customFormat="1" ht="15.75" hidden="1" outlineLevel="2" x14ac:dyDescent="0.25">
      <c r="A424" s="479" t="s">
        <v>1732</v>
      </c>
      <c r="B424" s="376" t="s">
        <v>2319</v>
      </c>
      <c r="C424" s="568">
        <v>1.5</v>
      </c>
      <c r="D424" s="568">
        <f t="shared" si="53"/>
        <v>8000</v>
      </c>
      <c r="E424" s="568">
        <v>1</v>
      </c>
      <c r="F424" s="568">
        <v>1</v>
      </c>
      <c r="G424" s="568"/>
      <c r="H424" s="568">
        <f t="shared" si="54"/>
        <v>0</v>
      </c>
      <c r="I424" s="568">
        <v>0</v>
      </c>
      <c r="J424" s="568">
        <v>0</v>
      </c>
      <c r="K424" s="568">
        <v>0</v>
      </c>
      <c r="L424" s="568">
        <f t="shared" si="55"/>
        <v>0</v>
      </c>
      <c r="M424" s="568">
        <v>0</v>
      </c>
      <c r="N424" s="568">
        <v>0</v>
      </c>
      <c r="O424" s="569">
        <v>0</v>
      </c>
      <c r="P424" s="568">
        <f t="shared" si="56"/>
        <v>0</v>
      </c>
      <c r="Q424" s="568">
        <v>0</v>
      </c>
      <c r="R424" s="568">
        <v>0</v>
      </c>
      <c r="S424" s="568">
        <v>0</v>
      </c>
      <c r="T424" s="568">
        <f t="shared" si="57"/>
        <v>8000</v>
      </c>
      <c r="U424" s="568">
        <v>0</v>
      </c>
      <c r="V424" s="568">
        <v>8000</v>
      </c>
      <c r="W424" s="568">
        <v>0</v>
      </c>
      <c r="X424" s="377" t="s">
        <v>2292</v>
      </c>
    </row>
    <row r="425" spans="1:24" s="532" customFormat="1" ht="15.75" hidden="1" outlineLevel="2" x14ac:dyDescent="0.25">
      <c r="A425" s="479" t="s">
        <v>1732</v>
      </c>
      <c r="B425" s="376" t="s">
        <v>2291</v>
      </c>
      <c r="C425" s="568">
        <v>0</v>
      </c>
      <c r="D425" s="568">
        <f t="shared" si="53"/>
        <v>5000</v>
      </c>
      <c r="E425" s="568">
        <v>1</v>
      </c>
      <c r="F425" s="568">
        <v>1</v>
      </c>
      <c r="G425" s="568"/>
      <c r="H425" s="568">
        <f t="shared" si="54"/>
        <v>0</v>
      </c>
      <c r="I425" s="568">
        <v>0</v>
      </c>
      <c r="J425" s="568">
        <v>0</v>
      </c>
      <c r="K425" s="568">
        <v>0</v>
      </c>
      <c r="L425" s="568">
        <f t="shared" si="55"/>
        <v>0</v>
      </c>
      <c r="M425" s="568">
        <v>0</v>
      </c>
      <c r="N425" s="568">
        <v>0</v>
      </c>
      <c r="O425" s="569">
        <v>0</v>
      </c>
      <c r="P425" s="568">
        <f t="shared" si="56"/>
        <v>0</v>
      </c>
      <c r="Q425" s="568">
        <v>0</v>
      </c>
      <c r="R425" s="568">
        <v>0</v>
      </c>
      <c r="S425" s="568">
        <v>0</v>
      </c>
      <c r="T425" s="568">
        <f t="shared" si="57"/>
        <v>5000</v>
      </c>
      <c r="U425" s="568">
        <v>0</v>
      </c>
      <c r="V425" s="568">
        <v>5000</v>
      </c>
      <c r="W425" s="568">
        <v>0</v>
      </c>
      <c r="X425" s="377" t="s">
        <v>2292</v>
      </c>
    </row>
    <row r="426" spans="1:24" s="532" customFormat="1" ht="15.75" hidden="1" outlineLevel="2" x14ac:dyDescent="0.25">
      <c r="A426" s="479" t="s">
        <v>1732</v>
      </c>
      <c r="B426" s="376" t="s">
        <v>2283</v>
      </c>
      <c r="C426" s="568">
        <v>3.4</v>
      </c>
      <c r="D426" s="568">
        <f t="shared" si="53"/>
        <v>12000</v>
      </c>
      <c r="E426" s="568"/>
      <c r="F426" s="568"/>
      <c r="G426" s="568"/>
      <c r="H426" s="568">
        <f t="shared" si="54"/>
        <v>0</v>
      </c>
      <c r="I426" s="568">
        <v>0</v>
      </c>
      <c r="J426" s="568">
        <v>0</v>
      </c>
      <c r="K426" s="568">
        <v>0</v>
      </c>
      <c r="L426" s="568">
        <f t="shared" si="55"/>
        <v>0</v>
      </c>
      <c r="M426" s="568">
        <v>0</v>
      </c>
      <c r="N426" s="568">
        <v>0</v>
      </c>
      <c r="O426" s="569">
        <v>0</v>
      </c>
      <c r="P426" s="568">
        <f t="shared" si="56"/>
        <v>0</v>
      </c>
      <c r="Q426" s="568">
        <v>0</v>
      </c>
      <c r="R426" s="568">
        <v>0</v>
      </c>
      <c r="S426" s="568">
        <v>0</v>
      </c>
      <c r="T426" s="568">
        <f t="shared" si="57"/>
        <v>12000</v>
      </c>
      <c r="U426" s="568">
        <v>0</v>
      </c>
      <c r="V426" s="568">
        <v>12000</v>
      </c>
      <c r="W426" s="568">
        <v>0</v>
      </c>
      <c r="X426" s="377" t="s">
        <v>2292</v>
      </c>
    </row>
    <row r="427" spans="1:24" s="532" customFormat="1" ht="15.75" hidden="1" outlineLevel="2" x14ac:dyDescent="0.25">
      <c r="A427" s="479" t="s">
        <v>1732</v>
      </c>
      <c r="B427" s="376" t="s">
        <v>2284</v>
      </c>
      <c r="C427" s="568">
        <v>6</v>
      </c>
      <c r="D427" s="568">
        <f t="shared" si="53"/>
        <v>25000</v>
      </c>
      <c r="E427" s="568"/>
      <c r="F427" s="568"/>
      <c r="G427" s="568"/>
      <c r="H427" s="568">
        <f t="shared" si="54"/>
        <v>0</v>
      </c>
      <c r="I427" s="568">
        <v>0</v>
      </c>
      <c r="J427" s="568">
        <v>0</v>
      </c>
      <c r="K427" s="568">
        <v>0</v>
      </c>
      <c r="L427" s="568">
        <f t="shared" si="55"/>
        <v>0</v>
      </c>
      <c r="M427" s="568">
        <v>0</v>
      </c>
      <c r="N427" s="568">
        <v>0</v>
      </c>
      <c r="O427" s="569">
        <v>0</v>
      </c>
      <c r="P427" s="568">
        <f t="shared" si="56"/>
        <v>0</v>
      </c>
      <c r="Q427" s="568">
        <v>0</v>
      </c>
      <c r="R427" s="568">
        <v>0</v>
      </c>
      <c r="S427" s="568">
        <v>0</v>
      </c>
      <c r="T427" s="568">
        <f t="shared" si="57"/>
        <v>25000</v>
      </c>
      <c r="U427" s="568">
        <v>0</v>
      </c>
      <c r="V427" s="568">
        <v>25000</v>
      </c>
      <c r="W427" s="568">
        <v>0</v>
      </c>
      <c r="X427" s="377" t="s">
        <v>2292</v>
      </c>
    </row>
    <row r="428" spans="1:24" s="532" customFormat="1" ht="15.75" hidden="1" outlineLevel="2" x14ac:dyDescent="0.25">
      <c r="A428" s="479" t="s">
        <v>1732</v>
      </c>
      <c r="B428" s="376" t="s">
        <v>2285</v>
      </c>
      <c r="C428" s="568">
        <v>3.6</v>
      </c>
      <c r="D428" s="568">
        <f t="shared" si="53"/>
        <v>9000</v>
      </c>
      <c r="E428" s="568"/>
      <c r="F428" s="568"/>
      <c r="G428" s="568"/>
      <c r="H428" s="568">
        <f t="shared" si="54"/>
        <v>0</v>
      </c>
      <c r="I428" s="568">
        <v>0</v>
      </c>
      <c r="J428" s="568">
        <v>0</v>
      </c>
      <c r="K428" s="568">
        <v>0</v>
      </c>
      <c r="L428" s="568">
        <f t="shared" si="55"/>
        <v>0</v>
      </c>
      <c r="M428" s="568">
        <v>0</v>
      </c>
      <c r="N428" s="568">
        <v>0</v>
      </c>
      <c r="O428" s="569">
        <v>0</v>
      </c>
      <c r="P428" s="568">
        <f t="shared" si="56"/>
        <v>0</v>
      </c>
      <c r="Q428" s="568">
        <v>0</v>
      </c>
      <c r="R428" s="568">
        <v>0</v>
      </c>
      <c r="S428" s="568">
        <v>0</v>
      </c>
      <c r="T428" s="568">
        <f t="shared" si="57"/>
        <v>9000</v>
      </c>
      <c r="U428" s="568">
        <v>0</v>
      </c>
      <c r="V428" s="568">
        <v>9000</v>
      </c>
      <c r="W428" s="568">
        <v>0</v>
      </c>
      <c r="X428" s="377" t="s">
        <v>2292</v>
      </c>
    </row>
    <row r="429" spans="1:24" s="532" customFormat="1" ht="15.75" hidden="1" outlineLevel="2" x14ac:dyDescent="0.25">
      <c r="A429" s="479" t="s">
        <v>1732</v>
      </c>
      <c r="B429" s="376" t="s">
        <v>2287</v>
      </c>
      <c r="C429" s="568">
        <v>1.5</v>
      </c>
      <c r="D429" s="568">
        <f t="shared" si="53"/>
        <v>4000</v>
      </c>
      <c r="E429" s="568"/>
      <c r="F429" s="568"/>
      <c r="G429" s="568"/>
      <c r="H429" s="568">
        <f t="shared" si="54"/>
        <v>0</v>
      </c>
      <c r="I429" s="568">
        <v>0</v>
      </c>
      <c r="J429" s="568">
        <v>0</v>
      </c>
      <c r="K429" s="568">
        <v>0</v>
      </c>
      <c r="L429" s="568">
        <f t="shared" si="55"/>
        <v>0</v>
      </c>
      <c r="M429" s="568">
        <v>0</v>
      </c>
      <c r="N429" s="568">
        <v>0</v>
      </c>
      <c r="O429" s="569">
        <v>0</v>
      </c>
      <c r="P429" s="568">
        <f t="shared" si="56"/>
        <v>0</v>
      </c>
      <c r="Q429" s="568">
        <v>0</v>
      </c>
      <c r="R429" s="568">
        <v>0</v>
      </c>
      <c r="S429" s="568">
        <v>0</v>
      </c>
      <c r="T429" s="568">
        <f t="shared" si="57"/>
        <v>4000</v>
      </c>
      <c r="U429" s="568">
        <v>0</v>
      </c>
      <c r="V429" s="568">
        <v>4000</v>
      </c>
      <c r="W429" s="568">
        <v>0</v>
      </c>
      <c r="X429" s="377" t="s">
        <v>2292</v>
      </c>
    </row>
    <row r="430" spans="1:24" s="532" customFormat="1" ht="15.75" hidden="1" outlineLevel="2" x14ac:dyDescent="0.25">
      <c r="A430" s="479" t="s">
        <v>1732</v>
      </c>
      <c r="B430" s="376" t="s">
        <v>2289</v>
      </c>
      <c r="C430" s="568">
        <v>4</v>
      </c>
      <c r="D430" s="568">
        <f t="shared" si="53"/>
        <v>10000</v>
      </c>
      <c r="E430" s="568"/>
      <c r="F430" s="568"/>
      <c r="G430" s="568"/>
      <c r="H430" s="568">
        <f t="shared" si="54"/>
        <v>0</v>
      </c>
      <c r="I430" s="568">
        <v>0</v>
      </c>
      <c r="J430" s="568">
        <v>0</v>
      </c>
      <c r="K430" s="568">
        <v>0</v>
      </c>
      <c r="L430" s="568">
        <f t="shared" si="55"/>
        <v>0</v>
      </c>
      <c r="M430" s="568">
        <v>0</v>
      </c>
      <c r="N430" s="568">
        <v>0</v>
      </c>
      <c r="O430" s="569">
        <v>0</v>
      </c>
      <c r="P430" s="568">
        <f t="shared" si="56"/>
        <v>0</v>
      </c>
      <c r="Q430" s="568">
        <v>0</v>
      </c>
      <c r="R430" s="568">
        <v>0</v>
      </c>
      <c r="S430" s="568">
        <v>0</v>
      </c>
      <c r="T430" s="568">
        <f t="shared" si="57"/>
        <v>10000</v>
      </c>
      <c r="U430" s="568">
        <v>0</v>
      </c>
      <c r="V430" s="568">
        <v>10000</v>
      </c>
      <c r="W430" s="568">
        <v>0</v>
      </c>
      <c r="X430" s="377" t="s">
        <v>2292</v>
      </c>
    </row>
    <row r="431" spans="1:24" s="436" customFormat="1" ht="15.75" hidden="1" outlineLevel="2" x14ac:dyDescent="0.25">
      <c r="A431" s="493" t="s">
        <v>1733</v>
      </c>
      <c r="B431" s="492" t="s">
        <v>1728</v>
      </c>
      <c r="C431" s="574">
        <v>8.6999999999999993</v>
      </c>
      <c r="D431" s="574">
        <f t="shared" si="53"/>
        <v>12835.9782</v>
      </c>
      <c r="E431" s="574"/>
      <c r="F431" s="574"/>
      <c r="G431" s="574"/>
      <c r="H431" s="574">
        <f t="shared" si="54"/>
        <v>0</v>
      </c>
      <c r="I431" s="574">
        <v>0</v>
      </c>
      <c r="J431" s="574">
        <v>0</v>
      </c>
      <c r="K431" s="574">
        <v>0</v>
      </c>
      <c r="L431" s="574">
        <f t="shared" si="55"/>
        <v>12835.9782</v>
      </c>
      <c r="M431" s="574">
        <v>0</v>
      </c>
      <c r="N431" s="589">
        <f>3458.51*1*0.82+10000</f>
        <v>12835.9782</v>
      </c>
      <c r="O431" s="596">
        <v>0</v>
      </c>
      <c r="P431" s="574">
        <f t="shared" si="56"/>
        <v>0</v>
      </c>
      <c r="Q431" s="574">
        <v>0</v>
      </c>
      <c r="R431" s="574">
        <v>0</v>
      </c>
      <c r="S431" s="574">
        <v>0</v>
      </c>
      <c r="T431" s="574">
        <f t="shared" si="57"/>
        <v>0</v>
      </c>
      <c r="U431" s="574">
        <v>0</v>
      </c>
      <c r="V431" s="574">
        <v>0</v>
      </c>
      <c r="W431" s="574">
        <v>0</v>
      </c>
      <c r="X431" s="473" t="s">
        <v>1564</v>
      </c>
    </row>
    <row r="432" spans="1:24" s="542" customFormat="1" ht="15.75" hidden="1" outlineLevel="2" x14ac:dyDescent="0.25">
      <c r="A432" s="539" t="s">
        <v>203</v>
      </c>
      <c r="B432" s="540" t="s">
        <v>2253</v>
      </c>
      <c r="C432" s="593">
        <v>0</v>
      </c>
      <c r="D432" s="593">
        <f t="shared" si="53"/>
        <v>15000</v>
      </c>
      <c r="E432" s="593"/>
      <c r="F432" s="593"/>
      <c r="G432" s="593"/>
      <c r="H432" s="593">
        <f t="shared" si="54"/>
        <v>0</v>
      </c>
      <c r="I432" s="593">
        <v>0</v>
      </c>
      <c r="J432" s="593">
        <v>0</v>
      </c>
      <c r="K432" s="593">
        <v>0</v>
      </c>
      <c r="L432" s="593">
        <f t="shared" si="55"/>
        <v>0</v>
      </c>
      <c r="M432" s="593">
        <v>0</v>
      </c>
      <c r="N432" s="593">
        <v>0</v>
      </c>
      <c r="O432" s="593">
        <v>0</v>
      </c>
      <c r="P432" s="593">
        <f t="shared" si="56"/>
        <v>15000</v>
      </c>
      <c r="Q432" s="593">
        <v>0</v>
      </c>
      <c r="R432" s="593">
        <v>15000</v>
      </c>
      <c r="S432" s="593">
        <v>0</v>
      </c>
      <c r="T432" s="593">
        <f t="shared" si="57"/>
        <v>0</v>
      </c>
      <c r="U432" s="593">
        <v>0</v>
      </c>
      <c r="V432" s="593">
        <v>0</v>
      </c>
      <c r="W432" s="593">
        <v>0</v>
      </c>
      <c r="X432" s="541" t="s">
        <v>2247</v>
      </c>
    </row>
    <row r="433" spans="1:24" s="542" customFormat="1" ht="15.75" hidden="1" outlineLevel="2" x14ac:dyDescent="0.25">
      <c r="A433" s="539" t="s">
        <v>209</v>
      </c>
      <c r="B433" s="540" t="s">
        <v>2254</v>
      </c>
      <c r="C433" s="593">
        <v>0</v>
      </c>
      <c r="D433" s="593">
        <f t="shared" si="53"/>
        <v>30000</v>
      </c>
      <c r="E433" s="593"/>
      <c r="F433" s="593"/>
      <c r="G433" s="593"/>
      <c r="H433" s="593">
        <f t="shared" si="54"/>
        <v>0</v>
      </c>
      <c r="I433" s="593">
        <v>0</v>
      </c>
      <c r="J433" s="593">
        <v>0</v>
      </c>
      <c r="K433" s="593">
        <v>0</v>
      </c>
      <c r="L433" s="593">
        <f t="shared" si="55"/>
        <v>0</v>
      </c>
      <c r="M433" s="593">
        <v>0</v>
      </c>
      <c r="N433" s="593">
        <v>0</v>
      </c>
      <c r="O433" s="593">
        <v>0</v>
      </c>
      <c r="P433" s="593">
        <f t="shared" si="56"/>
        <v>30000</v>
      </c>
      <c r="Q433" s="593">
        <v>0</v>
      </c>
      <c r="R433" s="593">
        <v>30000</v>
      </c>
      <c r="S433" s="593">
        <v>0</v>
      </c>
      <c r="T433" s="593">
        <f t="shared" si="57"/>
        <v>0</v>
      </c>
      <c r="U433" s="593">
        <v>0</v>
      </c>
      <c r="V433" s="593">
        <v>0</v>
      </c>
      <c r="W433" s="593">
        <v>0</v>
      </c>
      <c r="X433" s="541" t="s">
        <v>2247</v>
      </c>
    </row>
    <row r="434" spans="1:24" s="542" customFormat="1" ht="15.75" hidden="1" outlineLevel="2" x14ac:dyDescent="0.25">
      <c r="A434" s="539" t="s">
        <v>212</v>
      </c>
      <c r="B434" s="540" t="s">
        <v>2255</v>
      </c>
      <c r="C434" s="593">
        <v>0</v>
      </c>
      <c r="D434" s="593">
        <f t="shared" si="53"/>
        <v>16000</v>
      </c>
      <c r="E434" s="593"/>
      <c r="F434" s="593"/>
      <c r="G434" s="593"/>
      <c r="H434" s="593">
        <f t="shared" si="54"/>
        <v>0</v>
      </c>
      <c r="I434" s="593">
        <v>0</v>
      </c>
      <c r="J434" s="593">
        <v>0</v>
      </c>
      <c r="K434" s="593">
        <v>0</v>
      </c>
      <c r="L434" s="593">
        <f t="shared" si="55"/>
        <v>0</v>
      </c>
      <c r="M434" s="593">
        <v>0</v>
      </c>
      <c r="N434" s="593">
        <v>0</v>
      </c>
      <c r="O434" s="593">
        <v>0</v>
      </c>
      <c r="P434" s="593">
        <f t="shared" si="56"/>
        <v>16000</v>
      </c>
      <c r="Q434" s="593">
        <v>0</v>
      </c>
      <c r="R434" s="593">
        <v>16000</v>
      </c>
      <c r="S434" s="593">
        <v>0</v>
      </c>
      <c r="T434" s="593">
        <f t="shared" si="57"/>
        <v>0</v>
      </c>
      <c r="U434" s="593">
        <v>0</v>
      </c>
      <c r="V434" s="593">
        <v>0</v>
      </c>
      <c r="W434" s="593">
        <v>0</v>
      </c>
      <c r="X434" s="541" t="s">
        <v>2247</v>
      </c>
    </row>
    <row r="435" spans="1:24" s="390" customFormat="1" ht="31.5" hidden="1" outlineLevel="2" x14ac:dyDescent="0.25">
      <c r="A435" s="526" t="s">
        <v>1661</v>
      </c>
      <c r="B435" s="527" t="s">
        <v>2276</v>
      </c>
      <c r="C435" s="591">
        <v>4</v>
      </c>
      <c r="D435" s="591">
        <f t="shared" si="53"/>
        <v>45000</v>
      </c>
      <c r="E435" s="591"/>
      <c r="F435" s="591"/>
      <c r="G435" s="591"/>
      <c r="H435" s="591">
        <f t="shared" si="54"/>
        <v>0</v>
      </c>
      <c r="I435" s="591">
        <v>0</v>
      </c>
      <c r="J435" s="591">
        <v>0</v>
      </c>
      <c r="K435" s="591">
        <v>0</v>
      </c>
      <c r="L435" s="591">
        <f t="shared" si="55"/>
        <v>45000</v>
      </c>
      <c r="M435" s="591">
        <v>0</v>
      </c>
      <c r="N435" s="591">
        <v>45000</v>
      </c>
      <c r="O435" s="591">
        <v>0</v>
      </c>
      <c r="P435" s="591">
        <f t="shared" si="56"/>
        <v>0</v>
      </c>
      <c r="Q435" s="591">
        <v>0</v>
      </c>
      <c r="R435" s="591">
        <v>0</v>
      </c>
      <c r="S435" s="591">
        <v>0</v>
      </c>
      <c r="T435" s="591">
        <f t="shared" si="57"/>
        <v>0</v>
      </c>
      <c r="U435" s="591">
        <v>0</v>
      </c>
      <c r="V435" s="591">
        <v>0</v>
      </c>
      <c r="W435" s="591">
        <v>0</v>
      </c>
      <c r="X435" s="474" t="s">
        <v>2279</v>
      </c>
    </row>
    <row r="436" spans="1:24" s="390" customFormat="1" ht="31.5" hidden="1" outlineLevel="2" x14ac:dyDescent="0.25">
      <c r="A436" s="526" t="s">
        <v>1661</v>
      </c>
      <c r="B436" s="527" t="s">
        <v>2277</v>
      </c>
      <c r="C436" s="591">
        <v>0</v>
      </c>
      <c r="D436" s="591">
        <f t="shared" si="53"/>
        <v>150000</v>
      </c>
      <c r="E436" s="591"/>
      <c r="F436" s="591"/>
      <c r="G436" s="591"/>
      <c r="H436" s="591">
        <f t="shared" si="54"/>
        <v>0</v>
      </c>
      <c r="I436" s="591">
        <v>0</v>
      </c>
      <c r="J436" s="591">
        <v>0</v>
      </c>
      <c r="K436" s="591">
        <v>0</v>
      </c>
      <c r="L436" s="591">
        <f t="shared" si="55"/>
        <v>0</v>
      </c>
      <c r="M436" s="591">
        <v>0</v>
      </c>
      <c r="N436" s="591">
        <v>0</v>
      </c>
      <c r="O436" s="591">
        <v>0</v>
      </c>
      <c r="P436" s="591">
        <f t="shared" si="56"/>
        <v>150000</v>
      </c>
      <c r="Q436" s="591">
        <v>0</v>
      </c>
      <c r="R436" s="570">
        <v>150000</v>
      </c>
      <c r="S436" s="591">
        <v>0</v>
      </c>
      <c r="T436" s="591">
        <f t="shared" si="57"/>
        <v>0</v>
      </c>
      <c r="U436" s="591">
        <v>0</v>
      </c>
      <c r="V436" s="591">
        <v>0</v>
      </c>
      <c r="W436" s="591">
        <v>0</v>
      </c>
      <c r="X436" s="474" t="s">
        <v>2278</v>
      </c>
    </row>
    <row r="437" spans="1:24" s="390" customFormat="1" ht="15.75" hidden="1" outlineLevel="2" x14ac:dyDescent="0.25">
      <c r="A437" s="526" t="s">
        <v>1661</v>
      </c>
      <c r="B437" s="527" t="s">
        <v>2293</v>
      </c>
      <c r="C437" s="591">
        <v>0</v>
      </c>
      <c r="D437" s="591">
        <f t="shared" si="53"/>
        <v>4000</v>
      </c>
      <c r="E437" s="591"/>
      <c r="F437" s="591"/>
      <c r="G437" s="591"/>
      <c r="H437" s="591">
        <f t="shared" si="54"/>
        <v>0</v>
      </c>
      <c r="I437" s="591">
        <v>0</v>
      </c>
      <c r="J437" s="591">
        <v>0</v>
      </c>
      <c r="K437" s="591">
        <v>0</v>
      </c>
      <c r="L437" s="591">
        <f t="shared" si="55"/>
        <v>0</v>
      </c>
      <c r="M437" s="591">
        <v>0</v>
      </c>
      <c r="N437" s="591">
        <v>0</v>
      </c>
      <c r="O437" s="591">
        <v>0</v>
      </c>
      <c r="P437" s="591">
        <f t="shared" si="56"/>
        <v>0</v>
      </c>
      <c r="Q437" s="591">
        <v>0</v>
      </c>
      <c r="R437" s="591">
        <v>0</v>
      </c>
      <c r="S437" s="591">
        <v>0</v>
      </c>
      <c r="T437" s="591">
        <f t="shared" si="57"/>
        <v>4000</v>
      </c>
      <c r="U437" s="591">
        <v>0</v>
      </c>
      <c r="V437" s="591">
        <v>4000</v>
      </c>
      <c r="W437" s="591">
        <v>0</v>
      </c>
      <c r="X437" s="474" t="s">
        <v>2282</v>
      </c>
    </row>
    <row r="438" spans="1:24" s="390" customFormat="1" ht="15.75" hidden="1" outlineLevel="2" x14ac:dyDescent="0.25">
      <c r="A438" s="526" t="s">
        <v>1661</v>
      </c>
      <c r="B438" s="527" t="s">
        <v>2294</v>
      </c>
      <c r="C438" s="591">
        <v>0</v>
      </c>
      <c r="D438" s="591">
        <f t="shared" si="53"/>
        <v>2000</v>
      </c>
      <c r="E438" s="591"/>
      <c r="F438" s="591"/>
      <c r="G438" s="591"/>
      <c r="H438" s="591">
        <f t="shared" si="54"/>
        <v>0</v>
      </c>
      <c r="I438" s="591">
        <v>0</v>
      </c>
      <c r="J438" s="591">
        <v>0</v>
      </c>
      <c r="K438" s="591">
        <v>0</v>
      </c>
      <c r="L438" s="591">
        <f t="shared" si="55"/>
        <v>0</v>
      </c>
      <c r="M438" s="591">
        <v>0</v>
      </c>
      <c r="N438" s="591">
        <v>0</v>
      </c>
      <c r="O438" s="591">
        <v>0</v>
      </c>
      <c r="P438" s="591">
        <f t="shared" si="56"/>
        <v>0</v>
      </c>
      <c r="Q438" s="591">
        <v>0</v>
      </c>
      <c r="R438" s="591">
        <v>0</v>
      </c>
      <c r="S438" s="591">
        <v>0</v>
      </c>
      <c r="T438" s="591">
        <f t="shared" si="57"/>
        <v>2000</v>
      </c>
      <c r="U438" s="591">
        <v>0</v>
      </c>
      <c r="V438" s="591">
        <v>2000</v>
      </c>
      <c r="W438" s="591">
        <v>0</v>
      </c>
      <c r="X438" s="474" t="s">
        <v>2282</v>
      </c>
    </row>
    <row r="439" spans="1:24" s="390" customFormat="1" ht="15.75" hidden="1" outlineLevel="2" x14ac:dyDescent="0.25">
      <c r="A439" s="526" t="s">
        <v>1661</v>
      </c>
      <c r="B439" s="527" t="s">
        <v>2295</v>
      </c>
      <c r="C439" s="591">
        <v>0</v>
      </c>
      <c r="D439" s="591">
        <f t="shared" si="53"/>
        <v>2000</v>
      </c>
      <c r="E439" s="591"/>
      <c r="F439" s="591"/>
      <c r="G439" s="591"/>
      <c r="H439" s="591">
        <f t="shared" si="54"/>
        <v>0</v>
      </c>
      <c r="I439" s="591">
        <v>0</v>
      </c>
      <c r="J439" s="591">
        <v>0</v>
      </c>
      <c r="K439" s="591">
        <v>0</v>
      </c>
      <c r="L439" s="591">
        <f t="shared" si="55"/>
        <v>0</v>
      </c>
      <c r="M439" s="591">
        <v>0</v>
      </c>
      <c r="N439" s="591">
        <v>0</v>
      </c>
      <c r="O439" s="591">
        <v>0</v>
      </c>
      <c r="P439" s="591">
        <f t="shared" si="56"/>
        <v>0</v>
      </c>
      <c r="Q439" s="591">
        <v>0</v>
      </c>
      <c r="R439" s="591">
        <v>0</v>
      </c>
      <c r="S439" s="591">
        <v>0</v>
      </c>
      <c r="T439" s="591">
        <f t="shared" si="57"/>
        <v>2000</v>
      </c>
      <c r="U439" s="591">
        <v>0</v>
      </c>
      <c r="V439" s="591">
        <v>2000</v>
      </c>
      <c r="W439" s="591">
        <v>0</v>
      </c>
      <c r="X439" s="474" t="s">
        <v>2282</v>
      </c>
    </row>
    <row r="440" spans="1:24" s="390" customFormat="1" ht="15.75" hidden="1" outlineLevel="2" x14ac:dyDescent="0.25">
      <c r="A440" s="526" t="s">
        <v>1661</v>
      </c>
      <c r="B440" s="527" t="s">
        <v>2297</v>
      </c>
      <c r="C440" s="591">
        <v>0</v>
      </c>
      <c r="D440" s="591">
        <f t="shared" si="53"/>
        <v>2000</v>
      </c>
      <c r="E440" s="591"/>
      <c r="F440" s="591"/>
      <c r="G440" s="591"/>
      <c r="H440" s="591">
        <f t="shared" si="54"/>
        <v>0</v>
      </c>
      <c r="I440" s="591">
        <v>0</v>
      </c>
      <c r="J440" s="591">
        <v>0</v>
      </c>
      <c r="K440" s="591">
        <v>0</v>
      </c>
      <c r="L440" s="591">
        <f t="shared" si="55"/>
        <v>0</v>
      </c>
      <c r="M440" s="591">
        <v>0</v>
      </c>
      <c r="N440" s="591">
        <v>0</v>
      </c>
      <c r="O440" s="591">
        <v>0</v>
      </c>
      <c r="P440" s="591">
        <f t="shared" si="56"/>
        <v>0</v>
      </c>
      <c r="Q440" s="591">
        <v>0</v>
      </c>
      <c r="R440" s="591">
        <v>0</v>
      </c>
      <c r="S440" s="591">
        <v>0</v>
      </c>
      <c r="T440" s="591">
        <f t="shared" si="57"/>
        <v>2000</v>
      </c>
      <c r="U440" s="591">
        <v>0</v>
      </c>
      <c r="V440" s="591">
        <v>2000</v>
      </c>
      <c r="W440" s="591">
        <v>0</v>
      </c>
      <c r="X440" s="474" t="s">
        <v>2282</v>
      </c>
    </row>
    <row r="441" spans="1:24" s="390" customFormat="1" ht="15.75" hidden="1" outlineLevel="2" x14ac:dyDescent="0.25">
      <c r="A441" s="526" t="s">
        <v>1661</v>
      </c>
      <c r="B441" s="527" t="s">
        <v>2296</v>
      </c>
      <c r="C441" s="591">
        <v>0</v>
      </c>
      <c r="D441" s="591">
        <f t="shared" si="53"/>
        <v>2000</v>
      </c>
      <c r="E441" s="591"/>
      <c r="F441" s="591"/>
      <c r="G441" s="591"/>
      <c r="H441" s="591">
        <f t="shared" si="54"/>
        <v>0</v>
      </c>
      <c r="I441" s="591">
        <v>0</v>
      </c>
      <c r="J441" s="591">
        <v>0</v>
      </c>
      <c r="K441" s="591">
        <v>0</v>
      </c>
      <c r="L441" s="591">
        <f t="shared" si="55"/>
        <v>0</v>
      </c>
      <c r="M441" s="591">
        <v>0</v>
      </c>
      <c r="N441" s="591">
        <v>0</v>
      </c>
      <c r="O441" s="591">
        <v>0</v>
      </c>
      <c r="P441" s="591">
        <f t="shared" si="56"/>
        <v>0</v>
      </c>
      <c r="Q441" s="591">
        <v>0</v>
      </c>
      <c r="R441" s="591">
        <v>0</v>
      </c>
      <c r="S441" s="591">
        <v>0</v>
      </c>
      <c r="T441" s="591">
        <f t="shared" si="57"/>
        <v>2000</v>
      </c>
      <c r="U441" s="591">
        <v>0</v>
      </c>
      <c r="V441" s="591">
        <v>2000</v>
      </c>
      <c r="W441" s="591">
        <v>0</v>
      </c>
      <c r="X441" s="474" t="s">
        <v>2282</v>
      </c>
    </row>
    <row r="442" spans="1:24" s="390" customFormat="1" ht="15.75" hidden="1" outlineLevel="2" x14ac:dyDescent="0.25">
      <c r="A442" s="526" t="s">
        <v>1661</v>
      </c>
      <c r="B442" s="527" t="s">
        <v>2298</v>
      </c>
      <c r="C442" s="591">
        <v>0</v>
      </c>
      <c r="D442" s="591">
        <f t="shared" si="53"/>
        <v>4000</v>
      </c>
      <c r="E442" s="591"/>
      <c r="F442" s="591"/>
      <c r="G442" s="591"/>
      <c r="H442" s="591">
        <f t="shared" si="54"/>
        <v>0</v>
      </c>
      <c r="I442" s="591">
        <v>0</v>
      </c>
      <c r="J442" s="591">
        <v>0</v>
      </c>
      <c r="K442" s="591">
        <v>0</v>
      </c>
      <c r="L442" s="591">
        <f t="shared" si="55"/>
        <v>0</v>
      </c>
      <c r="M442" s="591">
        <v>0</v>
      </c>
      <c r="N442" s="591">
        <v>0</v>
      </c>
      <c r="O442" s="591">
        <v>0</v>
      </c>
      <c r="P442" s="591">
        <f t="shared" si="56"/>
        <v>0</v>
      </c>
      <c r="Q442" s="591">
        <v>0</v>
      </c>
      <c r="R442" s="591">
        <v>0</v>
      </c>
      <c r="S442" s="591">
        <v>0</v>
      </c>
      <c r="T442" s="591">
        <f t="shared" si="57"/>
        <v>4000</v>
      </c>
      <c r="U442" s="591">
        <v>0</v>
      </c>
      <c r="V442" s="591">
        <v>4000</v>
      </c>
      <c r="W442" s="591">
        <v>0</v>
      </c>
      <c r="X442" s="474" t="s">
        <v>2282</v>
      </c>
    </row>
    <row r="443" spans="1:24" s="390" customFormat="1" ht="15.75" hidden="1" outlineLevel="2" x14ac:dyDescent="0.25">
      <c r="A443" s="526" t="s">
        <v>1661</v>
      </c>
      <c r="B443" s="527" t="s">
        <v>2299</v>
      </c>
      <c r="C443" s="591">
        <v>0</v>
      </c>
      <c r="D443" s="591">
        <f t="shared" si="53"/>
        <v>2000</v>
      </c>
      <c r="E443" s="591"/>
      <c r="F443" s="591"/>
      <c r="G443" s="591"/>
      <c r="H443" s="591">
        <f t="shared" si="54"/>
        <v>0</v>
      </c>
      <c r="I443" s="591">
        <v>0</v>
      </c>
      <c r="J443" s="591">
        <v>0</v>
      </c>
      <c r="K443" s="591">
        <v>0</v>
      </c>
      <c r="L443" s="591">
        <f t="shared" si="55"/>
        <v>0</v>
      </c>
      <c r="M443" s="591">
        <v>0</v>
      </c>
      <c r="N443" s="591">
        <v>0</v>
      </c>
      <c r="O443" s="591">
        <v>0</v>
      </c>
      <c r="P443" s="591">
        <f t="shared" si="56"/>
        <v>0</v>
      </c>
      <c r="Q443" s="591">
        <v>0</v>
      </c>
      <c r="R443" s="591">
        <v>0</v>
      </c>
      <c r="S443" s="591">
        <v>0</v>
      </c>
      <c r="T443" s="591">
        <f t="shared" si="57"/>
        <v>2000</v>
      </c>
      <c r="U443" s="591">
        <v>0</v>
      </c>
      <c r="V443" s="591">
        <v>2000</v>
      </c>
      <c r="W443" s="591">
        <v>0</v>
      </c>
      <c r="X443" s="474" t="s">
        <v>2282</v>
      </c>
    </row>
    <row r="444" spans="1:24" s="390" customFormat="1" ht="15.75" hidden="1" outlineLevel="2" x14ac:dyDescent="0.25">
      <c r="A444" s="526" t="s">
        <v>1661</v>
      </c>
      <c r="B444" s="527" t="s">
        <v>2300</v>
      </c>
      <c r="C444" s="591">
        <v>0</v>
      </c>
      <c r="D444" s="591">
        <f t="shared" si="53"/>
        <v>2000</v>
      </c>
      <c r="E444" s="591"/>
      <c r="F444" s="591"/>
      <c r="G444" s="591"/>
      <c r="H444" s="591">
        <f t="shared" si="54"/>
        <v>0</v>
      </c>
      <c r="I444" s="591">
        <v>0</v>
      </c>
      <c r="J444" s="591">
        <v>0</v>
      </c>
      <c r="K444" s="591">
        <v>0</v>
      </c>
      <c r="L444" s="591">
        <f t="shared" si="55"/>
        <v>0</v>
      </c>
      <c r="M444" s="591">
        <v>0</v>
      </c>
      <c r="N444" s="591">
        <v>0</v>
      </c>
      <c r="O444" s="591">
        <v>0</v>
      </c>
      <c r="P444" s="591">
        <f t="shared" si="56"/>
        <v>0</v>
      </c>
      <c r="Q444" s="591">
        <v>0</v>
      </c>
      <c r="R444" s="591">
        <v>0</v>
      </c>
      <c r="S444" s="591">
        <v>0</v>
      </c>
      <c r="T444" s="591">
        <f t="shared" si="57"/>
        <v>2000</v>
      </c>
      <c r="U444" s="591">
        <v>0</v>
      </c>
      <c r="V444" s="591">
        <v>2000</v>
      </c>
      <c r="W444" s="591">
        <v>0</v>
      </c>
      <c r="X444" s="474" t="s">
        <v>2282</v>
      </c>
    </row>
    <row r="445" spans="1:24" s="390" customFormat="1" ht="15.75" hidden="1" outlineLevel="2" x14ac:dyDescent="0.25">
      <c r="A445" s="526" t="s">
        <v>1661</v>
      </c>
      <c r="B445" s="527" t="s">
        <v>2301</v>
      </c>
      <c r="C445" s="591">
        <v>0</v>
      </c>
      <c r="D445" s="591">
        <f t="shared" si="53"/>
        <v>4000</v>
      </c>
      <c r="E445" s="591"/>
      <c r="F445" s="591"/>
      <c r="G445" s="591"/>
      <c r="H445" s="591">
        <f t="shared" si="54"/>
        <v>0</v>
      </c>
      <c r="I445" s="591">
        <v>0</v>
      </c>
      <c r="J445" s="591">
        <v>0</v>
      </c>
      <c r="K445" s="591">
        <v>0</v>
      </c>
      <c r="L445" s="591">
        <f t="shared" si="55"/>
        <v>0</v>
      </c>
      <c r="M445" s="591">
        <v>0</v>
      </c>
      <c r="N445" s="591">
        <v>0</v>
      </c>
      <c r="O445" s="591">
        <v>0</v>
      </c>
      <c r="P445" s="591">
        <f t="shared" si="56"/>
        <v>0</v>
      </c>
      <c r="Q445" s="591">
        <v>0</v>
      </c>
      <c r="R445" s="591">
        <v>0</v>
      </c>
      <c r="S445" s="591">
        <v>0</v>
      </c>
      <c r="T445" s="591">
        <f t="shared" si="57"/>
        <v>4000</v>
      </c>
      <c r="U445" s="591">
        <v>0</v>
      </c>
      <c r="V445" s="591">
        <v>4000</v>
      </c>
      <c r="W445" s="591">
        <v>0</v>
      </c>
      <c r="X445" s="474" t="s">
        <v>2282</v>
      </c>
    </row>
    <row r="446" spans="1:24" s="390" customFormat="1" ht="15.75" hidden="1" outlineLevel="2" x14ac:dyDescent="0.25">
      <c r="A446" s="526" t="s">
        <v>1661</v>
      </c>
      <c r="B446" s="527" t="s">
        <v>2302</v>
      </c>
      <c r="C446" s="591">
        <v>0</v>
      </c>
      <c r="D446" s="591">
        <f t="shared" si="53"/>
        <v>2000</v>
      </c>
      <c r="E446" s="591"/>
      <c r="F446" s="591"/>
      <c r="G446" s="591"/>
      <c r="H446" s="591">
        <f t="shared" si="54"/>
        <v>0</v>
      </c>
      <c r="I446" s="591">
        <v>0</v>
      </c>
      <c r="J446" s="591">
        <v>0</v>
      </c>
      <c r="K446" s="591">
        <v>0</v>
      </c>
      <c r="L446" s="591">
        <f t="shared" si="55"/>
        <v>0</v>
      </c>
      <c r="M446" s="591">
        <v>0</v>
      </c>
      <c r="N446" s="591">
        <v>0</v>
      </c>
      <c r="O446" s="591">
        <v>0</v>
      </c>
      <c r="P446" s="591">
        <f t="shared" si="56"/>
        <v>0</v>
      </c>
      <c r="Q446" s="591">
        <v>0</v>
      </c>
      <c r="R446" s="591">
        <v>0</v>
      </c>
      <c r="S446" s="591">
        <v>0</v>
      </c>
      <c r="T446" s="591">
        <f t="shared" si="57"/>
        <v>2000</v>
      </c>
      <c r="U446" s="591">
        <v>0</v>
      </c>
      <c r="V446" s="591">
        <v>2000</v>
      </c>
      <c r="W446" s="591">
        <v>0</v>
      </c>
      <c r="X446" s="474" t="s">
        <v>2282</v>
      </c>
    </row>
    <row r="447" spans="1:24" s="390" customFormat="1" ht="15.75" hidden="1" outlineLevel="2" x14ac:dyDescent="0.25">
      <c r="A447" s="526" t="s">
        <v>1661</v>
      </c>
      <c r="B447" s="527" t="s">
        <v>2303</v>
      </c>
      <c r="C447" s="591">
        <v>0</v>
      </c>
      <c r="D447" s="591">
        <f t="shared" si="53"/>
        <v>2000</v>
      </c>
      <c r="E447" s="591"/>
      <c r="F447" s="591"/>
      <c r="G447" s="591"/>
      <c r="H447" s="591">
        <f t="shared" si="54"/>
        <v>0</v>
      </c>
      <c r="I447" s="591">
        <v>0</v>
      </c>
      <c r="J447" s="591">
        <v>0</v>
      </c>
      <c r="K447" s="591">
        <v>0</v>
      </c>
      <c r="L447" s="591">
        <f t="shared" si="55"/>
        <v>0</v>
      </c>
      <c r="M447" s="591">
        <v>0</v>
      </c>
      <c r="N447" s="591">
        <v>0</v>
      </c>
      <c r="O447" s="591">
        <v>0</v>
      </c>
      <c r="P447" s="591">
        <f t="shared" si="56"/>
        <v>0</v>
      </c>
      <c r="Q447" s="591">
        <v>0</v>
      </c>
      <c r="R447" s="591">
        <v>0</v>
      </c>
      <c r="S447" s="591">
        <v>0</v>
      </c>
      <c r="T447" s="591">
        <f t="shared" si="57"/>
        <v>2000</v>
      </c>
      <c r="U447" s="591">
        <v>0</v>
      </c>
      <c r="V447" s="591">
        <v>2000</v>
      </c>
      <c r="W447" s="591">
        <v>0</v>
      </c>
      <c r="X447" s="474" t="s">
        <v>2282</v>
      </c>
    </row>
    <row r="448" spans="1:24" s="390" customFormat="1" ht="15.75" hidden="1" outlineLevel="2" x14ac:dyDescent="0.25">
      <c r="A448" s="526" t="s">
        <v>1661</v>
      </c>
      <c r="B448" s="527" t="s">
        <v>2304</v>
      </c>
      <c r="C448" s="591">
        <v>0</v>
      </c>
      <c r="D448" s="591">
        <f t="shared" si="53"/>
        <v>2000</v>
      </c>
      <c r="E448" s="591"/>
      <c r="F448" s="591"/>
      <c r="G448" s="591"/>
      <c r="H448" s="591">
        <f t="shared" si="54"/>
        <v>0</v>
      </c>
      <c r="I448" s="591">
        <v>0</v>
      </c>
      <c r="J448" s="591">
        <v>0</v>
      </c>
      <c r="K448" s="591">
        <v>0</v>
      </c>
      <c r="L448" s="591">
        <f t="shared" si="55"/>
        <v>0</v>
      </c>
      <c r="M448" s="591">
        <v>0</v>
      </c>
      <c r="N448" s="591">
        <v>0</v>
      </c>
      <c r="O448" s="591">
        <v>0</v>
      </c>
      <c r="P448" s="591">
        <f t="shared" si="56"/>
        <v>0</v>
      </c>
      <c r="Q448" s="591">
        <v>0</v>
      </c>
      <c r="R448" s="591">
        <v>0</v>
      </c>
      <c r="S448" s="591">
        <v>0</v>
      </c>
      <c r="T448" s="591">
        <f t="shared" si="57"/>
        <v>2000</v>
      </c>
      <c r="U448" s="591">
        <v>0</v>
      </c>
      <c r="V448" s="591">
        <v>2000</v>
      </c>
      <c r="W448" s="591">
        <v>0</v>
      </c>
      <c r="X448" s="474" t="s">
        <v>2282</v>
      </c>
    </row>
    <row r="449" spans="1:42" s="390" customFormat="1" ht="15.75" hidden="1" outlineLevel="2" x14ac:dyDescent="0.25">
      <c r="A449" s="526" t="s">
        <v>1661</v>
      </c>
      <c r="B449" s="527" t="s">
        <v>2305</v>
      </c>
      <c r="C449" s="591">
        <v>2</v>
      </c>
      <c r="D449" s="591">
        <f t="shared" si="53"/>
        <v>6000</v>
      </c>
      <c r="E449" s="591"/>
      <c r="F449" s="591"/>
      <c r="G449" s="591"/>
      <c r="H449" s="591">
        <f t="shared" si="54"/>
        <v>0</v>
      </c>
      <c r="I449" s="591">
        <v>0</v>
      </c>
      <c r="J449" s="591">
        <v>0</v>
      </c>
      <c r="K449" s="591">
        <v>0</v>
      </c>
      <c r="L449" s="591">
        <f t="shared" si="55"/>
        <v>0</v>
      </c>
      <c r="M449" s="591">
        <v>0</v>
      </c>
      <c r="N449" s="591">
        <v>0</v>
      </c>
      <c r="O449" s="591">
        <v>0</v>
      </c>
      <c r="P449" s="591">
        <f t="shared" si="56"/>
        <v>6000</v>
      </c>
      <c r="Q449" s="591">
        <v>0</v>
      </c>
      <c r="R449" s="591">
        <v>6000</v>
      </c>
      <c r="S449" s="591">
        <v>0</v>
      </c>
      <c r="T449" s="591">
        <f t="shared" si="57"/>
        <v>0</v>
      </c>
      <c r="U449" s="591">
        <v>0</v>
      </c>
      <c r="V449" s="591">
        <v>0</v>
      </c>
      <c r="W449" s="591">
        <v>0</v>
      </c>
      <c r="X449" s="474" t="s">
        <v>2282</v>
      </c>
    </row>
    <row r="450" spans="1:42" s="390" customFormat="1" ht="15.75" hidden="1" outlineLevel="2" x14ac:dyDescent="0.25">
      <c r="A450" s="526" t="s">
        <v>1661</v>
      </c>
      <c r="B450" s="527" t="s">
        <v>2320</v>
      </c>
      <c r="C450" s="591">
        <v>3</v>
      </c>
      <c r="D450" s="591">
        <f t="shared" si="53"/>
        <v>25000</v>
      </c>
      <c r="E450" s="591"/>
      <c r="F450" s="591"/>
      <c r="G450" s="591"/>
      <c r="H450" s="591">
        <f t="shared" si="54"/>
        <v>0</v>
      </c>
      <c r="I450" s="591">
        <v>0</v>
      </c>
      <c r="J450" s="591">
        <v>0</v>
      </c>
      <c r="K450" s="591">
        <v>0</v>
      </c>
      <c r="L450" s="591">
        <f t="shared" si="55"/>
        <v>0</v>
      </c>
      <c r="M450" s="591">
        <v>0</v>
      </c>
      <c r="N450" s="591">
        <v>0</v>
      </c>
      <c r="O450" s="591">
        <v>0</v>
      </c>
      <c r="P450" s="591">
        <f t="shared" si="56"/>
        <v>25000</v>
      </c>
      <c r="Q450" s="591">
        <v>0</v>
      </c>
      <c r="R450" s="591">
        <v>25000</v>
      </c>
      <c r="S450" s="591">
        <v>0</v>
      </c>
      <c r="T450" s="591">
        <f t="shared" si="57"/>
        <v>0</v>
      </c>
      <c r="U450" s="591">
        <v>0</v>
      </c>
      <c r="V450" s="591">
        <v>0</v>
      </c>
      <c r="W450" s="591">
        <v>0</v>
      </c>
      <c r="X450" s="474" t="s">
        <v>2282</v>
      </c>
    </row>
    <row r="451" spans="1:42" s="390" customFormat="1" ht="15.75" hidden="1" outlineLevel="2" x14ac:dyDescent="0.25">
      <c r="A451" s="526" t="s">
        <v>1661</v>
      </c>
      <c r="B451" s="527" t="s">
        <v>2321</v>
      </c>
      <c r="C451" s="591">
        <v>4.5999999999999996</v>
      </c>
      <c r="D451" s="591">
        <f t="shared" si="53"/>
        <v>13000</v>
      </c>
      <c r="E451" s="591"/>
      <c r="F451" s="591"/>
      <c r="G451" s="591"/>
      <c r="H451" s="591">
        <f t="shared" si="54"/>
        <v>0</v>
      </c>
      <c r="I451" s="591">
        <v>0</v>
      </c>
      <c r="J451" s="591">
        <v>0</v>
      </c>
      <c r="K451" s="591">
        <v>0</v>
      </c>
      <c r="L451" s="591">
        <f t="shared" si="55"/>
        <v>0</v>
      </c>
      <c r="M451" s="591">
        <v>0</v>
      </c>
      <c r="N451" s="591">
        <v>0</v>
      </c>
      <c r="O451" s="591">
        <v>0</v>
      </c>
      <c r="P451" s="591">
        <f t="shared" si="56"/>
        <v>13000</v>
      </c>
      <c r="Q451" s="591">
        <v>0</v>
      </c>
      <c r="R451" s="591">
        <v>13000</v>
      </c>
      <c r="S451" s="591">
        <v>0</v>
      </c>
      <c r="T451" s="591">
        <f t="shared" si="57"/>
        <v>0</v>
      </c>
      <c r="U451" s="591">
        <v>0</v>
      </c>
      <c r="V451" s="591">
        <v>0</v>
      </c>
      <c r="W451" s="591">
        <v>0</v>
      </c>
      <c r="X451" s="474" t="s">
        <v>2282</v>
      </c>
    </row>
    <row r="452" spans="1:42" s="390" customFormat="1" ht="15.75" hidden="1" outlineLevel="2" x14ac:dyDescent="0.25">
      <c r="A452" s="526" t="s">
        <v>1661</v>
      </c>
      <c r="B452" s="527" t="s">
        <v>2322</v>
      </c>
      <c r="C452" s="591">
        <v>1</v>
      </c>
      <c r="D452" s="591">
        <f t="shared" si="53"/>
        <v>3000</v>
      </c>
      <c r="E452" s="591"/>
      <c r="F452" s="591"/>
      <c r="G452" s="591"/>
      <c r="H452" s="591">
        <f t="shared" si="54"/>
        <v>0</v>
      </c>
      <c r="I452" s="591">
        <v>0</v>
      </c>
      <c r="J452" s="591">
        <v>0</v>
      </c>
      <c r="K452" s="591">
        <v>0</v>
      </c>
      <c r="L452" s="591">
        <f t="shared" si="55"/>
        <v>0</v>
      </c>
      <c r="M452" s="591">
        <v>0</v>
      </c>
      <c r="N452" s="591">
        <v>0</v>
      </c>
      <c r="O452" s="591">
        <v>0</v>
      </c>
      <c r="P452" s="591">
        <f t="shared" si="56"/>
        <v>3000</v>
      </c>
      <c r="Q452" s="591">
        <v>0</v>
      </c>
      <c r="R452" s="591">
        <v>3000</v>
      </c>
      <c r="S452" s="591">
        <v>0</v>
      </c>
      <c r="T452" s="591">
        <f t="shared" si="57"/>
        <v>0</v>
      </c>
      <c r="U452" s="591">
        <v>0</v>
      </c>
      <c r="V452" s="591">
        <v>0</v>
      </c>
      <c r="W452" s="591">
        <v>0</v>
      </c>
      <c r="X452" s="474" t="s">
        <v>2282</v>
      </c>
    </row>
    <row r="453" spans="1:42" s="390" customFormat="1" ht="15.75" hidden="1" outlineLevel="2" x14ac:dyDescent="0.25">
      <c r="A453" s="526" t="s">
        <v>1661</v>
      </c>
      <c r="B453" s="527" t="s">
        <v>2323</v>
      </c>
      <c r="C453" s="591">
        <v>3</v>
      </c>
      <c r="D453" s="591">
        <f t="shared" si="53"/>
        <v>15100</v>
      </c>
      <c r="E453" s="591"/>
      <c r="F453" s="591"/>
      <c r="G453" s="591"/>
      <c r="H453" s="591">
        <f t="shared" si="54"/>
        <v>0</v>
      </c>
      <c r="I453" s="591">
        <v>0</v>
      </c>
      <c r="J453" s="591">
        <v>0</v>
      </c>
      <c r="K453" s="591">
        <v>0</v>
      </c>
      <c r="L453" s="591">
        <f t="shared" si="55"/>
        <v>0</v>
      </c>
      <c r="M453" s="591">
        <v>0</v>
      </c>
      <c r="N453" s="591">
        <v>0</v>
      </c>
      <c r="O453" s="591">
        <v>0</v>
      </c>
      <c r="P453" s="591">
        <f t="shared" si="56"/>
        <v>15100</v>
      </c>
      <c r="Q453" s="591">
        <v>0</v>
      </c>
      <c r="R453" s="591">
        <v>15100</v>
      </c>
      <c r="S453" s="591">
        <v>0</v>
      </c>
      <c r="T453" s="591">
        <f t="shared" si="57"/>
        <v>0</v>
      </c>
      <c r="U453" s="591">
        <v>0</v>
      </c>
      <c r="V453" s="591">
        <v>0</v>
      </c>
      <c r="W453" s="591">
        <v>0</v>
      </c>
      <c r="X453" s="474" t="s">
        <v>2282</v>
      </c>
    </row>
    <row r="454" spans="1:42" s="390" customFormat="1" ht="15.75" hidden="1" outlineLevel="2" x14ac:dyDescent="0.25">
      <c r="A454" s="526" t="s">
        <v>1661</v>
      </c>
      <c r="B454" s="527" t="s">
        <v>2324</v>
      </c>
      <c r="C454" s="591">
        <v>2</v>
      </c>
      <c r="D454" s="591">
        <f t="shared" si="53"/>
        <v>4000</v>
      </c>
      <c r="E454" s="591"/>
      <c r="F454" s="591"/>
      <c r="G454" s="591"/>
      <c r="H454" s="591">
        <f t="shared" si="54"/>
        <v>0</v>
      </c>
      <c r="I454" s="591">
        <v>0</v>
      </c>
      <c r="J454" s="591">
        <v>0</v>
      </c>
      <c r="K454" s="591">
        <v>0</v>
      </c>
      <c r="L454" s="591">
        <f t="shared" si="55"/>
        <v>0</v>
      </c>
      <c r="M454" s="591">
        <v>0</v>
      </c>
      <c r="N454" s="591">
        <v>0</v>
      </c>
      <c r="O454" s="591">
        <v>0</v>
      </c>
      <c r="P454" s="591">
        <f t="shared" si="56"/>
        <v>4000</v>
      </c>
      <c r="Q454" s="591">
        <v>0</v>
      </c>
      <c r="R454" s="591">
        <v>4000</v>
      </c>
      <c r="S454" s="591">
        <v>0</v>
      </c>
      <c r="T454" s="591">
        <f t="shared" si="57"/>
        <v>0</v>
      </c>
      <c r="U454" s="591">
        <v>0</v>
      </c>
      <c r="V454" s="591">
        <v>0</v>
      </c>
      <c r="W454" s="591">
        <v>0</v>
      </c>
      <c r="X454" s="474" t="s">
        <v>2282</v>
      </c>
    </row>
    <row r="455" spans="1:42" s="390" customFormat="1" ht="15.75" hidden="1" outlineLevel="2" x14ac:dyDescent="0.25">
      <c r="A455" s="526" t="s">
        <v>1661</v>
      </c>
      <c r="B455" s="527" t="s">
        <v>2325</v>
      </c>
      <c r="C455" s="591">
        <v>4</v>
      </c>
      <c r="D455" s="591">
        <f t="shared" si="53"/>
        <v>17200</v>
      </c>
      <c r="E455" s="591"/>
      <c r="F455" s="591"/>
      <c r="G455" s="591"/>
      <c r="H455" s="591">
        <f t="shared" si="54"/>
        <v>0</v>
      </c>
      <c r="I455" s="591">
        <v>0</v>
      </c>
      <c r="J455" s="591">
        <v>0</v>
      </c>
      <c r="K455" s="591">
        <v>0</v>
      </c>
      <c r="L455" s="591">
        <f t="shared" si="55"/>
        <v>0</v>
      </c>
      <c r="M455" s="591">
        <v>0</v>
      </c>
      <c r="N455" s="591">
        <v>0</v>
      </c>
      <c r="O455" s="591">
        <v>0</v>
      </c>
      <c r="P455" s="591">
        <f t="shared" si="56"/>
        <v>17200</v>
      </c>
      <c r="Q455" s="591">
        <v>0</v>
      </c>
      <c r="R455" s="591">
        <v>17200</v>
      </c>
      <c r="S455" s="591">
        <v>0</v>
      </c>
      <c r="T455" s="591">
        <f t="shared" si="57"/>
        <v>0</v>
      </c>
      <c r="U455" s="591">
        <v>0</v>
      </c>
      <c r="V455" s="591">
        <v>0</v>
      </c>
      <c r="W455" s="591">
        <v>0</v>
      </c>
      <c r="X455" s="474" t="s">
        <v>2282</v>
      </c>
    </row>
    <row r="456" spans="1:42" s="44" customFormat="1" ht="15.75" hidden="1" outlineLevel="1" x14ac:dyDescent="0.2">
      <c r="A456" s="29">
        <v>13</v>
      </c>
      <c r="B456" s="29" t="s">
        <v>336</v>
      </c>
      <c r="C456" s="562">
        <f>SUM(C457:C494)</f>
        <v>9.6000000000000014</v>
      </c>
      <c r="D456" s="562">
        <f t="shared" si="53"/>
        <v>209796.50279999999</v>
      </c>
      <c r="E456" s="562">
        <f t="shared" ref="E456:W456" si="59">SUM(E457:E494)</f>
        <v>6</v>
      </c>
      <c r="F456" s="562">
        <f t="shared" si="59"/>
        <v>6</v>
      </c>
      <c r="G456" s="562">
        <f t="shared" si="59"/>
        <v>6</v>
      </c>
      <c r="H456" s="562">
        <f t="shared" si="54"/>
        <v>58952.59</v>
      </c>
      <c r="I456" s="562">
        <f t="shared" si="59"/>
        <v>0</v>
      </c>
      <c r="J456" s="562">
        <f t="shared" si="59"/>
        <v>58952.59</v>
      </c>
      <c r="K456" s="562">
        <f t="shared" si="59"/>
        <v>0</v>
      </c>
      <c r="L456" s="562">
        <f t="shared" si="55"/>
        <v>149343.91279999999</v>
      </c>
      <c r="M456" s="562">
        <f t="shared" si="59"/>
        <v>0</v>
      </c>
      <c r="N456" s="562">
        <f t="shared" si="59"/>
        <v>149343.91279999999</v>
      </c>
      <c r="O456" s="562">
        <f t="shared" si="59"/>
        <v>0</v>
      </c>
      <c r="P456" s="562">
        <f t="shared" si="56"/>
        <v>1500</v>
      </c>
      <c r="Q456" s="562">
        <f t="shared" si="59"/>
        <v>0</v>
      </c>
      <c r="R456" s="562">
        <f t="shared" si="59"/>
        <v>1500</v>
      </c>
      <c r="S456" s="562">
        <f t="shared" si="59"/>
        <v>0</v>
      </c>
      <c r="T456" s="562">
        <f t="shared" si="57"/>
        <v>0</v>
      </c>
      <c r="U456" s="562">
        <f t="shared" si="59"/>
        <v>0</v>
      </c>
      <c r="V456" s="562">
        <f t="shared" si="59"/>
        <v>0</v>
      </c>
      <c r="W456" s="562">
        <f t="shared" si="59"/>
        <v>0</v>
      </c>
      <c r="X456" s="31">
        <f>SUM(X457:X485)</f>
        <v>0</v>
      </c>
      <c r="Y456" s="31">
        <f>SUM(Y457:Y485)</f>
        <v>0</v>
      </c>
      <c r="Z456" s="382"/>
      <c r="AG456" s="45"/>
      <c r="AH456" s="45"/>
      <c r="AI456" s="34"/>
      <c r="AJ456" s="34"/>
      <c r="AK456" s="45"/>
      <c r="AL456" s="45"/>
      <c r="AM456" s="45"/>
      <c r="AN456" s="45"/>
      <c r="AO456" s="45"/>
      <c r="AP456" s="45"/>
    </row>
    <row r="457" spans="1:42" s="44" customFormat="1" ht="15.75" hidden="1" outlineLevel="2" x14ac:dyDescent="0.2">
      <c r="A457" s="99" t="s">
        <v>337</v>
      </c>
      <c r="B457" s="63" t="s">
        <v>340</v>
      </c>
      <c r="C457" s="563">
        <v>1</v>
      </c>
      <c r="D457" s="563">
        <f t="shared" si="53"/>
        <v>5000</v>
      </c>
      <c r="E457" s="563"/>
      <c r="F457" s="563"/>
      <c r="G457" s="563"/>
      <c r="H457" s="563">
        <f t="shared" si="54"/>
        <v>5000</v>
      </c>
      <c r="I457" s="563">
        <v>0</v>
      </c>
      <c r="J457" s="563">
        <v>5000</v>
      </c>
      <c r="K457" s="565">
        <v>0</v>
      </c>
      <c r="L457" s="563">
        <f t="shared" si="55"/>
        <v>0</v>
      </c>
      <c r="M457" s="565">
        <v>0</v>
      </c>
      <c r="N457" s="563">
        <v>0</v>
      </c>
      <c r="O457" s="563">
        <v>0</v>
      </c>
      <c r="P457" s="563">
        <f t="shared" si="56"/>
        <v>0</v>
      </c>
      <c r="Q457" s="563">
        <v>0</v>
      </c>
      <c r="R457" s="563">
        <v>0</v>
      </c>
      <c r="S457" s="563">
        <v>0</v>
      </c>
      <c r="T457" s="563">
        <f t="shared" si="57"/>
        <v>0</v>
      </c>
      <c r="U457" s="563">
        <v>0</v>
      </c>
      <c r="V457" s="563">
        <v>0</v>
      </c>
      <c r="W457" s="563">
        <v>0</v>
      </c>
      <c r="X457" s="58"/>
      <c r="Y457" s="254"/>
      <c r="Z457" s="382"/>
      <c r="AG457" s="45"/>
      <c r="AH457" s="45"/>
      <c r="AI457" s="34"/>
      <c r="AJ457" s="34"/>
      <c r="AK457" s="45"/>
      <c r="AL457" s="45"/>
      <c r="AM457" s="45"/>
      <c r="AN457" s="45"/>
      <c r="AO457" s="45"/>
      <c r="AP457" s="45"/>
    </row>
    <row r="458" spans="1:42" s="44" customFormat="1" ht="15.75" hidden="1" outlineLevel="2" x14ac:dyDescent="0.2">
      <c r="A458" s="99" t="s">
        <v>339</v>
      </c>
      <c r="B458" s="63" t="s">
        <v>343</v>
      </c>
      <c r="C458" s="563">
        <v>0</v>
      </c>
      <c r="D458" s="563">
        <f t="shared" si="53"/>
        <v>3000</v>
      </c>
      <c r="E458" s="563"/>
      <c r="F458" s="563"/>
      <c r="G458" s="563"/>
      <c r="H458" s="563">
        <f t="shared" si="54"/>
        <v>3000</v>
      </c>
      <c r="I458" s="563">
        <v>0</v>
      </c>
      <c r="J458" s="563">
        <v>3000</v>
      </c>
      <c r="K458" s="565">
        <v>0</v>
      </c>
      <c r="L458" s="563">
        <f t="shared" si="55"/>
        <v>0</v>
      </c>
      <c r="M458" s="565">
        <v>0</v>
      </c>
      <c r="N458" s="563">
        <v>0</v>
      </c>
      <c r="O458" s="563">
        <v>0</v>
      </c>
      <c r="P458" s="563">
        <f t="shared" si="56"/>
        <v>0</v>
      </c>
      <c r="Q458" s="563">
        <v>0</v>
      </c>
      <c r="R458" s="563">
        <v>0</v>
      </c>
      <c r="S458" s="563">
        <v>0</v>
      </c>
      <c r="T458" s="563">
        <f t="shared" si="57"/>
        <v>0</v>
      </c>
      <c r="U458" s="563">
        <v>0</v>
      </c>
      <c r="V458" s="563">
        <v>0</v>
      </c>
      <c r="W458" s="563">
        <v>0</v>
      </c>
      <c r="X458" s="58"/>
      <c r="Y458" s="254"/>
      <c r="Z458" s="382"/>
      <c r="AG458" s="45"/>
      <c r="AH458" s="45"/>
      <c r="AI458" s="34"/>
      <c r="AJ458" s="34"/>
      <c r="AK458" s="45"/>
      <c r="AL458" s="45"/>
      <c r="AM458" s="45"/>
      <c r="AN458" s="45"/>
      <c r="AO458" s="45"/>
      <c r="AP458" s="45"/>
    </row>
    <row r="459" spans="1:42" s="87" customFormat="1" ht="15.75" hidden="1" outlineLevel="2" x14ac:dyDescent="0.2">
      <c r="A459" s="99" t="s">
        <v>342</v>
      </c>
      <c r="B459" s="63" t="s">
        <v>991</v>
      </c>
      <c r="C459" s="563">
        <v>0</v>
      </c>
      <c r="D459" s="563">
        <f t="shared" si="53"/>
        <v>1200</v>
      </c>
      <c r="E459" s="563"/>
      <c r="F459" s="563"/>
      <c r="G459" s="563"/>
      <c r="H459" s="563">
        <f t="shared" si="54"/>
        <v>1200</v>
      </c>
      <c r="I459" s="563">
        <v>0</v>
      </c>
      <c r="J459" s="563">
        <f>1000+200</f>
        <v>1200</v>
      </c>
      <c r="K459" s="565">
        <v>0</v>
      </c>
      <c r="L459" s="563">
        <f t="shared" si="55"/>
        <v>0</v>
      </c>
      <c r="M459" s="565">
        <v>0</v>
      </c>
      <c r="N459" s="563">
        <v>0</v>
      </c>
      <c r="O459" s="563">
        <v>0</v>
      </c>
      <c r="P459" s="563">
        <f t="shared" si="56"/>
        <v>0</v>
      </c>
      <c r="Q459" s="563">
        <v>0</v>
      </c>
      <c r="R459" s="563">
        <v>0</v>
      </c>
      <c r="S459" s="563">
        <v>0</v>
      </c>
      <c r="T459" s="563">
        <f t="shared" si="57"/>
        <v>0</v>
      </c>
      <c r="U459" s="563">
        <v>0</v>
      </c>
      <c r="V459" s="563">
        <v>0</v>
      </c>
      <c r="W459" s="563">
        <v>0</v>
      </c>
      <c r="X459" s="58"/>
      <c r="Y459" s="269" t="s">
        <v>335</v>
      </c>
      <c r="Z459" s="404"/>
      <c r="AI459" s="34">
        <f t="shared" ref="AI459:AI466" si="60">SUM(I459:K459)</f>
        <v>1200</v>
      </c>
      <c r="AJ459" s="34">
        <f t="shared" ref="AJ459:AJ466" si="61">AI459-H459</f>
        <v>0</v>
      </c>
    </row>
    <row r="460" spans="1:42" s="62" customFormat="1" ht="15.75" hidden="1" outlineLevel="2" x14ac:dyDescent="0.2">
      <c r="A460" s="99" t="s">
        <v>345</v>
      </c>
      <c r="B460" s="63" t="s">
        <v>348</v>
      </c>
      <c r="C460" s="563">
        <v>0</v>
      </c>
      <c r="D460" s="563">
        <f t="shared" si="53"/>
        <v>1214.54</v>
      </c>
      <c r="E460" s="563"/>
      <c r="F460" s="563"/>
      <c r="G460" s="563"/>
      <c r="H460" s="563">
        <f t="shared" si="54"/>
        <v>1214.54</v>
      </c>
      <c r="I460" s="563">
        <v>0</v>
      </c>
      <c r="J460" s="566">
        <v>1214.54</v>
      </c>
      <c r="K460" s="565">
        <v>0</v>
      </c>
      <c r="L460" s="563">
        <f t="shared" si="55"/>
        <v>0</v>
      </c>
      <c r="M460" s="565">
        <v>0</v>
      </c>
      <c r="N460" s="563">
        <v>0</v>
      </c>
      <c r="O460" s="563">
        <v>0</v>
      </c>
      <c r="P460" s="563">
        <f t="shared" si="56"/>
        <v>0</v>
      </c>
      <c r="Q460" s="563">
        <v>0</v>
      </c>
      <c r="R460" s="563">
        <v>0</v>
      </c>
      <c r="S460" s="563">
        <v>0</v>
      </c>
      <c r="T460" s="563">
        <f t="shared" si="57"/>
        <v>0</v>
      </c>
      <c r="U460" s="563">
        <v>0</v>
      </c>
      <c r="V460" s="563">
        <v>0</v>
      </c>
      <c r="W460" s="563">
        <v>0</v>
      </c>
      <c r="X460" s="58"/>
      <c r="Y460" s="276" t="s">
        <v>121</v>
      </c>
      <c r="Z460" s="409" t="e">
        <f>J460-#REF!</f>
        <v>#REF!</v>
      </c>
      <c r="AI460" s="34">
        <f t="shared" si="60"/>
        <v>1214.54</v>
      </c>
      <c r="AJ460" s="34">
        <f t="shared" si="61"/>
        <v>0</v>
      </c>
    </row>
    <row r="461" spans="1:42" s="62" customFormat="1" ht="15.75" hidden="1" outlineLevel="2" x14ac:dyDescent="0.2">
      <c r="A461" s="99" t="s">
        <v>347</v>
      </c>
      <c r="B461" s="63" t="s">
        <v>350</v>
      </c>
      <c r="C461" s="563">
        <v>1.2</v>
      </c>
      <c r="D461" s="563">
        <f t="shared" si="53"/>
        <v>3264.39</v>
      </c>
      <c r="E461" s="563"/>
      <c r="F461" s="563"/>
      <c r="G461" s="563"/>
      <c r="H461" s="563">
        <f t="shared" si="54"/>
        <v>3264.39</v>
      </c>
      <c r="I461" s="563">
        <v>0</v>
      </c>
      <c r="J461" s="566">
        <v>3264.39</v>
      </c>
      <c r="K461" s="565">
        <v>0</v>
      </c>
      <c r="L461" s="563">
        <f t="shared" si="55"/>
        <v>0</v>
      </c>
      <c r="M461" s="565">
        <v>0</v>
      </c>
      <c r="N461" s="563">
        <v>0</v>
      </c>
      <c r="O461" s="563">
        <v>0</v>
      </c>
      <c r="P461" s="563">
        <f t="shared" si="56"/>
        <v>0</v>
      </c>
      <c r="Q461" s="563">
        <v>0</v>
      </c>
      <c r="R461" s="563">
        <v>0</v>
      </c>
      <c r="S461" s="563">
        <v>0</v>
      </c>
      <c r="T461" s="563">
        <f t="shared" si="57"/>
        <v>0</v>
      </c>
      <c r="U461" s="563">
        <v>0</v>
      </c>
      <c r="V461" s="563">
        <v>0</v>
      </c>
      <c r="W461" s="563">
        <v>0</v>
      </c>
      <c r="X461" s="58"/>
      <c r="Y461" s="276" t="s">
        <v>121</v>
      </c>
      <c r="Z461" s="409" t="e">
        <f>J461-#REF!</f>
        <v>#REF!</v>
      </c>
      <c r="AI461" s="34">
        <f t="shared" si="60"/>
        <v>3264.39</v>
      </c>
      <c r="AJ461" s="34">
        <f t="shared" si="61"/>
        <v>0</v>
      </c>
    </row>
    <row r="462" spans="1:42" ht="31.5" hidden="1" outlineLevel="2" x14ac:dyDescent="0.2">
      <c r="A462" s="99" t="s">
        <v>349</v>
      </c>
      <c r="B462" s="63" t="s">
        <v>1096</v>
      </c>
      <c r="C462" s="563">
        <v>4</v>
      </c>
      <c r="D462" s="563">
        <f t="shared" si="53"/>
        <v>5970</v>
      </c>
      <c r="E462" s="563"/>
      <c r="F462" s="563"/>
      <c r="G462" s="563"/>
      <c r="H462" s="563">
        <f t="shared" si="54"/>
        <v>5970</v>
      </c>
      <c r="I462" s="563">
        <v>0</v>
      </c>
      <c r="J462" s="564">
        <v>5970</v>
      </c>
      <c r="K462" s="565">
        <v>0</v>
      </c>
      <c r="L462" s="563">
        <f t="shared" si="55"/>
        <v>0</v>
      </c>
      <c r="M462" s="565">
        <v>0</v>
      </c>
      <c r="N462" s="563">
        <v>0</v>
      </c>
      <c r="O462" s="563">
        <v>0</v>
      </c>
      <c r="P462" s="563">
        <f t="shared" si="56"/>
        <v>0</v>
      </c>
      <c r="Q462" s="563">
        <v>0</v>
      </c>
      <c r="R462" s="563">
        <v>0</v>
      </c>
      <c r="S462" s="563">
        <v>0</v>
      </c>
      <c r="T462" s="563">
        <f t="shared" si="57"/>
        <v>0</v>
      </c>
      <c r="U462" s="563">
        <v>0</v>
      </c>
      <c r="V462" s="563">
        <v>0</v>
      </c>
      <c r="W462" s="563">
        <v>0</v>
      </c>
      <c r="X462" s="58"/>
      <c r="Y462" s="269" t="s">
        <v>335</v>
      </c>
      <c r="Z462" s="409" t="e">
        <f>J462-#REF!</f>
        <v>#REF!</v>
      </c>
      <c r="AI462" s="34">
        <f t="shared" si="60"/>
        <v>5970</v>
      </c>
      <c r="AJ462" s="34">
        <f t="shared" si="61"/>
        <v>0</v>
      </c>
    </row>
    <row r="463" spans="1:42" s="104" customFormat="1" ht="31.5" hidden="1" outlineLevel="2" x14ac:dyDescent="0.2">
      <c r="A463" s="99" t="s">
        <v>351</v>
      </c>
      <c r="B463" s="63" t="s">
        <v>354</v>
      </c>
      <c r="C463" s="563">
        <v>0.1</v>
      </c>
      <c r="D463" s="563">
        <f t="shared" ref="D463:D527" si="62">H463+L463+P463+T463</f>
        <v>503.66</v>
      </c>
      <c r="E463" s="563"/>
      <c r="F463" s="563"/>
      <c r="G463" s="563"/>
      <c r="H463" s="563">
        <f t="shared" ref="H463:H527" si="63">SUM(I463:K463)</f>
        <v>503.66</v>
      </c>
      <c r="I463" s="563">
        <v>0</v>
      </c>
      <c r="J463" s="566">
        <v>503.66</v>
      </c>
      <c r="K463" s="565">
        <v>0</v>
      </c>
      <c r="L463" s="563">
        <f t="shared" ref="L463:L527" si="64">SUM(M463:O463)</f>
        <v>0</v>
      </c>
      <c r="M463" s="565">
        <v>0</v>
      </c>
      <c r="N463" s="563">
        <v>0</v>
      </c>
      <c r="O463" s="563">
        <v>0</v>
      </c>
      <c r="P463" s="563">
        <f t="shared" ref="P463:P527" si="65">SUM(Q463:S463)</f>
        <v>0</v>
      </c>
      <c r="Q463" s="563">
        <v>0</v>
      </c>
      <c r="R463" s="563">
        <v>0</v>
      </c>
      <c r="S463" s="563">
        <v>0</v>
      </c>
      <c r="T463" s="563">
        <f t="shared" ref="T463:T527" si="66">SUM(U463:W463)</f>
        <v>0</v>
      </c>
      <c r="U463" s="563">
        <v>0</v>
      </c>
      <c r="V463" s="563">
        <v>0</v>
      </c>
      <c r="W463" s="563">
        <v>0</v>
      </c>
      <c r="X463" s="58"/>
      <c r="Y463" s="277" t="s">
        <v>356</v>
      </c>
      <c r="Z463" s="409" t="e">
        <f>J463-#REF!</f>
        <v>#REF!</v>
      </c>
      <c r="AI463" s="34">
        <f t="shared" si="60"/>
        <v>503.66</v>
      </c>
      <c r="AJ463" s="34">
        <f t="shared" si="61"/>
        <v>0</v>
      </c>
    </row>
    <row r="464" spans="1:42" s="62" customFormat="1" ht="47.25" hidden="1" outlineLevel="2" x14ac:dyDescent="0.2">
      <c r="A464" s="99" t="s">
        <v>353</v>
      </c>
      <c r="B464" s="63" t="s">
        <v>1121</v>
      </c>
      <c r="C464" s="563">
        <v>0</v>
      </c>
      <c r="D464" s="563">
        <f t="shared" si="62"/>
        <v>3600</v>
      </c>
      <c r="E464" s="563"/>
      <c r="F464" s="563"/>
      <c r="G464" s="563"/>
      <c r="H464" s="563">
        <f t="shared" si="63"/>
        <v>3600</v>
      </c>
      <c r="I464" s="563">
        <v>0</v>
      </c>
      <c r="J464" s="564">
        <v>3600</v>
      </c>
      <c r="K464" s="565">
        <v>0</v>
      </c>
      <c r="L464" s="563">
        <f t="shared" si="64"/>
        <v>0</v>
      </c>
      <c r="M464" s="565">
        <v>0</v>
      </c>
      <c r="N464" s="563">
        <v>0</v>
      </c>
      <c r="O464" s="563">
        <v>0</v>
      </c>
      <c r="P464" s="563">
        <f t="shared" si="65"/>
        <v>0</v>
      </c>
      <c r="Q464" s="563">
        <v>0</v>
      </c>
      <c r="R464" s="563">
        <v>0</v>
      </c>
      <c r="S464" s="563">
        <v>0</v>
      </c>
      <c r="T464" s="563">
        <f t="shared" si="66"/>
        <v>0</v>
      </c>
      <c r="U464" s="563">
        <v>0</v>
      </c>
      <c r="V464" s="563">
        <v>0</v>
      </c>
      <c r="W464" s="563">
        <v>0</v>
      </c>
      <c r="X464" s="58"/>
      <c r="Y464" s="276" t="s">
        <v>121</v>
      </c>
      <c r="Z464" s="409" t="e">
        <f>J464-#REF!</f>
        <v>#REF!</v>
      </c>
      <c r="AI464" s="34">
        <f t="shared" si="60"/>
        <v>3600</v>
      </c>
      <c r="AJ464" s="34">
        <f t="shared" si="61"/>
        <v>0</v>
      </c>
    </row>
    <row r="465" spans="1:36" ht="31.5" hidden="1" outlineLevel="2" x14ac:dyDescent="0.2">
      <c r="A465" s="481" t="s">
        <v>357</v>
      </c>
      <c r="B465" s="78" t="s">
        <v>1063</v>
      </c>
      <c r="C465" s="563">
        <v>0</v>
      </c>
      <c r="D465" s="563">
        <f t="shared" si="62"/>
        <v>5600</v>
      </c>
      <c r="E465" s="563"/>
      <c r="F465" s="563"/>
      <c r="G465" s="563"/>
      <c r="H465" s="563">
        <f t="shared" si="63"/>
        <v>5600</v>
      </c>
      <c r="I465" s="563">
        <v>0</v>
      </c>
      <c r="J465" s="564">
        <v>5600</v>
      </c>
      <c r="K465" s="563">
        <v>0</v>
      </c>
      <c r="L465" s="563">
        <f t="shared" si="64"/>
        <v>0</v>
      </c>
      <c r="M465" s="565">
        <v>0</v>
      </c>
      <c r="N465" s="563">
        <v>0</v>
      </c>
      <c r="O465" s="563">
        <v>0</v>
      </c>
      <c r="P465" s="563">
        <f t="shared" si="65"/>
        <v>0</v>
      </c>
      <c r="Q465" s="563">
        <v>0</v>
      </c>
      <c r="R465" s="563">
        <v>0</v>
      </c>
      <c r="S465" s="563">
        <v>0</v>
      </c>
      <c r="T465" s="563">
        <f t="shared" si="66"/>
        <v>0</v>
      </c>
      <c r="U465" s="563">
        <v>0</v>
      </c>
      <c r="V465" s="563">
        <v>0</v>
      </c>
      <c r="W465" s="563">
        <v>0</v>
      </c>
      <c r="X465" s="58"/>
      <c r="Y465" s="264"/>
      <c r="Z465" s="409" t="e">
        <f>J465-#REF!</f>
        <v>#REF!</v>
      </c>
      <c r="AI465" s="34">
        <f t="shared" si="60"/>
        <v>5600</v>
      </c>
      <c r="AJ465" s="34">
        <f t="shared" si="61"/>
        <v>0</v>
      </c>
    </row>
    <row r="466" spans="1:36" ht="15.75" hidden="1" outlineLevel="2" x14ac:dyDescent="0.2">
      <c r="A466" s="481" t="s">
        <v>359</v>
      </c>
      <c r="B466" s="78" t="s">
        <v>1062</v>
      </c>
      <c r="C466" s="563">
        <v>0</v>
      </c>
      <c r="D466" s="563">
        <f t="shared" si="62"/>
        <v>5600</v>
      </c>
      <c r="E466" s="563"/>
      <c r="F466" s="563"/>
      <c r="G466" s="563"/>
      <c r="H466" s="563">
        <f t="shared" si="63"/>
        <v>5600</v>
      </c>
      <c r="I466" s="563">
        <v>0</v>
      </c>
      <c r="J466" s="564">
        <v>5600</v>
      </c>
      <c r="K466" s="563">
        <v>0</v>
      </c>
      <c r="L466" s="563">
        <f t="shared" si="64"/>
        <v>0</v>
      </c>
      <c r="M466" s="565">
        <v>0</v>
      </c>
      <c r="N466" s="563">
        <v>0</v>
      </c>
      <c r="O466" s="563">
        <v>0</v>
      </c>
      <c r="P466" s="563">
        <f t="shared" si="65"/>
        <v>0</v>
      </c>
      <c r="Q466" s="563">
        <v>0</v>
      </c>
      <c r="R466" s="563">
        <v>0</v>
      </c>
      <c r="S466" s="563">
        <v>0</v>
      </c>
      <c r="T466" s="563">
        <f t="shared" si="66"/>
        <v>0</v>
      </c>
      <c r="U466" s="563">
        <v>0</v>
      </c>
      <c r="V466" s="563">
        <v>0</v>
      </c>
      <c r="W466" s="563">
        <v>0</v>
      </c>
      <c r="X466" s="58"/>
      <c r="Y466" s="264"/>
      <c r="Z466" s="409" t="e">
        <f>J466-#REF!</f>
        <v>#REF!</v>
      </c>
      <c r="AI466" s="34">
        <f t="shared" si="60"/>
        <v>5600</v>
      </c>
      <c r="AJ466" s="34">
        <f t="shared" si="61"/>
        <v>0</v>
      </c>
    </row>
    <row r="467" spans="1:36" s="91" customFormat="1" ht="18.75" hidden="1" customHeight="1" outlineLevel="2" x14ac:dyDescent="0.25">
      <c r="A467" s="483" t="s">
        <v>1373</v>
      </c>
      <c r="B467" s="428" t="s">
        <v>1062</v>
      </c>
      <c r="C467" s="575">
        <v>0</v>
      </c>
      <c r="D467" s="575">
        <f t="shared" si="62"/>
        <v>8000</v>
      </c>
      <c r="E467" s="575"/>
      <c r="F467" s="575"/>
      <c r="G467" s="575"/>
      <c r="H467" s="575">
        <f t="shared" si="63"/>
        <v>8000</v>
      </c>
      <c r="I467" s="575">
        <v>0</v>
      </c>
      <c r="J467" s="576">
        <v>8000</v>
      </c>
      <c r="K467" s="575">
        <v>0</v>
      </c>
      <c r="L467" s="575">
        <f t="shared" si="64"/>
        <v>0</v>
      </c>
      <c r="M467" s="577">
        <v>0</v>
      </c>
      <c r="N467" s="575">
        <v>0</v>
      </c>
      <c r="O467" s="575">
        <v>0</v>
      </c>
      <c r="P467" s="575">
        <f t="shared" si="65"/>
        <v>0</v>
      </c>
      <c r="Q467" s="575">
        <v>0</v>
      </c>
      <c r="R467" s="575">
        <v>0</v>
      </c>
      <c r="S467" s="575">
        <v>0</v>
      </c>
      <c r="T467" s="575">
        <f t="shared" si="66"/>
        <v>0</v>
      </c>
      <c r="U467" s="575">
        <v>0</v>
      </c>
      <c r="V467" s="575">
        <v>0</v>
      </c>
      <c r="W467" s="575">
        <v>0</v>
      </c>
      <c r="X467" s="429" t="s">
        <v>1640</v>
      </c>
      <c r="Y467" s="430"/>
      <c r="Z467" s="431"/>
    </row>
    <row r="468" spans="1:36" s="91" customFormat="1" ht="18.75" hidden="1" customHeight="1" outlineLevel="2" x14ac:dyDescent="0.25">
      <c r="A468" s="483" t="s">
        <v>1374</v>
      </c>
      <c r="B468" s="428" t="s">
        <v>1392</v>
      </c>
      <c r="C468" s="575">
        <v>0</v>
      </c>
      <c r="D468" s="575">
        <f t="shared" si="62"/>
        <v>8000</v>
      </c>
      <c r="E468" s="575"/>
      <c r="F468" s="575"/>
      <c r="G468" s="575"/>
      <c r="H468" s="575">
        <f t="shared" si="63"/>
        <v>8000</v>
      </c>
      <c r="I468" s="575">
        <v>0</v>
      </c>
      <c r="J468" s="576">
        <v>8000</v>
      </c>
      <c r="K468" s="575">
        <v>0</v>
      </c>
      <c r="L468" s="575">
        <f t="shared" si="64"/>
        <v>0</v>
      </c>
      <c r="M468" s="577">
        <v>0</v>
      </c>
      <c r="N468" s="575">
        <v>0</v>
      </c>
      <c r="O468" s="575">
        <v>0</v>
      </c>
      <c r="P468" s="575">
        <f t="shared" si="65"/>
        <v>0</v>
      </c>
      <c r="Q468" s="575">
        <v>0</v>
      </c>
      <c r="R468" s="575">
        <v>0</v>
      </c>
      <c r="S468" s="575">
        <v>0</v>
      </c>
      <c r="T468" s="575">
        <f t="shared" si="66"/>
        <v>0</v>
      </c>
      <c r="U468" s="575">
        <v>0</v>
      </c>
      <c r="V468" s="575">
        <v>0</v>
      </c>
      <c r="W468" s="575">
        <v>0</v>
      </c>
      <c r="X468" s="429" t="s">
        <v>1640</v>
      </c>
      <c r="Y468" s="430"/>
      <c r="Z468" s="431"/>
    </row>
    <row r="469" spans="1:36" s="91" customFormat="1" ht="18.75" hidden="1" customHeight="1" outlineLevel="2" x14ac:dyDescent="0.25">
      <c r="A469" s="483" t="s">
        <v>1375</v>
      </c>
      <c r="B469" s="428" t="s">
        <v>1063</v>
      </c>
      <c r="C469" s="575">
        <v>0</v>
      </c>
      <c r="D469" s="575">
        <f t="shared" si="62"/>
        <v>8000</v>
      </c>
      <c r="E469" s="575"/>
      <c r="F469" s="575"/>
      <c r="G469" s="575"/>
      <c r="H469" s="575">
        <f t="shared" si="63"/>
        <v>8000</v>
      </c>
      <c r="I469" s="575">
        <v>0</v>
      </c>
      <c r="J469" s="576">
        <v>8000</v>
      </c>
      <c r="K469" s="575">
        <v>0</v>
      </c>
      <c r="L469" s="575">
        <f t="shared" si="64"/>
        <v>0</v>
      </c>
      <c r="M469" s="577">
        <v>0</v>
      </c>
      <c r="N469" s="575">
        <v>0</v>
      </c>
      <c r="O469" s="575">
        <v>0</v>
      </c>
      <c r="P469" s="575">
        <f t="shared" si="65"/>
        <v>0</v>
      </c>
      <c r="Q469" s="575">
        <v>0</v>
      </c>
      <c r="R469" s="575">
        <v>0</v>
      </c>
      <c r="S469" s="575">
        <v>0</v>
      </c>
      <c r="T469" s="575">
        <f t="shared" si="66"/>
        <v>0</v>
      </c>
      <c r="U469" s="575">
        <v>0</v>
      </c>
      <c r="V469" s="575">
        <v>0</v>
      </c>
      <c r="W469" s="575">
        <v>0</v>
      </c>
      <c r="X469" s="429" t="s">
        <v>1640</v>
      </c>
      <c r="Y469" s="432"/>
      <c r="Z469" s="433"/>
      <c r="AI469" s="434">
        <f>SUM(I469:K469)</f>
        <v>8000</v>
      </c>
      <c r="AJ469" s="434">
        <f>AI469-H469</f>
        <v>0</v>
      </c>
    </row>
    <row r="470" spans="1:36" s="441" customFormat="1" ht="31.5" hidden="1" outlineLevel="2" x14ac:dyDescent="0.25">
      <c r="A470" s="484" t="s">
        <v>1376</v>
      </c>
      <c r="B470" s="437" t="s">
        <v>1406</v>
      </c>
      <c r="C470" s="578">
        <v>0</v>
      </c>
      <c r="D470" s="578">
        <f t="shared" si="62"/>
        <v>12000</v>
      </c>
      <c r="E470" s="578"/>
      <c r="F470" s="578"/>
      <c r="G470" s="578"/>
      <c r="H470" s="578">
        <f t="shared" si="63"/>
        <v>0</v>
      </c>
      <c r="I470" s="578">
        <v>0</v>
      </c>
      <c r="J470" s="578">
        <v>0</v>
      </c>
      <c r="K470" s="578">
        <v>0</v>
      </c>
      <c r="L470" s="578">
        <f t="shared" si="64"/>
        <v>12000</v>
      </c>
      <c r="M470" s="579">
        <v>0</v>
      </c>
      <c r="N470" s="580">
        <v>12000</v>
      </c>
      <c r="O470" s="578">
        <v>0</v>
      </c>
      <c r="P470" s="578">
        <f t="shared" si="65"/>
        <v>0</v>
      </c>
      <c r="Q470" s="578">
        <v>0</v>
      </c>
      <c r="R470" s="578">
        <v>0</v>
      </c>
      <c r="S470" s="578">
        <v>0</v>
      </c>
      <c r="T470" s="578">
        <f t="shared" si="66"/>
        <v>0</v>
      </c>
      <c r="U470" s="578">
        <v>0</v>
      </c>
      <c r="V470" s="578">
        <v>0</v>
      </c>
      <c r="W470" s="578">
        <v>0</v>
      </c>
      <c r="X470" s="438" t="s">
        <v>1640</v>
      </c>
      <c r="Y470" s="439"/>
      <c r="Z470" s="440"/>
    </row>
    <row r="471" spans="1:36" s="441" customFormat="1" ht="17.25" hidden="1" customHeight="1" outlineLevel="2" x14ac:dyDescent="0.25">
      <c r="A471" s="484" t="s">
        <v>1377</v>
      </c>
      <c r="B471" s="437" t="s">
        <v>1063</v>
      </c>
      <c r="C471" s="578">
        <v>0</v>
      </c>
      <c r="D471" s="578">
        <f t="shared" si="62"/>
        <v>6000</v>
      </c>
      <c r="E471" s="578"/>
      <c r="F471" s="578"/>
      <c r="G471" s="578"/>
      <c r="H471" s="578">
        <f t="shared" si="63"/>
        <v>0</v>
      </c>
      <c r="I471" s="578">
        <v>0</v>
      </c>
      <c r="J471" s="578">
        <v>0</v>
      </c>
      <c r="K471" s="578">
        <v>0</v>
      </c>
      <c r="L471" s="578">
        <f t="shared" si="64"/>
        <v>6000</v>
      </c>
      <c r="M471" s="579">
        <v>0</v>
      </c>
      <c r="N471" s="580">
        <v>6000</v>
      </c>
      <c r="O471" s="578">
        <v>0</v>
      </c>
      <c r="P471" s="578">
        <f t="shared" si="65"/>
        <v>0</v>
      </c>
      <c r="Q471" s="578">
        <v>0</v>
      </c>
      <c r="R471" s="578">
        <v>0</v>
      </c>
      <c r="S471" s="578">
        <v>0</v>
      </c>
      <c r="T471" s="578">
        <f t="shared" si="66"/>
        <v>0</v>
      </c>
      <c r="U471" s="578">
        <v>0</v>
      </c>
      <c r="V471" s="578">
        <v>0</v>
      </c>
      <c r="W471" s="578">
        <v>0</v>
      </c>
      <c r="X471" s="438" t="s">
        <v>1640</v>
      </c>
      <c r="Y471" s="439"/>
      <c r="Z471" s="440"/>
    </row>
    <row r="472" spans="1:36" s="441" customFormat="1" ht="15.75" hidden="1" outlineLevel="2" x14ac:dyDescent="0.25">
      <c r="A472" s="484" t="s">
        <v>1378</v>
      </c>
      <c r="B472" s="437" t="s">
        <v>1393</v>
      </c>
      <c r="C472" s="578">
        <v>0</v>
      </c>
      <c r="D472" s="578">
        <f t="shared" si="62"/>
        <v>6000</v>
      </c>
      <c r="E472" s="578"/>
      <c r="F472" s="578"/>
      <c r="G472" s="578"/>
      <c r="H472" s="578">
        <f t="shared" si="63"/>
        <v>0</v>
      </c>
      <c r="I472" s="578">
        <v>0</v>
      </c>
      <c r="J472" s="578">
        <v>0</v>
      </c>
      <c r="K472" s="578">
        <v>0</v>
      </c>
      <c r="L472" s="578">
        <f t="shared" si="64"/>
        <v>6000</v>
      </c>
      <c r="M472" s="579">
        <v>0</v>
      </c>
      <c r="N472" s="580">
        <v>6000</v>
      </c>
      <c r="O472" s="578">
        <v>0</v>
      </c>
      <c r="P472" s="578">
        <f t="shared" si="65"/>
        <v>0</v>
      </c>
      <c r="Q472" s="578">
        <v>0</v>
      </c>
      <c r="R472" s="578">
        <v>0</v>
      </c>
      <c r="S472" s="578">
        <v>0</v>
      </c>
      <c r="T472" s="578">
        <f t="shared" si="66"/>
        <v>0</v>
      </c>
      <c r="U472" s="578">
        <v>0</v>
      </c>
      <c r="V472" s="578">
        <v>0</v>
      </c>
      <c r="W472" s="578">
        <v>0</v>
      </c>
      <c r="X472" s="438" t="s">
        <v>1640</v>
      </c>
      <c r="Y472" s="442"/>
      <c r="Z472" s="443"/>
      <c r="AI472" s="444">
        <f>SUM(I472:K472)</f>
        <v>0</v>
      </c>
      <c r="AJ472" s="444">
        <f>AI472-H472</f>
        <v>0</v>
      </c>
    </row>
    <row r="473" spans="1:36" s="441" customFormat="1" ht="15.75" hidden="1" outlineLevel="2" x14ac:dyDescent="0.25">
      <c r="A473" s="484" t="s">
        <v>1379</v>
      </c>
      <c r="B473" s="437" t="s">
        <v>1394</v>
      </c>
      <c r="C473" s="578">
        <v>0</v>
      </c>
      <c r="D473" s="578">
        <f t="shared" si="62"/>
        <v>6000</v>
      </c>
      <c r="E473" s="578"/>
      <c r="F473" s="578"/>
      <c r="G473" s="578"/>
      <c r="H473" s="578">
        <f t="shared" si="63"/>
        <v>0</v>
      </c>
      <c r="I473" s="578">
        <v>0</v>
      </c>
      <c r="J473" s="578">
        <v>0</v>
      </c>
      <c r="K473" s="578">
        <v>0</v>
      </c>
      <c r="L473" s="578">
        <f t="shared" si="64"/>
        <v>6000</v>
      </c>
      <c r="M473" s="579">
        <v>0</v>
      </c>
      <c r="N473" s="580">
        <v>6000</v>
      </c>
      <c r="O473" s="578">
        <v>0</v>
      </c>
      <c r="P473" s="578">
        <f t="shared" si="65"/>
        <v>0</v>
      </c>
      <c r="Q473" s="578">
        <v>0</v>
      </c>
      <c r="R473" s="578">
        <v>0</v>
      </c>
      <c r="S473" s="578">
        <v>0</v>
      </c>
      <c r="T473" s="578">
        <f t="shared" si="66"/>
        <v>0</v>
      </c>
      <c r="U473" s="578">
        <v>0</v>
      </c>
      <c r="V473" s="578">
        <v>0</v>
      </c>
      <c r="W473" s="578">
        <v>0</v>
      </c>
      <c r="X473" s="438" t="s">
        <v>1640</v>
      </c>
      <c r="Y473" s="439"/>
      <c r="Z473" s="440"/>
    </row>
    <row r="474" spans="1:36" s="441" customFormat="1" ht="15.75" hidden="1" outlineLevel="2" x14ac:dyDescent="0.25">
      <c r="A474" s="484" t="s">
        <v>1380</v>
      </c>
      <c r="B474" s="437" t="s">
        <v>1395</v>
      </c>
      <c r="C474" s="578">
        <v>0</v>
      </c>
      <c r="D474" s="578">
        <f t="shared" si="62"/>
        <v>6000</v>
      </c>
      <c r="E474" s="578"/>
      <c r="F474" s="578"/>
      <c r="G474" s="578"/>
      <c r="H474" s="578">
        <f t="shared" si="63"/>
        <v>0</v>
      </c>
      <c r="I474" s="578">
        <v>0</v>
      </c>
      <c r="J474" s="578">
        <v>0</v>
      </c>
      <c r="K474" s="578">
        <v>0</v>
      </c>
      <c r="L474" s="578">
        <f t="shared" si="64"/>
        <v>6000</v>
      </c>
      <c r="M474" s="579">
        <v>0</v>
      </c>
      <c r="N474" s="580">
        <v>6000</v>
      </c>
      <c r="O474" s="578">
        <v>0</v>
      </c>
      <c r="P474" s="578">
        <f t="shared" si="65"/>
        <v>0</v>
      </c>
      <c r="Q474" s="578">
        <v>0</v>
      </c>
      <c r="R474" s="578">
        <v>0</v>
      </c>
      <c r="S474" s="578">
        <v>0</v>
      </c>
      <c r="T474" s="578">
        <f t="shared" si="66"/>
        <v>0</v>
      </c>
      <c r="U474" s="578">
        <v>0</v>
      </c>
      <c r="V474" s="578">
        <v>0</v>
      </c>
      <c r="W474" s="578">
        <v>0</v>
      </c>
      <c r="X474" s="438" t="s">
        <v>1640</v>
      </c>
      <c r="Y474" s="439"/>
      <c r="Z474" s="440"/>
    </row>
    <row r="475" spans="1:36" s="441" customFormat="1" ht="15.75" hidden="1" outlineLevel="2" x14ac:dyDescent="0.25">
      <c r="A475" s="484" t="s">
        <v>1381</v>
      </c>
      <c r="B475" s="437" t="s">
        <v>1396</v>
      </c>
      <c r="C475" s="578">
        <v>0</v>
      </c>
      <c r="D475" s="578">
        <f t="shared" si="62"/>
        <v>6000</v>
      </c>
      <c r="E475" s="578"/>
      <c r="F475" s="578"/>
      <c r="G475" s="578"/>
      <c r="H475" s="578">
        <f t="shared" si="63"/>
        <v>0</v>
      </c>
      <c r="I475" s="578">
        <v>0</v>
      </c>
      <c r="J475" s="578">
        <v>0</v>
      </c>
      <c r="K475" s="578">
        <v>0</v>
      </c>
      <c r="L475" s="578">
        <f t="shared" si="64"/>
        <v>6000</v>
      </c>
      <c r="M475" s="579">
        <v>0</v>
      </c>
      <c r="N475" s="580">
        <v>6000</v>
      </c>
      <c r="O475" s="578">
        <v>0</v>
      </c>
      <c r="P475" s="578">
        <f t="shared" si="65"/>
        <v>0</v>
      </c>
      <c r="Q475" s="578">
        <v>0</v>
      </c>
      <c r="R475" s="578">
        <v>0</v>
      </c>
      <c r="S475" s="578">
        <v>0</v>
      </c>
      <c r="T475" s="578">
        <f t="shared" si="66"/>
        <v>0</v>
      </c>
      <c r="U475" s="578">
        <v>0</v>
      </c>
      <c r="V475" s="578">
        <v>0</v>
      </c>
      <c r="W475" s="578">
        <v>0</v>
      </c>
      <c r="X475" s="438" t="s">
        <v>1640</v>
      </c>
      <c r="Y475" s="442"/>
      <c r="Z475" s="443"/>
      <c r="AI475" s="444">
        <f>SUM(I475:K475)</f>
        <v>0</v>
      </c>
      <c r="AJ475" s="444">
        <f>AI475-H475</f>
        <v>0</v>
      </c>
    </row>
    <row r="476" spans="1:36" s="441" customFormat="1" ht="15.75" hidden="1" outlineLevel="2" x14ac:dyDescent="0.25">
      <c r="A476" s="484" t="s">
        <v>1382</v>
      </c>
      <c r="B476" s="437" t="s">
        <v>1397</v>
      </c>
      <c r="C476" s="578">
        <v>0</v>
      </c>
      <c r="D476" s="578">
        <f t="shared" si="62"/>
        <v>5000</v>
      </c>
      <c r="E476" s="578"/>
      <c r="F476" s="578"/>
      <c r="G476" s="578"/>
      <c r="H476" s="578">
        <f t="shared" si="63"/>
        <v>0</v>
      </c>
      <c r="I476" s="578">
        <v>0</v>
      </c>
      <c r="J476" s="578">
        <v>0</v>
      </c>
      <c r="K476" s="578">
        <v>0</v>
      </c>
      <c r="L476" s="578">
        <f t="shared" si="64"/>
        <v>5000</v>
      </c>
      <c r="M476" s="579">
        <v>0</v>
      </c>
      <c r="N476" s="580">
        <v>5000</v>
      </c>
      <c r="O476" s="578">
        <v>0</v>
      </c>
      <c r="P476" s="578">
        <f t="shared" si="65"/>
        <v>0</v>
      </c>
      <c r="Q476" s="578">
        <v>0</v>
      </c>
      <c r="R476" s="578">
        <v>0</v>
      </c>
      <c r="S476" s="578">
        <v>0</v>
      </c>
      <c r="T476" s="578">
        <f t="shared" si="66"/>
        <v>0</v>
      </c>
      <c r="U476" s="578">
        <v>0</v>
      </c>
      <c r="V476" s="578">
        <v>0</v>
      </c>
      <c r="W476" s="578">
        <v>0</v>
      </c>
      <c r="X476" s="438" t="s">
        <v>1640</v>
      </c>
      <c r="Y476" s="439"/>
      <c r="Z476" s="440"/>
    </row>
    <row r="477" spans="1:36" s="441" customFormat="1" ht="15.75" hidden="1" outlineLevel="2" x14ac:dyDescent="0.25">
      <c r="A477" s="484" t="s">
        <v>1383</v>
      </c>
      <c r="B477" s="437" t="s">
        <v>1398</v>
      </c>
      <c r="C477" s="578">
        <v>0</v>
      </c>
      <c r="D477" s="578">
        <f t="shared" si="62"/>
        <v>5000</v>
      </c>
      <c r="E477" s="578"/>
      <c r="F477" s="578"/>
      <c r="G477" s="578"/>
      <c r="H477" s="578">
        <f t="shared" si="63"/>
        <v>0</v>
      </c>
      <c r="I477" s="578">
        <v>0</v>
      </c>
      <c r="J477" s="578">
        <v>0</v>
      </c>
      <c r="K477" s="578">
        <v>0</v>
      </c>
      <c r="L477" s="578">
        <f t="shared" si="64"/>
        <v>5000</v>
      </c>
      <c r="M477" s="579">
        <v>0</v>
      </c>
      <c r="N477" s="580">
        <v>5000</v>
      </c>
      <c r="O477" s="578">
        <v>0</v>
      </c>
      <c r="P477" s="578">
        <f t="shared" si="65"/>
        <v>0</v>
      </c>
      <c r="Q477" s="578">
        <v>0</v>
      </c>
      <c r="R477" s="578">
        <v>0</v>
      </c>
      <c r="S477" s="578">
        <v>0</v>
      </c>
      <c r="T477" s="578">
        <f t="shared" si="66"/>
        <v>0</v>
      </c>
      <c r="U477" s="578">
        <v>0</v>
      </c>
      <c r="V477" s="578">
        <v>0</v>
      </c>
      <c r="W477" s="578">
        <v>0</v>
      </c>
      <c r="X477" s="438" t="s">
        <v>1640</v>
      </c>
      <c r="Y477" s="439"/>
      <c r="Z477" s="440"/>
    </row>
    <row r="478" spans="1:36" s="441" customFormat="1" ht="20.25" hidden="1" customHeight="1" outlineLevel="2" x14ac:dyDescent="0.25">
      <c r="A478" s="484" t="s">
        <v>1384</v>
      </c>
      <c r="B478" s="447" t="s">
        <v>1399</v>
      </c>
      <c r="C478" s="578">
        <v>0</v>
      </c>
      <c r="D478" s="578">
        <f t="shared" si="62"/>
        <v>6000</v>
      </c>
      <c r="E478" s="578"/>
      <c r="F478" s="578"/>
      <c r="G478" s="578"/>
      <c r="H478" s="578">
        <f t="shared" si="63"/>
        <v>0</v>
      </c>
      <c r="I478" s="578">
        <v>0</v>
      </c>
      <c r="J478" s="578">
        <v>0</v>
      </c>
      <c r="K478" s="578">
        <v>0</v>
      </c>
      <c r="L478" s="578">
        <f t="shared" si="64"/>
        <v>6000</v>
      </c>
      <c r="M478" s="579">
        <v>0</v>
      </c>
      <c r="N478" s="580">
        <v>6000</v>
      </c>
      <c r="O478" s="578">
        <v>0</v>
      </c>
      <c r="P478" s="578">
        <f t="shared" si="65"/>
        <v>0</v>
      </c>
      <c r="Q478" s="578">
        <v>0</v>
      </c>
      <c r="R478" s="578">
        <v>0</v>
      </c>
      <c r="S478" s="578">
        <v>0</v>
      </c>
      <c r="T478" s="578">
        <f t="shared" si="66"/>
        <v>0</v>
      </c>
      <c r="U478" s="578">
        <v>0</v>
      </c>
      <c r="V478" s="578">
        <v>0</v>
      </c>
      <c r="W478" s="578">
        <v>0</v>
      </c>
      <c r="X478" s="438" t="s">
        <v>1640</v>
      </c>
      <c r="Y478" s="442"/>
      <c r="Z478" s="443"/>
      <c r="AI478" s="444">
        <f>SUM(I478:K478)</f>
        <v>0</v>
      </c>
      <c r="AJ478" s="444">
        <f>AI478-H478</f>
        <v>0</v>
      </c>
    </row>
    <row r="479" spans="1:36" s="441" customFormat="1" ht="18.75" hidden="1" customHeight="1" outlineLevel="2" x14ac:dyDescent="0.25">
      <c r="A479" s="484" t="s">
        <v>1385</v>
      </c>
      <c r="B479" s="437" t="s">
        <v>1400</v>
      </c>
      <c r="C479" s="578">
        <v>0</v>
      </c>
      <c r="D479" s="578">
        <f t="shared" si="62"/>
        <v>5000</v>
      </c>
      <c r="E479" s="578"/>
      <c r="F479" s="578"/>
      <c r="G479" s="578"/>
      <c r="H479" s="578">
        <f t="shared" si="63"/>
        <v>0</v>
      </c>
      <c r="I479" s="578">
        <v>0</v>
      </c>
      <c r="J479" s="578">
        <v>0</v>
      </c>
      <c r="K479" s="578">
        <v>0</v>
      </c>
      <c r="L479" s="578">
        <f t="shared" si="64"/>
        <v>5000</v>
      </c>
      <c r="M479" s="579">
        <v>0</v>
      </c>
      <c r="N479" s="580">
        <v>5000</v>
      </c>
      <c r="O479" s="578">
        <v>0</v>
      </c>
      <c r="P479" s="578">
        <f t="shared" si="65"/>
        <v>0</v>
      </c>
      <c r="Q479" s="578">
        <v>0</v>
      </c>
      <c r="R479" s="578">
        <v>0</v>
      </c>
      <c r="S479" s="578">
        <v>0</v>
      </c>
      <c r="T479" s="578">
        <f t="shared" si="66"/>
        <v>0</v>
      </c>
      <c r="U479" s="578">
        <v>0</v>
      </c>
      <c r="V479" s="578">
        <v>0</v>
      </c>
      <c r="W479" s="578">
        <v>0</v>
      </c>
      <c r="X479" s="438" t="s">
        <v>1640</v>
      </c>
      <c r="Y479" s="439"/>
      <c r="Z479" s="440"/>
    </row>
    <row r="480" spans="1:36" s="441" customFormat="1" ht="16.5" hidden="1" customHeight="1" outlineLevel="2" x14ac:dyDescent="0.25">
      <c r="A480" s="484" t="s">
        <v>1386</v>
      </c>
      <c r="B480" s="437" t="s">
        <v>1401</v>
      </c>
      <c r="C480" s="578">
        <v>0</v>
      </c>
      <c r="D480" s="578">
        <f t="shared" si="62"/>
        <v>6000</v>
      </c>
      <c r="E480" s="578"/>
      <c r="F480" s="578"/>
      <c r="G480" s="578"/>
      <c r="H480" s="578">
        <f t="shared" si="63"/>
        <v>0</v>
      </c>
      <c r="I480" s="578">
        <v>0</v>
      </c>
      <c r="J480" s="578">
        <v>0</v>
      </c>
      <c r="K480" s="578">
        <v>0</v>
      </c>
      <c r="L480" s="578">
        <f t="shared" si="64"/>
        <v>6000</v>
      </c>
      <c r="M480" s="579">
        <v>0</v>
      </c>
      <c r="N480" s="580">
        <v>6000</v>
      </c>
      <c r="O480" s="578">
        <v>0</v>
      </c>
      <c r="P480" s="578">
        <f t="shared" si="65"/>
        <v>0</v>
      </c>
      <c r="Q480" s="578">
        <v>0</v>
      </c>
      <c r="R480" s="578">
        <v>0</v>
      </c>
      <c r="S480" s="578">
        <v>0</v>
      </c>
      <c r="T480" s="578">
        <f t="shared" si="66"/>
        <v>0</v>
      </c>
      <c r="U480" s="578">
        <v>0</v>
      </c>
      <c r="V480" s="578">
        <v>0</v>
      </c>
      <c r="W480" s="578">
        <v>0</v>
      </c>
      <c r="X480" s="438" t="s">
        <v>1640</v>
      </c>
      <c r="Y480" s="439"/>
      <c r="Z480" s="440"/>
    </row>
    <row r="481" spans="1:42" s="441" customFormat="1" ht="15.75" hidden="1" outlineLevel="2" x14ac:dyDescent="0.25">
      <c r="A481" s="484" t="s">
        <v>1387</v>
      </c>
      <c r="B481" s="437" t="s">
        <v>1402</v>
      </c>
      <c r="C481" s="578">
        <v>0</v>
      </c>
      <c r="D481" s="578">
        <f t="shared" si="62"/>
        <v>6000</v>
      </c>
      <c r="E481" s="578"/>
      <c r="F481" s="578"/>
      <c r="G481" s="578"/>
      <c r="H481" s="578">
        <f t="shared" si="63"/>
        <v>0</v>
      </c>
      <c r="I481" s="578">
        <v>0</v>
      </c>
      <c r="J481" s="578">
        <v>0</v>
      </c>
      <c r="K481" s="578">
        <v>0</v>
      </c>
      <c r="L481" s="578">
        <f t="shared" si="64"/>
        <v>6000</v>
      </c>
      <c r="M481" s="579">
        <v>0</v>
      </c>
      <c r="N481" s="580">
        <v>6000</v>
      </c>
      <c r="O481" s="578">
        <v>0</v>
      </c>
      <c r="P481" s="578">
        <f t="shared" si="65"/>
        <v>0</v>
      </c>
      <c r="Q481" s="578">
        <v>0</v>
      </c>
      <c r="R481" s="578">
        <v>0</v>
      </c>
      <c r="S481" s="578">
        <v>0</v>
      </c>
      <c r="T481" s="578">
        <f t="shared" si="66"/>
        <v>0</v>
      </c>
      <c r="U481" s="578">
        <v>0</v>
      </c>
      <c r="V481" s="578">
        <v>0</v>
      </c>
      <c r="W481" s="578">
        <v>0</v>
      </c>
      <c r="X481" s="438" t="s">
        <v>1640</v>
      </c>
      <c r="Y481" s="442"/>
      <c r="Z481" s="443"/>
      <c r="AI481" s="444">
        <f>SUM(I481:K481)</f>
        <v>0</v>
      </c>
      <c r="AJ481" s="444">
        <f>AI481-H481</f>
        <v>0</v>
      </c>
    </row>
    <row r="482" spans="1:42" s="441" customFormat="1" ht="18.75" hidden="1" customHeight="1" outlineLevel="2" x14ac:dyDescent="0.25">
      <c r="A482" s="484" t="s">
        <v>1388</v>
      </c>
      <c r="B482" s="437" t="s">
        <v>1407</v>
      </c>
      <c r="C482" s="578">
        <v>0</v>
      </c>
      <c r="D482" s="578">
        <f t="shared" si="62"/>
        <v>12000</v>
      </c>
      <c r="E482" s="578"/>
      <c r="F482" s="578"/>
      <c r="G482" s="578"/>
      <c r="H482" s="578">
        <f t="shared" si="63"/>
        <v>0</v>
      </c>
      <c r="I482" s="578">
        <v>0</v>
      </c>
      <c r="J482" s="578">
        <v>0</v>
      </c>
      <c r="K482" s="578">
        <v>0</v>
      </c>
      <c r="L482" s="578">
        <f t="shared" si="64"/>
        <v>12000</v>
      </c>
      <c r="M482" s="579">
        <v>0</v>
      </c>
      <c r="N482" s="580">
        <v>12000</v>
      </c>
      <c r="O482" s="578">
        <v>0</v>
      </c>
      <c r="P482" s="578">
        <f t="shared" si="65"/>
        <v>0</v>
      </c>
      <c r="Q482" s="578">
        <v>0</v>
      </c>
      <c r="R482" s="578">
        <v>0</v>
      </c>
      <c r="S482" s="578">
        <v>0</v>
      </c>
      <c r="T482" s="578">
        <f t="shared" si="66"/>
        <v>0</v>
      </c>
      <c r="U482" s="578">
        <v>0</v>
      </c>
      <c r="V482" s="578">
        <v>0</v>
      </c>
      <c r="W482" s="578">
        <v>0</v>
      </c>
      <c r="X482" s="438" t="s">
        <v>1640</v>
      </c>
      <c r="Y482" s="439"/>
      <c r="Z482" s="440"/>
    </row>
    <row r="483" spans="1:42" s="441" customFormat="1" ht="15.75" hidden="1" outlineLevel="2" x14ac:dyDescent="0.25">
      <c r="A483" s="484" t="s">
        <v>1389</v>
      </c>
      <c r="B483" s="437" t="s">
        <v>1403</v>
      </c>
      <c r="C483" s="578">
        <v>0</v>
      </c>
      <c r="D483" s="578">
        <f t="shared" si="62"/>
        <v>6000</v>
      </c>
      <c r="E483" s="578"/>
      <c r="F483" s="578"/>
      <c r="G483" s="578"/>
      <c r="H483" s="578">
        <f t="shared" si="63"/>
        <v>0</v>
      </c>
      <c r="I483" s="578">
        <v>0</v>
      </c>
      <c r="J483" s="578">
        <v>0</v>
      </c>
      <c r="K483" s="578">
        <v>0</v>
      </c>
      <c r="L483" s="578">
        <f t="shared" si="64"/>
        <v>6000</v>
      </c>
      <c r="M483" s="579">
        <v>0</v>
      </c>
      <c r="N483" s="580">
        <v>6000</v>
      </c>
      <c r="O483" s="578">
        <v>0</v>
      </c>
      <c r="P483" s="578">
        <f t="shared" si="65"/>
        <v>0</v>
      </c>
      <c r="Q483" s="578">
        <v>0</v>
      </c>
      <c r="R483" s="578">
        <v>0</v>
      </c>
      <c r="S483" s="578">
        <v>0</v>
      </c>
      <c r="T483" s="578">
        <f t="shared" si="66"/>
        <v>0</v>
      </c>
      <c r="U483" s="578">
        <v>0</v>
      </c>
      <c r="V483" s="578">
        <v>0</v>
      </c>
      <c r="W483" s="578">
        <v>0</v>
      </c>
      <c r="X483" s="438" t="s">
        <v>1640</v>
      </c>
      <c r="Y483" s="439"/>
      <c r="Z483" s="440"/>
    </row>
    <row r="484" spans="1:42" s="441" customFormat="1" ht="16.5" hidden="1" customHeight="1" outlineLevel="2" x14ac:dyDescent="0.25">
      <c r="A484" s="484" t="s">
        <v>1390</v>
      </c>
      <c r="B484" s="437" t="s">
        <v>1404</v>
      </c>
      <c r="C484" s="578">
        <v>0</v>
      </c>
      <c r="D484" s="578">
        <f t="shared" si="62"/>
        <v>5000</v>
      </c>
      <c r="E484" s="578"/>
      <c r="F484" s="578"/>
      <c r="G484" s="578"/>
      <c r="H484" s="578">
        <f t="shared" si="63"/>
        <v>0</v>
      </c>
      <c r="I484" s="578">
        <v>0</v>
      </c>
      <c r="J484" s="578">
        <v>0</v>
      </c>
      <c r="K484" s="578">
        <v>0</v>
      </c>
      <c r="L484" s="578">
        <f t="shared" si="64"/>
        <v>5000</v>
      </c>
      <c r="M484" s="579">
        <v>0</v>
      </c>
      <c r="N484" s="580">
        <v>5000</v>
      </c>
      <c r="O484" s="578">
        <v>0</v>
      </c>
      <c r="P484" s="578">
        <f t="shared" si="65"/>
        <v>0</v>
      </c>
      <c r="Q484" s="578">
        <v>0</v>
      </c>
      <c r="R484" s="578">
        <v>0</v>
      </c>
      <c r="S484" s="578">
        <v>0</v>
      </c>
      <c r="T484" s="578">
        <f t="shared" si="66"/>
        <v>0</v>
      </c>
      <c r="U484" s="578">
        <v>0</v>
      </c>
      <c r="V484" s="578">
        <v>0</v>
      </c>
      <c r="W484" s="578">
        <v>0</v>
      </c>
      <c r="X484" s="438" t="s">
        <v>1640</v>
      </c>
      <c r="Y484" s="439"/>
      <c r="Z484" s="440"/>
    </row>
    <row r="485" spans="1:42" s="441" customFormat="1" ht="15.75" hidden="1" outlineLevel="2" x14ac:dyDescent="0.25">
      <c r="A485" s="484" t="s">
        <v>1391</v>
      </c>
      <c r="B485" s="437" t="s">
        <v>1405</v>
      </c>
      <c r="C485" s="578">
        <v>0</v>
      </c>
      <c r="D485" s="578">
        <f t="shared" si="62"/>
        <v>6000</v>
      </c>
      <c r="E485" s="578"/>
      <c r="F485" s="578"/>
      <c r="G485" s="578"/>
      <c r="H485" s="578">
        <f t="shared" si="63"/>
        <v>0</v>
      </c>
      <c r="I485" s="578">
        <v>0</v>
      </c>
      <c r="J485" s="578">
        <v>0</v>
      </c>
      <c r="K485" s="578">
        <v>0</v>
      </c>
      <c r="L485" s="578">
        <f t="shared" si="64"/>
        <v>6000</v>
      </c>
      <c r="M485" s="579">
        <v>0</v>
      </c>
      <c r="N485" s="580">
        <v>6000</v>
      </c>
      <c r="O485" s="578">
        <v>0</v>
      </c>
      <c r="P485" s="578">
        <f t="shared" si="65"/>
        <v>0</v>
      </c>
      <c r="Q485" s="578">
        <v>0</v>
      </c>
      <c r="R485" s="578">
        <v>0</v>
      </c>
      <c r="S485" s="578">
        <v>0</v>
      </c>
      <c r="T485" s="578">
        <f t="shared" si="66"/>
        <v>0</v>
      </c>
      <c r="U485" s="578">
        <v>0</v>
      </c>
      <c r="V485" s="578">
        <v>0</v>
      </c>
      <c r="W485" s="578">
        <v>0</v>
      </c>
      <c r="X485" s="438" t="s">
        <v>1640</v>
      </c>
      <c r="Y485" s="442"/>
      <c r="Z485" s="443"/>
      <c r="AI485" s="444">
        <f>SUM(I485:K485)</f>
        <v>0</v>
      </c>
      <c r="AJ485" s="444">
        <f>AI485-H485</f>
        <v>0</v>
      </c>
    </row>
    <row r="486" spans="1:42" s="316" customFormat="1" ht="15.75" hidden="1" outlineLevel="2" x14ac:dyDescent="0.25">
      <c r="A486" s="488" t="s">
        <v>1745</v>
      </c>
      <c r="B486" s="105" t="s">
        <v>2096</v>
      </c>
      <c r="C486" s="571">
        <v>0</v>
      </c>
      <c r="D486" s="571">
        <f t="shared" si="62"/>
        <v>5000</v>
      </c>
      <c r="E486" s="571">
        <v>1</v>
      </c>
      <c r="F486" s="571">
        <v>1</v>
      </c>
      <c r="G486" s="571">
        <v>1</v>
      </c>
      <c r="H486" s="571">
        <f t="shared" si="63"/>
        <v>0</v>
      </c>
      <c r="I486" s="571">
        <v>0</v>
      </c>
      <c r="J486" s="571">
        <v>0</v>
      </c>
      <c r="K486" s="571">
        <v>0</v>
      </c>
      <c r="L486" s="571">
        <f t="shared" si="64"/>
        <v>5000</v>
      </c>
      <c r="M486" s="571">
        <v>0</v>
      </c>
      <c r="N486" s="571">
        <v>5000</v>
      </c>
      <c r="O486" s="571">
        <v>0</v>
      </c>
      <c r="P486" s="571">
        <f t="shared" si="65"/>
        <v>0</v>
      </c>
      <c r="Q486" s="571">
        <v>0</v>
      </c>
      <c r="R486" s="571">
        <v>0</v>
      </c>
      <c r="S486" s="571">
        <v>0</v>
      </c>
      <c r="T486" s="571">
        <f t="shared" si="66"/>
        <v>0</v>
      </c>
      <c r="U486" s="571">
        <v>0</v>
      </c>
      <c r="V486" s="571">
        <v>0</v>
      </c>
      <c r="W486" s="571">
        <v>0</v>
      </c>
      <c r="X486" s="450" t="s">
        <v>2061</v>
      </c>
    </row>
    <row r="487" spans="1:42" s="316" customFormat="1" ht="15.75" hidden="1" outlineLevel="2" x14ac:dyDescent="0.25">
      <c r="A487" s="488" t="s">
        <v>1745</v>
      </c>
      <c r="B487" s="105" t="s">
        <v>2417</v>
      </c>
      <c r="C487" s="571">
        <v>0</v>
      </c>
      <c r="D487" s="571">
        <f t="shared" ref="D487" si="67">H487+L487+P487+T487</f>
        <v>5000</v>
      </c>
      <c r="E487" s="571">
        <v>1</v>
      </c>
      <c r="F487" s="571">
        <v>1</v>
      </c>
      <c r="G487" s="571">
        <v>1</v>
      </c>
      <c r="H487" s="571">
        <f t="shared" ref="H487" si="68">SUM(I487:K487)</f>
        <v>0</v>
      </c>
      <c r="I487" s="571">
        <v>0</v>
      </c>
      <c r="J487" s="571">
        <v>0</v>
      </c>
      <c r="K487" s="571">
        <v>0</v>
      </c>
      <c r="L487" s="571">
        <f t="shared" ref="L487" si="69">SUM(M487:O487)</f>
        <v>5000</v>
      </c>
      <c r="M487" s="571">
        <v>0</v>
      </c>
      <c r="N487" s="571">
        <v>5000</v>
      </c>
      <c r="O487" s="571">
        <v>0</v>
      </c>
      <c r="P487" s="571">
        <f t="shared" ref="P487" si="70">SUM(Q487:S487)</f>
        <v>0</v>
      </c>
      <c r="Q487" s="571">
        <v>0</v>
      </c>
      <c r="R487" s="571">
        <v>0</v>
      </c>
      <c r="S487" s="571">
        <v>0</v>
      </c>
      <c r="T487" s="571">
        <f t="shared" ref="T487" si="71">SUM(U487:W487)</f>
        <v>0</v>
      </c>
      <c r="U487" s="571">
        <v>0</v>
      </c>
      <c r="V487" s="571">
        <v>0</v>
      </c>
      <c r="W487" s="571">
        <v>0</v>
      </c>
      <c r="X487" s="450" t="s">
        <v>2061</v>
      </c>
    </row>
    <row r="488" spans="1:42" s="316" customFormat="1" ht="15.75" hidden="1" outlineLevel="2" x14ac:dyDescent="0.25">
      <c r="A488" s="488" t="s">
        <v>1748</v>
      </c>
      <c r="B488" s="105" t="s">
        <v>2097</v>
      </c>
      <c r="C488" s="571">
        <v>0</v>
      </c>
      <c r="D488" s="571">
        <f t="shared" si="62"/>
        <v>5000</v>
      </c>
      <c r="E488" s="571">
        <v>1</v>
      </c>
      <c r="F488" s="571">
        <v>1</v>
      </c>
      <c r="G488" s="571">
        <v>1</v>
      </c>
      <c r="H488" s="571">
        <f t="shared" si="63"/>
        <v>0</v>
      </c>
      <c r="I488" s="571">
        <v>0</v>
      </c>
      <c r="J488" s="571">
        <v>0</v>
      </c>
      <c r="K488" s="571">
        <v>0</v>
      </c>
      <c r="L488" s="571">
        <f t="shared" si="64"/>
        <v>5000</v>
      </c>
      <c r="M488" s="571">
        <v>0</v>
      </c>
      <c r="N488" s="571">
        <v>5000</v>
      </c>
      <c r="O488" s="571">
        <v>0</v>
      </c>
      <c r="P488" s="571">
        <f t="shared" si="65"/>
        <v>0</v>
      </c>
      <c r="Q488" s="571">
        <v>0</v>
      </c>
      <c r="R488" s="571">
        <v>0</v>
      </c>
      <c r="S488" s="571">
        <v>0</v>
      </c>
      <c r="T488" s="571">
        <f t="shared" si="66"/>
        <v>0</v>
      </c>
      <c r="U488" s="571">
        <v>0</v>
      </c>
      <c r="V488" s="571">
        <v>0</v>
      </c>
      <c r="W488" s="571">
        <v>0</v>
      </c>
      <c r="X488" s="450" t="s">
        <v>2061</v>
      </c>
    </row>
    <row r="489" spans="1:42" s="316" customFormat="1" ht="15.75" hidden="1" outlineLevel="2" x14ac:dyDescent="0.25">
      <c r="A489" s="488" t="s">
        <v>1747</v>
      </c>
      <c r="B489" s="105" t="s">
        <v>2098</v>
      </c>
      <c r="C489" s="571">
        <v>0</v>
      </c>
      <c r="D489" s="571">
        <f t="shared" si="62"/>
        <v>5000</v>
      </c>
      <c r="E489" s="571">
        <v>1</v>
      </c>
      <c r="F489" s="571">
        <v>1</v>
      </c>
      <c r="G489" s="571">
        <v>1</v>
      </c>
      <c r="H489" s="571">
        <f t="shared" si="63"/>
        <v>0</v>
      </c>
      <c r="I489" s="571">
        <v>0</v>
      </c>
      <c r="J489" s="571">
        <v>0</v>
      </c>
      <c r="K489" s="571">
        <v>0</v>
      </c>
      <c r="L489" s="571">
        <f t="shared" si="64"/>
        <v>5000</v>
      </c>
      <c r="M489" s="571">
        <v>0</v>
      </c>
      <c r="N489" s="571">
        <v>5000</v>
      </c>
      <c r="O489" s="571">
        <v>0</v>
      </c>
      <c r="P489" s="571">
        <f t="shared" si="65"/>
        <v>0</v>
      </c>
      <c r="Q489" s="571">
        <v>0</v>
      </c>
      <c r="R489" s="571">
        <v>0</v>
      </c>
      <c r="S489" s="571">
        <v>0</v>
      </c>
      <c r="T489" s="571">
        <f t="shared" si="66"/>
        <v>0</v>
      </c>
      <c r="U489" s="571">
        <v>0</v>
      </c>
      <c r="V489" s="571">
        <v>0</v>
      </c>
      <c r="W489" s="571">
        <v>0</v>
      </c>
      <c r="X489" s="450" t="s">
        <v>2061</v>
      </c>
    </row>
    <row r="490" spans="1:42" s="316" customFormat="1" ht="15.75" hidden="1" outlineLevel="2" x14ac:dyDescent="0.25">
      <c r="A490" s="488" t="s">
        <v>1749</v>
      </c>
      <c r="B490" s="105" t="s">
        <v>2099</v>
      </c>
      <c r="C490" s="571">
        <v>0</v>
      </c>
      <c r="D490" s="571">
        <f t="shared" si="62"/>
        <v>5000</v>
      </c>
      <c r="E490" s="571">
        <v>1</v>
      </c>
      <c r="F490" s="571">
        <v>1</v>
      </c>
      <c r="G490" s="571">
        <v>1</v>
      </c>
      <c r="H490" s="571">
        <f t="shared" si="63"/>
        <v>0</v>
      </c>
      <c r="I490" s="571">
        <v>0</v>
      </c>
      <c r="J490" s="571">
        <v>0</v>
      </c>
      <c r="K490" s="571">
        <v>0</v>
      </c>
      <c r="L490" s="571">
        <f t="shared" si="64"/>
        <v>5000</v>
      </c>
      <c r="M490" s="571">
        <v>0</v>
      </c>
      <c r="N490" s="571">
        <v>5000</v>
      </c>
      <c r="O490" s="571">
        <v>0</v>
      </c>
      <c r="P490" s="571">
        <f t="shared" si="65"/>
        <v>0</v>
      </c>
      <c r="Q490" s="571">
        <v>0</v>
      </c>
      <c r="R490" s="571">
        <v>0</v>
      </c>
      <c r="S490" s="571">
        <v>0</v>
      </c>
      <c r="T490" s="571">
        <f t="shared" si="66"/>
        <v>0</v>
      </c>
      <c r="U490" s="571">
        <v>0</v>
      </c>
      <c r="V490" s="571">
        <v>0</v>
      </c>
      <c r="W490" s="571">
        <v>0</v>
      </c>
      <c r="X490" s="450" t="s">
        <v>2061</v>
      </c>
    </row>
    <row r="491" spans="1:42" s="316" customFormat="1" ht="15.75" hidden="1" outlineLevel="2" x14ac:dyDescent="0.25">
      <c r="A491" s="488" t="s">
        <v>1746</v>
      </c>
      <c r="B491" s="105" t="s">
        <v>2100</v>
      </c>
      <c r="C491" s="571">
        <v>0</v>
      </c>
      <c r="D491" s="571">
        <f t="shared" si="62"/>
        <v>5000</v>
      </c>
      <c r="E491" s="571">
        <v>1</v>
      </c>
      <c r="F491" s="571">
        <v>1</v>
      </c>
      <c r="G491" s="571">
        <v>1</v>
      </c>
      <c r="H491" s="571">
        <f t="shared" si="63"/>
        <v>0</v>
      </c>
      <c r="I491" s="571">
        <v>0</v>
      </c>
      <c r="J491" s="571">
        <v>0</v>
      </c>
      <c r="K491" s="571">
        <v>0</v>
      </c>
      <c r="L491" s="571">
        <f t="shared" si="64"/>
        <v>5000</v>
      </c>
      <c r="M491" s="571">
        <v>0</v>
      </c>
      <c r="N491" s="571">
        <v>5000</v>
      </c>
      <c r="O491" s="571">
        <v>0</v>
      </c>
      <c r="P491" s="571">
        <f t="shared" si="65"/>
        <v>0</v>
      </c>
      <c r="Q491" s="571">
        <v>0</v>
      </c>
      <c r="R491" s="571">
        <v>0</v>
      </c>
      <c r="S491" s="571">
        <v>0</v>
      </c>
      <c r="T491" s="571">
        <f t="shared" si="66"/>
        <v>0</v>
      </c>
      <c r="U491" s="571">
        <v>0</v>
      </c>
      <c r="V491" s="571">
        <v>0</v>
      </c>
      <c r="W491" s="571">
        <v>0</v>
      </c>
      <c r="X491" s="450" t="s">
        <v>2061</v>
      </c>
    </row>
    <row r="492" spans="1:42" s="436" customFormat="1" ht="15.75" hidden="1" outlineLevel="2" x14ac:dyDescent="0.25">
      <c r="A492" s="491" t="s">
        <v>1750</v>
      </c>
      <c r="B492" s="490" t="s">
        <v>2101</v>
      </c>
      <c r="C492" s="574">
        <v>2</v>
      </c>
      <c r="D492" s="574">
        <f t="shared" si="62"/>
        <v>5671.9564</v>
      </c>
      <c r="E492" s="574"/>
      <c r="F492" s="574"/>
      <c r="G492" s="574"/>
      <c r="H492" s="574">
        <f t="shared" si="63"/>
        <v>0</v>
      </c>
      <c r="I492" s="574">
        <v>0</v>
      </c>
      <c r="J492" s="574">
        <v>0</v>
      </c>
      <c r="K492" s="574">
        <v>0</v>
      </c>
      <c r="L492" s="574">
        <f t="shared" si="64"/>
        <v>5671.9564</v>
      </c>
      <c r="M492" s="574">
        <v>0</v>
      </c>
      <c r="N492" s="589">
        <f>3458.51*0.82*2</f>
        <v>5671.9564</v>
      </c>
      <c r="O492" s="574">
        <v>0</v>
      </c>
      <c r="P492" s="574">
        <f t="shared" si="65"/>
        <v>0</v>
      </c>
      <c r="Q492" s="574">
        <v>0</v>
      </c>
      <c r="R492" s="574">
        <v>0</v>
      </c>
      <c r="S492" s="574">
        <v>0</v>
      </c>
      <c r="T492" s="574">
        <f t="shared" si="66"/>
        <v>0</v>
      </c>
      <c r="U492" s="574">
        <v>0</v>
      </c>
      <c r="V492" s="574">
        <v>0</v>
      </c>
      <c r="W492" s="574">
        <v>0</v>
      </c>
      <c r="X492" s="473" t="s">
        <v>1564</v>
      </c>
    </row>
    <row r="493" spans="1:42" s="436" customFormat="1" ht="15.75" hidden="1" outlineLevel="2" x14ac:dyDescent="0.25">
      <c r="A493" s="493" t="s">
        <v>1751</v>
      </c>
      <c r="B493" s="492" t="s">
        <v>1744</v>
      </c>
      <c r="C493" s="574">
        <v>0.5</v>
      </c>
      <c r="D493" s="574">
        <f t="shared" si="62"/>
        <v>1500</v>
      </c>
      <c r="E493" s="574"/>
      <c r="F493" s="574"/>
      <c r="G493" s="574"/>
      <c r="H493" s="574">
        <f t="shared" si="63"/>
        <v>0</v>
      </c>
      <c r="I493" s="574">
        <v>0</v>
      </c>
      <c r="J493" s="574">
        <v>0</v>
      </c>
      <c r="K493" s="574">
        <v>0</v>
      </c>
      <c r="L493" s="574">
        <f t="shared" si="64"/>
        <v>0</v>
      </c>
      <c r="M493" s="574">
        <v>0</v>
      </c>
      <c r="N493" s="589">
        <v>0</v>
      </c>
      <c r="O493" s="574">
        <v>0</v>
      </c>
      <c r="P493" s="574">
        <f t="shared" si="65"/>
        <v>1500</v>
      </c>
      <c r="Q493" s="574">
        <v>0</v>
      </c>
      <c r="R493" s="574">
        <v>1500</v>
      </c>
      <c r="S493" s="574">
        <v>0</v>
      </c>
      <c r="T493" s="574">
        <f t="shared" si="66"/>
        <v>0</v>
      </c>
      <c r="U493" s="574">
        <v>0</v>
      </c>
      <c r="V493" s="574">
        <v>0</v>
      </c>
      <c r="W493" s="574">
        <v>0</v>
      </c>
      <c r="X493" s="473" t="s">
        <v>1564</v>
      </c>
    </row>
    <row r="494" spans="1:42" s="436" customFormat="1" ht="15.75" hidden="1" outlineLevel="2" x14ac:dyDescent="0.25">
      <c r="A494" s="493" t="s">
        <v>1751</v>
      </c>
      <c r="B494" s="492" t="s">
        <v>2242</v>
      </c>
      <c r="C494" s="574">
        <v>0.8</v>
      </c>
      <c r="D494" s="574">
        <f t="shared" si="62"/>
        <v>9671.9563999999991</v>
      </c>
      <c r="E494" s="574"/>
      <c r="F494" s="574"/>
      <c r="G494" s="574"/>
      <c r="H494" s="574">
        <f t="shared" si="63"/>
        <v>0</v>
      </c>
      <c r="I494" s="574">
        <v>0</v>
      </c>
      <c r="J494" s="574">
        <v>0</v>
      </c>
      <c r="K494" s="574">
        <v>0</v>
      </c>
      <c r="L494" s="574">
        <f t="shared" si="64"/>
        <v>9671.9563999999991</v>
      </c>
      <c r="M494" s="574">
        <v>0</v>
      </c>
      <c r="N494" s="589">
        <v>9671.9563999999991</v>
      </c>
      <c r="O494" s="574">
        <v>0</v>
      </c>
      <c r="P494" s="574">
        <f t="shared" si="65"/>
        <v>0</v>
      </c>
      <c r="Q494" s="574">
        <v>0</v>
      </c>
      <c r="R494" s="574">
        <v>0</v>
      </c>
      <c r="S494" s="574">
        <v>0</v>
      </c>
      <c r="T494" s="574">
        <f t="shared" si="66"/>
        <v>0</v>
      </c>
      <c r="U494" s="574">
        <v>0</v>
      </c>
      <c r="V494" s="574">
        <v>0</v>
      </c>
      <c r="W494" s="574">
        <v>0</v>
      </c>
      <c r="X494" s="473" t="s">
        <v>1564</v>
      </c>
    </row>
    <row r="495" spans="1:42" s="44" customFormat="1" ht="15.75" hidden="1" outlineLevel="1" x14ac:dyDescent="0.2">
      <c r="A495" s="120" t="s">
        <v>361</v>
      </c>
      <c r="B495" s="121" t="s">
        <v>362</v>
      </c>
      <c r="C495" s="562">
        <f>SUM(C496:C545)</f>
        <v>31.739200000000004</v>
      </c>
      <c r="D495" s="562">
        <f t="shared" si="62"/>
        <v>388077.70570000005</v>
      </c>
      <c r="E495" s="562">
        <f>SUM(E496:E545)</f>
        <v>10</v>
      </c>
      <c r="F495" s="562">
        <f>SUM(F496:F545)</f>
        <v>7</v>
      </c>
      <c r="G495" s="562">
        <f>SUM(G496:G545)</f>
        <v>5</v>
      </c>
      <c r="H495" s="562">
        <f t="shared" si="63"/>
        <v>117392</v>
      </c>
      <c r="I495" s="562">
        <f>SUM(I496:I545)</f>
        <v>0</v>
      </c>
      <c r="J495" s="562">
        <f>SUM(J496:J545)</f>
        <v>117392</v>
      </c>
      <c r="K495" s="562">
        <f>SUM(K496:K545)</f>
        <v>0</v>
      </c>
      <c r="L495" s="562">
        <f t="shared" si="64"/>
        <v>202177.77109999998</v>
      </c>
      <c r="M495" s="562">
        <f>SUM(M496:M545)</f>
        <v>0</v>
      </c>
      <c r="N495" s="562">
        <f>SUM(N496:N545)</f>
        <v>202177.77109999998</v>
      </c>
      <c r="O495" s="562">
        <f>SUM(O496:O545)</f>
        <v>0</v>
      </c>
      <c r="P495" s="562">
        <f t="shared" si="65"/>
        <v>68507.934600000008</v>
      </c>
      <c r="Q495" s="562">
        <f>SUM(Q496:Q545)</f>
        <v>0</v>
      </c>
      <c r="R495" s="562">
        <f>SUM(R496:R545)</f>
        <v>68507.934600000008</v>
      </c>
      <c r="S495" s="562">
        <f>SUM(S496:S545)</f>
        <v>0</v>
      </c>
      <c r="T495" s="562">
        <f t="shared" si="66"/>
        <v>0</v>
      </c>
      <c r="U495" s="562">
        <f>SUM(U496:U545)</f>
        <v>0</v>
      </c>
      <c r="V495" s="562">
        <f>SUM(V496:V545)</f>
        <v>0</v>
      </c>
      <c r="W495" s="562">
        <f>SUM(W496:W545)</f>
        <v>0</v>
      </c>
      <c r="X495" s="31">
        <f>SUM(X496:X525)</f>
        <v>0</v>
      </c>
      <c r="Y495" s="31">
        <f>SUM(Y496:Y525)</f>
        <v>0</v>
      </c>
      <c r="Z495" s="382"/>
      <c r="AG495" s="45"/>
      <c r="AH495" s="45"/>
      <c r="AI495" s="34"/>
      <c r="AJ495" s="34"/>
      <c r="AK495" s="45"/>
      <c r="AL495" s="45"/>
      <c r="AM495" s="45"/>
      <c r="AN495" s="45"/>
      <c r="AO495" s="45"/>
      <c r="AP495" s="45"/>
    </row>
    <row r="496" spans="1:42" s="44" customFormat="1" ht="15.75" hidden="1" outlineLevel="2" x14ac:dyDescent="0.2">
      <c r="A496" s="56" t="s">
        <v>363</v>
      </c>
      <c r="B496" s="57" t="s">
        <v>982</v>
      </c>
      <c r="C496" s="563">
        <v>2.6791999999999998</v>
      </c>
      <c r="D496" s="563">
        <f t="shared" si="62"/>
        <v>24400</v>
      </c>
      <c r="E496" s="563"/>
      <c r="F496" s="563"/>
      <c r="G496" s="563"/>
      <c r="H496" s="563">
        <f t="shared" si="63"/>
        <v>24400</v>
      </c>
      <c r="I496" s="563">
        <v>0</v>
      </c>
      <c r="J496" s="563">
        <v>24400</v>
      </c>
      <c r="K496" s="563">
        <v>0</v>
      </c>
      <c r="L496" s="563">
        <f t="shared" si="64"/>
        <v>0</v>
      </c>
      <c r="M496" s="565">
        <v>0</v>
      </c>
      <c r="N496" s="563">
        <v>0</v>
      </c>
      <c r="O496" s="563">
        <v>0</v>
      </c>
      <c r="P496" s="563">
        <f t="shared" si="65"/>
        <v>0</v>
      </c>
      <c r="Q496" s="563">
        <v>0</v>
      </c>
      <c r="R496" s="563">
        <v>0</v>
      </c>
      <c r="S496" s="563">
        <v>0</v>
      </c>
      <c r="T496" s="563">
        <f t="shared" si="66"/>
        <v>0</v>
      </c>
      <c r="U496" s="563">
        <v>0</v>
      </c>
      <c r="V496" s="563">
        <v>0</v>
      </c>
      <c r="W496" s="563">
        <v>0</v>
      </c>
      <c r="X496" s="58"/>
      <c r="Y496" s="254"/>
      <c r="Z496" s="382"/>
      <c r="AG496" s="45"/>
      <c r="AH496" s="45"/>
      <c r="AI496" s="34"/>
      <c r="AJ496" s="34"/>
      <c r="AK496" s="45"/>
      <c r="AL496" s="45"/>
      <c r="AM496" s="45"/>
      <c r="AN496" s="45"/>
      <c r="AO496" s="45"/>
      <c r="AP496" s="45"/>
    </row>
    <row r="497" spans="1:227" s="91" customFormat="1" ht="15.75" hidden="1" outlineLevel="2" x14ac:dyDescent="0.25">
      <c r="A497" s="502" t="s">
        <v>365</v>
      </c>
      <c r="B497" s="299" t="s">
        <v>1097</v>
      </c>
      <c r="C497" s="563">
        <v>2</v>
      </c>
      <c r="D497" s="563">
        <f t="shared" si="62"/>
        <v>25000</v>
      </c>
      <c r="E497" s="563"/>
      <c r="F497" s="563"/>
      <c r="G497" s="563"/>
      <c r="H497" s="563">
        <f t="shared" si="63"/>
        <v>5000</v>
      </c>
      <c r="I497" s="563">
        <v>0</v>
      </c>
      <c r="J497" s="563">
        <v>5000</v>
      </c>
      <c r="K497" s="563">
        <v>0</v>
      </c>
      <c r="L497" s="563">
        <f t="shared" si="64"/>
        <v>20000</v>
      </c>
      <c r="M497" s="565">
        <v>0</v>
      </c>
      <c r="N497" s="567">
        <v>20000</v>
      </c>
      <c r="O497" s="563">
        <v>0</v>
      </c>
      <c r="P497" s="563">
        <f t="shared" si="65"/>
        <v>0</v>
      </c>
      <c r="Q497" s="563">
        <v>0</v>
      </c>
      <c r="R497" s="563">
        <v>0</v>
      </c>
      <c r="S497" s="563">
        <v>0</v>
      </c>
      <c r="T497" s="563">
        <f t="shared" si="66"/>
        <v>0</v>
      </c>
      <c r="U497" s="563">
        <v>0</v>
      </c>
      <c r="V497" s="563">
        <v>0</v>
      </c>
      <c r="W497" s="563">
        <v>0</v>
      </c>
      <c r="X497" s="58"/>
      <c r="Y497" s="270" t="s">
        <v>937</v>
      </c>
      <c r="Z497" s="421"/>
      <c r="AA497" s="90"/>
      <c r="AB497" s="90"/>
      <c r="AC497" s="90"/>
      <c r="AD497" s="90"/>
      <c r="AE497" s="90"/>
      <c r="AF497" s="90"/>
      <c r="AG497" s="90"/>
      <c r="AH497" s="90"/>
      <c r="AI497" s="34">
        <f t="shared" ref="AI497:AI506" si="72">SUM(I497:K497)</f>
        <v>5000</v>
      </c>
      <c r="AJ497" s="34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  <c r="BF497" s="90"/>
      <c r="BG497" s="90"/>
      <c r="BH497" s="90"/>
      <c r="BI497" s="90"/>
      <c r="BJ497" s="90"/>
      <c r="BK497" s="90"/>
      <c r="BL497" s="90"/>
      <c r="BM497" s="90"/>
      <c r="BN497" s="90"/>
      <c r="BO497" s="90"/>
      <c r="BP497" s="90"/>
      <c r="BQ497" s="90"/>
      <c r="BR497" s="90"/>
      <c r="BS497" s="90"/>
      <c r="BT497" s="90"/>
      <c r="BU497" s="90"/>
      <c r="BV497" s="90"/>
      <c r="BW497" s="90"/>
      <c r="BX497" s="90"/>
      <c r="BY497" s="90"/>
      <c r="BZ497" s="90"/>
      <c r="CA497" s="90"/>
      <c r="CB497" s="90"/>
      <c r="CC497" s="90"/>
      <c r="CD497" s="90"/>
      <c r="CE497" s="90"/>
      <c r="CF497" s="90"/>
      <c r="CG497" s="90"/>
      <c r="CH497" s="90"/>
      <c r="CI497" s="90"/>
      <c r="CJ497" s="90"/>
      <c r="CK497" s="90"/>
      <c r="CL497" s="90"/>
      <c r="CM497" s="90"/>
      <c r="CN497" s="90"/>
      <c r="CO497" s="90"/>
      <c r="CP497" s="90"/>
      <c r="CQ497" s="90"/>
      <c r="CR497" s="90"/>
      <c r="CS497" s="90"/>
      <c r="CT497" s="90"/>
      <c r="CU497" s="90"/>
      <c r="CV497" s="90"/>
      <c r="CW497" s="90"/>
      <c r="CX497" s="90"/>
      <c r="CY497" s="90"/>
      <c r="CZ497" s="90"/>
      <c r="DA497" s="90"/>
      <c r="DB497" s="90"/>
      <c r="DC497" s="90"/>
      <c r="DD497" s="90"/>
      <c r="DE497" s="90"/>
      <c r="DF497" s="90"/>
      <c r="DG497" s="90"/>
      <c r="DH497" s="90"/>
      <c r="DI497" s="90"/>
      <c r="DJ497" s="90"/>
      <c r="DK497" s="90"/>
      <c r="DL497" s="90"/>
      <c r="DM497" s="90"/>
      <c r="DN497" s="90"/>
      <c r="DO497" s="90"/>
      <c r="DP497" s="90"/>
      <c r="DQ497" s="90"/>
      <c r="DR497" s="90"/>
      <c r="DS497" s="90"/>
      <c r="DT497" s="90"/>
      <c r="DU497" s="90"/>
      <c r="DV497" s="90"/>
      <c r="DW497" s="90"/>
      <c r="DX497" s="90"/>
      <c r="DY497" s="90"/>
      <c r="DZ497" s="90"/>
      <c r="EA497" s="90"/>
      <c r="EB497" s="90"/>
      <c r="EC497" s="90"/>
      <c r="ED497" s="90"/>
      <c r="EE497" s="90"/>
      <c r="EF497" s="90"/>
      <c r="EG497" s="90"/>
      <c r="EH497" s="90"/>
      <c r="EI497" s="90"/>
      <c r="EJ497" s="90"/>
      <c r="EK497" s="90"/>
      <c r="EL497" s="90"/>
      <c r="EM497" s="90"/>
      <c r="EN497" s="90"/>
      <c r="EO497" s="90"/>
      <c r="EP497" s="90"/>
      <c r="EQ497" s="90"/>
      <c r="ER497" s="90"/>
      <c r="ES497" s="90"/>
      <c r="ET497" s="90"/>
      <c r="EU497" s="90"/>
      <c r="EV497" s="90"/>
      <c r="EW497" s="90"/>
      <c r="EX497" s="90"/>
      <c r="EY497" s="90"/>
      <c r="EZ497" s="90"/>
      <c r="FA497" s="90"/>
      <c r="FB497" s="90"/>
      <c r="FC497" s="90"/>
      <c r="FD497" s="90"/>
      <c r="FE497" s="90"/>
      <c r="FF497" s="90"/>
      <c r="FG497" s="90"/>
      <c r="FH497" s="90"/>
      <c r="FI497" s="90"/>
      <c r="FJ497" s="90"/>
      <c r="FK497" s="90"/>
      <c r="FL497" s="90"/>
      <c r="FM497" s="90"/>
      <c r="FN497" s="90"/>
      <c r="FO497" s="90"/>
      <c r="FP497" s="90"/>
      <c r="FQ497" s="90"/>
      <c r="FR497" s="90"/>
      <c r="FS497" s="90"/>
      <c r="FT497" s="90"/>
      <c r="FU497" s="90"/>
      <c r="FV497" s="90"/>
      <c r="FW497" s="90"/>
      <c r="FX497" s="90"/>
      <c r="FY497" s="90"/>
      <c r="FZ497" s="90"/>
      <c r="GA497" s="90"/>
      <c r="GB497" s="90"/>
      <c r="GC497" s="90"/>
      <c r="GD497" s="90"/>
      <c r="GE497" s="90"/>
      <c r="GF497" s="90"/>
      <c r="GG497" s="90"/>
      <c r="GH497" s="90"/>
      <c r="GI497" s="90"/>
      <c r="GJ497" s="90"/>
      <c r="GK497" s="90"/>
      <c r="GL497" s="90"/>
      <c r="GM497" s="90"/>
      <c r="GN497" s="90"/>
      <c r="GO497" s="90"/>
      <c r="GP497" s="90"/>
      <c r="GQ497" s="90"/>
      <c r="GR497" s="90"/>
      <c r="GS497" s="90"/>
      <c r="GT497" s="90"/>
      <c r="GU497" s="90"/>
      <c r="GV497" s="90"/>
      <c r="GW497" s="90"/>
      <c r="GX497" s="90"/>
      <c r="GY497" s="90"/>
      <c r="GZ497" s="90"/>
      <c r="HA497" s="90"/>
      <c r="HB497" s="90"/>
      <c r="HC497" s="90"/>
      <c r="HD497" s="90"/>
      <c r="HE497" s="90"/>
      <c r="HF497" s="90"/>
      <c r="HG497" s="90"/>
      <c r="HH497" s="90"/>
      <c r="HI497" s="90"/>
      <c r="HJ497" s="90"/>
      <c r="HK497" s="90"/>
      <c r="HL497" s="90"/>
      <c r="HM497" s="90"/>
      <c r="HN497" s="90"/>
      <c r="HO497" s="90"/>
      <c r="HP497" s="90"/>
      <c r="HQ497" s="90"/>
      <c r="HR497" s="90"/>
      <c r="HS497" s="90"/>
    </row>
    <row r="498" spans="1:227" ht="15.75" hidden="1" outlineLevel="2" x14ac:dyDescent="0.2">
      <c r="A498" s="481" t="s">
        <v>367</v>
      </c>
      <c r="B498" s="78" t="s">
        <v>1061</v>
      </c>
      <c r="C498" s="563">
        <v>0</v>
      </c>
      <c r="D498" s="563">
        <f t="shared" si="62"/>
        <v>5992</v>
      </c>
      <c r="E498" s="563"/>
      <c r="F498" s="563"/>
      <c r="G498" s="563"/>
      <c r="H498" s="563">
        <f t="shared" si="63"/>
        <v>5992</v>
      </c>
      <c r="I498" s="563">
        <v>0</v>
      </c>
      <c r="J498" s="564">
        <v>5992</v>
      </c>
      <c r="K498" s="563">
        <v>0</v>
      </c>
      <c r="L498" s="563">
        <f t="shared" si="64"/>
        <v>0</v>
      </c>
      <c r="M498" s="565">
        <v>0</v>
      </c>
      <c r="N498" s="563">
        <v>0</v>
      </c>
      <c r="O498" s="563">
        <v>0</v>
      </c>
      <c r="P498" s="563">
        <f t="shared" si="65"/>
        <v>0</v>
      </c>
      <c r="Q498" s="563">
        <v>0</v>
      </c>
      <c r="R498" s="563">
        <v>0</v>
      </c>
      <c r="S498" s="563">
        <v>0</v>
      </c>
      <c r="T498" s="563">
        <f t="shared" si="66"/>
        <v>0</v>
      </c>
      <c r="U498" s="563">
        <v>0</v>
      </c>
      <c r="V498" s="563">
        <v>0</v>
      </c>
      <c r="W498" s="563">
        <v>0</v>
      </c>
      <c r="X498" s="58"/>
      <c r="Y498" s="264"/>
      <c r="Z498" s="400" t="e">
        <f>J498-#REF!</f>
        <v>#REF!</v>
      </c>
      <c r="AI498" s="34">
        <f t="shared" si="72"/>
        <v>5992</v>
      </c>
      <c r="AJ498" s="34">
        <f t="shared" ref="AJ498:AJ506" si="73">AI498-H498</f>
        <v>0</v>
      </c>
    </row>
    <row r="499" spans="1:227" ht="31.5" hidden="1" outlineLevel="2" x14ac:dyDescent="0.2">
      <c r="A499" s="500" t="s">
        <v>369</v>
      </c>
      <c r="B499" s="372" t="s">
        <v>1740</v>
      </c>
      <c r="C499" s="563">
        <v>0</v>
      </c>
      <c r="D499" s="563">
        <f t="shared" si="62"/>
        <v>6900</v>
      </c>
      <c r="E499" s="563"/>
      <c r="F499" s="563"/>
      <c r="G499" s="563"/>
      <c r="H499" s="563">
        <f t="shared" si="63"/>
        <v>6900</v>
      </c>
      <c r="I499" s="563">
        <v>0</v>
      </c>
      <c r="J499" s="564">
        <v>6900</v>
      </c>
      <c r="K499" s="563">
        <v>0</v>
      </c>
      <c r="L499" s="563">
        <f t="shared" si="64"/>
        <v>0</v>
      </c>
      <c r="M499" s="565">
        <v>0</v>
      </c>
      <c r="N499" s="563">
        <v>0</v>
      </c>
      <c r="O499" s="563">
        <v>0</v>
      </c>
      <c r="P499" s="563">
        <f t="shared" si="65"/>
        <v>0</v>
      </c>
      <c r="Q499" s="563">
        <v>0</v>
      </c>
      <c r="R499" s="563">
        <v>0</v>
      </c>
      <c r="S499" s="563">
        <v>0</v>
      </c>
      <c r="T499" s="563">
        <f t="shared" si="66"/>
        <v>0</v>
      </c>
      <c r="U499" s="563">
        <v>0</v>
      </c>
      <c r="V499" s="563">
        <v>0</v>
      </c>
      <c r="W499" s="563">
        <v>0</v>
      </c>
      <c r="X499" s="58"/>
      <c r="Y499" s="264"/>
      <c r="Z499" s="400" t="e">
        <f>J499-#REF!</f>
        <v>#REF!</v>
      </c>
      <c r="AI499" s="34">
        <f t="shared" si="72"/>
        <v>6900</v>
      </c>
      <c r="AJ499" s="34">
        <f t="shared" si="73"/>
        <v>0</v>
      </c>
    </row>
    <row r="500" spans="1:227" ht="15.75" hidden="1" outlineLevel="2" x14ac:dyDescent="0.2">
      <c r="A500" s="481" t="s">
        <v>371</v>
      </c>
      <c r="B500" s="78" t="s">
        <v>1060</v>
      </c>
      <c r="C500" s="563">
        <v>0</v>
      </c>
      <c r="D500" s="563">
        <f t="shared" si="62"/>
        <v>7600</v>
      </c>
      <c r="E500" s="563"/>
      <c r="F500" s="563"/>
      <c r="G500" s="563"/>
      <c r="H500" s="563">
        <f t="shared" si="63"/>
        <v>7600</v>
      </c>
      <c r="I500" s="563">
        <v>0</v>
      </c>
      <c r="J500" s="564">
        <v>7600</v>
      </c>
      <c r="K500" s="563">
        <v>0</v>
      </c>
      <c r="L500" s="563">
        <f t="shared" si="64"/>
        <v>0</v>
      </c>
      <c r="M500" s="565">
        <v>0</v>
      </c>
      <c r="N500" s="563">
        <v>0</v>
      </c>
      <c r="O500" s="563">
        <v>0</v>
      </c>
      <c r="P500" s="563">
        <f t="shared" si="65"/>
        <v>0</v>
      </c>
      <c r="Q500" s="563">
        <v>0</v>
      </c>
      <c r="R500" s="563">
        <v>0</v>
      </c>
      <c r="S500" s="563">
        <v>0</v>
      </c>
      <c r="T500" s="563">
        <f t="shared" si="66"/>
        <v>0</v>
      </c>
      <c r="U500" s="563">
        <v>0</v>
      </c>
      <c r="V500" s="563">
        <v>0</v>
      </c>
      <c r="W500" s="563">
        <v>0</v>
      </c>
      <c r="X500" s="58"/>
      <c r="Y500" s="264"/>
      <c r="Z500" s="400" t="e">
        <f>J500-#REF!</f>
        <v>#REF!</v>
      </c>
      <c r="AI500" s="34">
        <f t="shared" si="72"/>
        <v>7600</v>
      </c>
      <c r="AJ500" s="34">
        <f t="shared" si="73"/>
        <v>0</v>
      </c>
    </row>
    <row r="501" spans="1:227" ht="31.5" hidden="1" outlineLevel="2" x14ac:dyDescent="0.2">
      <c r="A501" s="481" t="s">
        <v>373</v>
      </c>
      <c r="B501" s="78" t="s">
        <v>1059</v>
      </c>
      <c r="C501" s="563">
        <v>0</v>
      </c>
      <c r="D501" s="563">
        <f t="shared" si="62"/>
        <v>7600</v>
      </c>
      <c r="E501" s="563"/>
      <c r="F501" s="563"/>
      <c r="G501" s="563"/>
      <c r="H501" s="563">
        <f t="shared" si="63"/>
        <v>7600</v>
      </c>
      <c r="I501" s="563">
        <v>0</v>
      </c>
      <c r="J501" s="564">
        <v>7600</v>
      </c>
      <c r="K501" s="563">
        <v>0</v>
      </c>
      <c r="L501" s="563">
        <f t="shared" si="64"/>
        <v>0</v>
      </c>
      <c r="M501" s="565">
        <v>0</v>
      </c>
      <c r="N501" s="563">
        <v>0</v>
      </c>
      <c r="O501" s="563">
        <v>0</v>
      </c>
      <c r="P501" s="563">
        <f t="shared" si="65"/>
        <v>0</v>
      </c>
      <c r="Q501" s="563">
        <v>0</v>
      </c>
      <c r="R501" s="563">
        <v>0</v>
      </c>
      <c r="S501" s="563">
        <v>0</v>
      </c>
      <c r="T501" s="563">
        <f t="shared" si="66"/>
        <v>0</v>
      </c>
      <c r="U501" s="563">
        <v>0</v>
      </c>
      <c r="V501" s="563">
        <v>0</v>
      </c>
      <c r="W501" s="563">
        <v>0</v>
      </c>
      <c r="X501" s="58"/>
      <c r="Y501" s="264"/>
      <c r="Z501" s="400" t="e">
        <f>J501-#REF!</f>
        <v>#REF!</v>
      </c>
      <c r="AI501" s="34">
        <f t="shared" si="72"/>
        <v>7600</v>
      </c>
      <c r="AJ501" s="34">
        <f t="shared" si="73"/>
        <v>0</v>
      </c>
    </row>
    <row r="502" spans="1:227" ht="15.75" hidden="1" outlineLevel="2" x14ac:dyDescent="0.2">
      <c r="A502" s="481" t="s">
        <v>375</v>
      </c>
      <c r="B502" s="78" t="s">
        <v>1058</v>
      </c>
      <c r="C502" s="563">
        <v>0</v>
      </c>
      <c r="D502" s="563">
        <f t="shared" si="62"/>
        <v>6900</v>
      </c>
      <c r="E502" s="563"/>
      <c r="F502" s="563"/>
      <c r="G502" s="563"/>
      <c r="H502" s="563">
        <f t="shared" si="63"/>
        <v>6900</v>
      </c>
      <c r="I502" s="563">
        <v>0</v>
      </c>
      <c r="J502" s="564">
        <v>6900</v>
      </c>
      <c r="K502" s="563">
        <v>0</v>
      </c>
      <c r="L502" s="563">
        <f t="shared" si="64"/>
        <v>0</v>
      </c>
      <c r="M502" s="565">
        <v>0</v>
      </c>
      <c r="N502" s="563">
        <v>0</v>
      </c>
      <c r="O502" s="563">
        <v>0</v>
      </c>
      <c r="P502" s="563">
        <f t="shared" si="65"/>
        <v>0</v>
      </c>
      <c r="Q502" s="563">
        <v>0</v>
      </c>
      <c r="R502" s="563">
        <v>0</v>
      </c>
      <c r="S502" s="563">
        <v>0</v>
      </c>
      <c r="T502" s="563">
        <f t="shared" si="66"/>
        <v>0</v>
      </c>
      <c r="U502" s="563">
        <v>0</v>
      </c>
      <c r="V502" s="563">
        <v>0</v>
      </c>
      <c r="W502" s="563">
        <v>0</v>
      </c>
      <c r="X502" s="58"/>
      <c r="Y502" s="264"/>
      <c r="Z502" s="400" t="e">
        <f>J502-#REF!</f>
        <v>#REF!</v>
      </c>
      <c r="AI502" s="34">
        <f t="shared" si="72"/>
        <v>6900</v>
      </c>
      <c r="AJ502" s="34">
        <f t="shared" si="73"/>
        <v>0</v>
      </c>
    </row>
    <row r="503" spans="1:227" ht="31.5" hidden="1" outlineLevel="2" x14ac:dyDescent="0.2">
      <c r="A503" s="481" t="s">
        <v>377</v>
      </c>
      <c r="B503" s="78" t="s">
        <v>1057</v>
      </c>
      <c r="C503" s="563">
        <v>0</v>
      </c>
      <c r="D503" s="563">
        <f t="shared" si="62"/>
        <v>6900</v>
      </c>
      <c r="E503" s="563"/>
      <c r="F503" s="563"/>
      <c r="G503" s="563"/>
      <c r="H503" s="563">
        <f t="shared" si="63"/>
        <v>6900</v>
      </c>
      <c r="I503" s="563">
        <v>0</v>
      </c>
      <c r="J503" s="564">
        <v>6900</v>
      </c>
      <c r="K503" s="563">
        <v>0</v>
      </c>
      <c r="L503" s="563">
        <f t="shared" si="64"/>
        <v>0</v>
      </c>
      <c r="M503" s="565">
        <v>0</v>
      </c>
      <c r="N503" s="563">
        <v>0</v>
      </c>
      <c r="O503" s="563">
        <v>0</v>
      </c>
      <c r="P503" s="563">
        <f t="shared" si="65"/>
        <v>0</v>
      </c>
      <c r="Q503" s="563">
        <v>0</v>
      </c>
      <c r="R503" s="563">
        <v>0</v>
      </c>
      <c r="S503" s="563">
        <v>0</v>
      </c>
      <c r="T503" s="563">
        <f t="shared" si="66"/>
        <v>0</v>
      </c>
      <c r="U503" s="563">
        <v>0</v>
      </c>
      <c r="V503" s="563">
        <v>0</v>
      </c>
      <c r="W503" s="563">
        <v>0</v>
      </c>
      <c r="X503" s="58"/>
      <c r="Y503" s="264"/>
      <c r="Z503" s="400" t="e">
        <f>J503-#REF!</f>
        <v>#REF!</v>
      </c>
      <c r="AI503" s="34">
        <f t="shared" si="72"/>
        <v>6900</v>
      </c>
      <c r="AJ503" s="34">
        <f t="shared" si="73"/>
        <v>0</v>
      </c>
    </row>
    <row r="504" spans="1:227" ht="31.5" hidden="1" outlineLevel="2" x14ac:dyDescent="0.2">
      <c r="A504" s="500" t="s">
        <v>379</v>
      </c>
      <c r="B504" s="372" t="s">
        <v>1741</v>
      </c>
      <c r="C504" s="563">
        <v>0</v>
      </c>
      <c r="D504" s="563">
        <f t="shared" si="62"/>
        <v>7600</v>
      </c>
      <c r="E504" s="563"/>
      <c r="F504" s="563"/>
      <c r="G504" s="563"/>
      <c r="H504" s="563">
        <f t="shared" si="63"/>
        <v>7600</v>
      </c>
      <c r="I504" s="563">
        <v>0</v>
      </c>
      <c r="J504" s="564">
        <v>7600</v>
      </c>
      <c r="K504" s="563">
        <v>0</v>
      </c>
      <c r="L504" s="563">
        <f t="shared" si="64"/>
        <v>0</v>
      </c>
      <c r="M504" s="565">
        <v>0</v>
      </c>
      <c r="N504" s="563">
        <v>0</v>
      </c>
      <c r="O504" s="563">
        <v>0</v>
      </c>
      <c r="P504" s="563">
        <f t="shared" si="65"/>
        <v>0</v>
      </c>
      <c r="Q504" s="563">
        <v>0</v>
      </c>
      <c r="R504" s="563">
        <v>0</v>
      </c>
      <c r="S504" s="563">
        <v>0</v>
      </c>
      <c r="T504" s="563">
        <f t="shared" si="66"/>
        <v>0</v>
      </c>
      <c r="U504" s="563">
        <v>0</v>
      </c>
      <c r="V504" s="563">
        <v>0</v>
      </c>
      <c r="W504" s="563">
        <v>0</v>
      </c>
      <c r="X504" s="58"/>
      <c r="Y504" s="264"/>
      <c r="Z504" s="400" t="e">
        <f>J504-#REF!</f>
        <v>#REF!</v>
      </c>
      <c r="AI504" s="34">
        <f t="shared" si="72"/>
        <v>7600</v>
      </c>
      <c r="AJ504" s="34">
        <f t="shared" si="73"/>
        <v>0</v>
      </c>
    </row>
    <row r="505" spans="1:227" ht="15.75" hidden="1" outlineLevel="2" x14ac:dyDescent="0.2">
      <c r="A505" s="481" t="s">
        <v>381</v>
      </c>
      <c r="B505" s="78" t="s">
        <v>1056</v>
      </c>
      <c r="C505" s="563">
        <v>0</v>
      </c>
      <c r="D505" s="563">
        <f t="shared" si="62"/>
        <v>7600</v>
      </c>
      <c r="E505" s="563"/>
      <c r="F505" s="563"/>
      <c r="G505" s="563"/>
      <c r="H505" s="563">
        <f t="shared" si="63"/>
        <v>7600</v>
      </c>
      <c r="I505" s="563">
        <v>0</v>
      </c>
      <c r="J505" s="564">
        <v>7600</v>
      </c>
      <c r="K505" s="563">
        <v>0</v>
      </c>
      <c r="L505" s="563">
        <f t="shared" si="64"/>
        <v>0</v>
      </c>
      <c r="M505" s="565">
        <v>0</v>
      </c>
      <c r="N505" s="563">
        <v>0</v>
      </c>
      <c r="O505" s="563">
        <v>0</v>
      </c>
      <c r="P505" s="563">
        <f t="shared" si="65"/>
        <v>0</v>
      </c>
      <c r="Q505" s="563">
        <v>0</v>
      </c>
      <c r="R505" s="563">
        <v>0</v>
      </c>
      <c r="S505" s="563">
        <v>0</v>
      </c>
      <c r="T505" s="563">
        <f t="shared" si="66"/>
        <v>0</v>
      </c>
      <c r="U505" s="563">
        <v>0</v>
      </c>
      <c r="V505" s="563">
        <v>0</v>
      </c>
      <c r="W505" s="563">
        <v>0</v>
      </c>
      <c r="X505" s="58"/>
      <c r="Y505" s="264"/>
      <c r="Z505" s="400" t="e">
        <f>J505-#REF!</f>
        <v>#REF!</v>
      </c>
      <c r="AI505" s="34">
        <f t="shared" si="72"/>
        <v>7600</v>
      </c>
      <c r="AJ505" s="34">
        <f t="shared" si="73"/>
        <v>0</v>
      </c>
    </row>
    <row r="506" spans="1:227" ht="15.75" hidden="1" outlineLevel="2" x14ac:dyDescent="0.2">
      <c r="A506" s="481" t="s">
        <v>597</v>
      </c>
      <c r="B506" s="78" t="s">
        <v>1055</v>
      </c>
      <c r="C506" s="563">
        <v>0</v>
      </c>
      <c r="D506" s="563">
        <f t="shared" si="62"/>
        <v>6900</v>
      </c>
      <c r="E506" s="563"/>
      <c r="F506" s="563"/>
      <c r="G506" s="563"/>
      <c r="H506" s="563">
        <f t="shared" si="63"/>
        <v>6900</v>
      </c>
      <c r="I506" s="563">
        <v>0</v>
      </c>
      <c r="J506" s="564">
        <v>6900</v>
      </c>
      <c r="K506" s="563">
        <v>0</v>
      </c>
      <c r="L506" s="563">
        <f t="shared" si="64"/>
        <v>0</v>
      </c>
      <c r="M506" s="565">
        <v>0</v>
      </c>
      <c r="N506" s="563">
        <v>0</v>
      </c>
      <c r="O506" s="563">
        <v>0</v>
      </c>
      <c r="P506" s="563">
        <f t="shared" si="65"/>
        <v>0</v>
      </c>
      <c r="Q506" s="563">
        <v>0</v>
      </c>
      <c r="R506" s="563">
        <v>0</v>
      </c>
      <c r="S506" s="563">
        <v>0</v>
      </c>
      <c r="T506" s="563">
        <f t="shared" si="66"/>
        <v>0</v>
      </c>
      <c r="U506" s="563">
        <v>0</v>
      </c>
      <c r="V506" s="563">
        <v>0</v>
      </c>
      <c r="W506" s="563">
        <v>0</v>
      </c>
      <c r="X506" s="58"/>
      <c r="Y506" s="264"/>
      <c r="Z506" s="400" t="e">
        <f>J506-#REF!</f>
        <v>#REF!</v>
      </c>
      <c r="AI506" s="34">
        <f t="shared" si="72"/>
        <v>6900</v>
      </c>
      <c r="AJ506" s="34">
        <f t="shared" si="73"/>
        <v>0</v>
      </c>
    </row>
    <row r="507" spans="1:227" s="91" customFormat="1" ht="18.75" hidden="1" customHeight="1" outlineLevel="2" x14ac:dyDescent="0.25">
      <c r="A507" s="483" t="s">
        <v>1408</v>
      </c>
      <c r="B507" s="428" t="s">
        <v>1424</v>
      </c>
      <c r="C507" s="575">
        <v>0</v>
      </c>
      <c r="D507" s="575">
        <f t="shared" si="62"/>
        <v>8000</v>
      </c>
      <c r="E507" s="575"/>
      <c r="F507" s="575"/>
      <c r="G507" s="575"/>
      <c r="H507" s="575">
        <f t="shared" si="63"/>
        <v>8000</v>
      </c>
      <c r="I507" s="575">
        <v>0</v>
      </c>
      <c r="J507" s="576">
        <v>8000</v>
      </c>
      <c r="K507" s="575">
        <v>0</v>
      </c>
      <c r="L507" s="575">
        <f t="shared" si="64"/>
        <v>0</v>
      </c>
      <c r="M507" s="577">
        <v>0</v>
      </c>
      <c r="N507" s="575">
        <v>0</v>
      </c>
      <c r="O507" s="575">
        <v>0</v>
      </c>
      <c r="P507" s="575">
        <f t="shared" si="65"/>
        <v>0</v>
      </c>
      <c r="Q507" s="575">
        <v>0</v>
      </c>
      <c r="R507" s="575">
        <v>0</v>
      </c>
      <c r="S507" s="575">
        <v>0</v>
      </c>
      <c r="T507" s="575">
        <f t="shared" si="66"/>
        <v>0</v>
      </c>
      <c r="U507" s="575">
        <v>0</v>
      </c>
      <c r="V507" s="575">
        <v>0</v>
      </c>
      <c r="W507" s="575">
        <v>0</v>
      </c>
      <c r="X507" s="429" t="s">
        <v>1640</v>
      </c>
      <c r="Y507" s="430"/>
      <c r="Z507" s="431"/>
    </row>
    <row r="508" spans="1:227" s="91" customFormat="1" ht="18.75" hidden="1" customHeight="1" outlineLevel="2" x14ac:dyDescent="0.25">
      <c r="A508" s="483" t="s">
        <v>1409</v>
      </c>
      <c r="B508" s="428" t="s">
        <v>1425</v>
      </c>
      <c r="C508" s="575">
        <v>0</v>
      </c>
      <c r="D508" s="575">
        <f t="shared" si="62"/>
        <v>8000</v>
      </c>
      <c r="E508" s="575"/>
      <c r="F508" s="575"/>
      <c r="G508" s="575"/>
      <c r="H508" s="575">
        <f t="shared" si="63"/>
        <v>8000</v>
      </c>
      <c r="I508" s="575">
        <v>0</v>
      </c>
      <c r="J508" s="576">
        <v>8000</v>
      </c>
      <c r="K508" s="575">
        <v>0</v>
      </c>
      <c r="L508" s="575">
        <f t="shared" si="64"/>
        <v>0</v>
      </c>
      <c r="M508" s="577">
        <v>0</v>
      </c>
      <c r="N508" s="575">
        <v>0</v>
      </c>
      <c r="O508" s="575">
        <v>0</v>
      </c>
      <c r="P508" s="575">
        <f t="shared" si="65"/>
        <v>0</v>
      </c>
      <c r="Q508" s="575">
        <v>0</v>
      </c>
      <c r="R508" s="575">
        <v>0</v>
      </c>
      <c r="S508" s="575">
        <v>0</v>
      </c>
      <c r="T508" s="575">
        <f t="shared" si="66"/>
        <v>0</v>
      </c>
      <c r="U508" s="575">
        <v>0</v>
      </c>
      <c r="V508" s="575">
        <v>0</v>
      </c>
      <c r="W508" s="575">
        <v>0</v>
      </c>
      <c r="X508" s="429" t="s">
        <v>1640</v>
      </c>
      <c r="Y508" s="430"/>
      <c r="Z508" s="431"/>
    </row>
    <row r="509" spans="1:227" s="91" customFormat="1" ht="18.75" hidden="1" customHeight="1" outlineLevel="2" x14ac:dyDescent="0.25">
      <c r="A509" s="483" t="s">
        <v>1410</v>
      </c>
      <c r="B509" s="428" t="s">
        <v>1426</v>
      </c>
      <c r="C509" s="575">
        <v>0</v>
      </c>
      <c r="D509" s="575">
        <f t="shared" si="62"/>
        <v>8000</v>
      </c>
      <c r="E509" s="575"/>
      <c r="F509" s="575"/>
      <c r="G509" s="575"/>
      <c r="H509" s="575">
        <f t="shared" si="63"/>
        <v>8000</v>
      </c>
      <c r="I509" s="575">
        <v>0</v>
      </c>
      <c r="J509" s="576">
        <v>8000</v>
      </c>
      <c r="K509" s="575">
        <v>0</v>
      </c>
      <c r="L509" s="575">
        <f t="shared" si="64"/>
        <v>0</v>
      </c>
      <c r="M509" s="577">
        <v>0</v>
      </c>
      <c r="N509" s="575">
        <v>0</v>
      </c>
      <c r="O509" s="575">
        <v>0</v>
      </c>
      <c r="P509" s="575">
        <f t="shared" si="65"/>
        <v>0</v>
      </c>
      <c r="Q509" s="575">
        <v>0</v>
      </c>
      <c r="R509" s="575">
        <v>0</v>
      </c>
      <c r="S509" s="575">
        <v>0</v>
      </c>
      <c r="T509" s="575">
        <f t="shared" si="66"/>
        <v>0</v>
      </c>
      <c r="U509" s="575">
        <v>0</v>
      </c>
      <c r="V509" s="575">
        <v>0</v>
      </c>
      <c r="W509" s="575">
        <v>0</v>
      </c>
      <c r="X509" s="429" t="s">
        <v>1640</v>
      </c>
      <c r="Y509" s="432"/>
      <c r="Z509" s="433"/>
      <c r="AI509" s="434">
        <f>SUM(I509:K509)</f>
        <v>8000</v>
      </c>
      <c r="AJ509" s="434">
        <f>AI509-H509</f>
        <v>0</v>
      </c>
    </row>
    <row r="510" spans="1:227" s="44" customFormat="1" ht="15.75" hidden="1" outlineLevel="2" x14ac:dyDescent="0.2">
      <c r="A510" s="99" t="s">
        <v>599</v>
      </c>
      <c r="B510" s="63" t="s">
        <v>772</v>
      </c>
      <c r="C510" s="563">
        <v>0</v>
      </c>
      <c r="D510" s="563">
        <f t="shared" si="62"/>
        <v>5000</v>
      </c>
      <c r="E510" s="563">
        <v>1</v>
      </c>
      <c r="F510" s="563"/>
      <c r="G510" s="563"/>
      <c r="H510" s="563">
        <f t="shared" si="63"/>
        <v>0</v>
      </c>
      <c r="I510" s="563">
        <v>0</v>
      </c>
      <c r="J510" s="563">
        <v>0</v>
      </c>
      <c r="K510" s="565">
        <v>0</v>
      </c>
      <c r="L510" s="563">
        <f t="shared" si="64"/>
        <v>5000</v>
      </c>
      <c r="M510" s="565">
        <v>0</v>
      </c>
      <c r="N510" s="563">
        <v>5000</v>
      </c>
      <c r="O510" s="563">
        <v>0</v>
      </c>
      <c r="P510" s="563">
        <f t="shared" si="65"/>
        <v>0</v>
      </c>
      <c r="Q510" s="563">
        <v>0</v>
      </c>
      <c r="R510" s="563">
        <v>0</v>
      </c>
      <c r="S510" s="563">
        <v>0</v>
      </c>
      <c r="T510" s="563">
        <f t="shared" si="66"/>
        <v>0</v>
      </c>
      <c r="U510" s="563">
        <v>0</v>
      </c>
      <c r="V510" s="563">
        <v>0</v>
      </c>
      <c r="W510" s="563">
        <v>0</v>
      </c>
      <c r="X510" s="58"/>
      <c r="Y510" s="254"/>
      <c r="Z510" s="382"/>
      <c r="AG510" s="45"/>
      <c r="AH510" s="45"/>
      <c r="AI510" s="34"/>
      <c r="AJ510" s="34"/>
      <c r="AK510" s="45"/>
      <c r="AL510" s="45"/>
      <c r="AM510" s="45"/>
      <c r="AN510" s="45"/>
      <c r="AO510" s="45"/>
      <c r="AP510" s="45"/>
    </row>
    <row r="511" spans="1:227" s="44" customFormat="1" ht="15.75" hidden="1" outlineLevel="2" x14ac:dyDescent="0.2">
      <c r="A511" s="99" t="s">
        <v>601</v>
      </c>
      <c r="B511" s="63" t="s">
        <v>773</v>
      </c>
      <c r="C511" s="563">
        <v>0</v>
      </c>
      <c r="D511" s="563">
        <f t="shared" si="62"/>
        <v>5000</v>
      </c>
      <c r="E511" s="563">
        <v>1</v>
      </c>
      <c r="F511" s="563"/>
      <c r="G511" s="563"/>
      <c r="H511" s="563">
        <f t="shared" si="63"/>
        <v>0</v>
      </c>
      <c r="I511" s="563">
        <v>0</v>
      </c>
      <c r="J511" s="563">
        <v>0</v>
      </c>
      <c r="K511" s="565">
        <v>0</v>
      </c>
      <c r="L511" s="563">
        <f t="shared" si="64"/>
        <v>5000</v>
      </c>
      <c r="M511" s="565">
        <v>0</v>
      </c>
      <c r="N511" s="563">
        <v>5000</v>
      </c>
      <c r="O511" s="563">
        <v>0</v>
      </c>
      <c r="P511" s="563">
        <f t="shared" si="65"/>
        <v>0</v>
      </c>
      <c r="Q511" s="563">
        <v>0</v>
      </c>
      <c r="R511" s="563">
        <v>0</v>
      </c>
      <c r="S511" s="563">
        <v>0</v>
      </c>
      <c r="T511" s="563">
        <f t="shared" si="66"/>
        <v>0</v>
      </c>
      <c r="U511" s="563">
        <v>0</v>
      </c>
      <c r="V511" s="563">
        <v>0</v>
      </c>
      <c r="W511" s="563">
        <v>0</v>
      </c>
      <c r="X511" s="58"/>
      <c r="Y511" s="254"/>
      <c r="Z511" s="382"/>
      <c r="AG511" s="45"/>
      <c r="AH511" s="45"/>
      <c r="AI511" s="34"/>
      <c r="AJ511" s="34"/>
      <c r="AK511" s="45"/>
      <c r="AL511" s="45"/>
      <c r="AM511" s="45"/>
      <c r="AN511" s="45"/>
      <c r="AO511" s="45"/>
      <c r="AP511" s="45"/>
    </row>
    <row r="512" spans="1:227" s="384" customFormat="1" ht="15.75" hidden="1" outlineLevel="2" x14ac:dyDescent="0.2">
      <c r="A512" s="479" t="s">
        <v>936</v>
      </c>
      <c r="B512" s="376" t="s">
        <v>836</v>
      </c>
      <c r="C512" s="568">
        <v>0</v>
      </c>
      <c r="D512" s="568">
        <f t="shared" si="62"/>
        <v>5000</v>
      </c>
      <c r="E512" s="568">
        <v>1</v>
      </c>
      <c r="F512" s="568"/>
      <c r="G512" s="568"/>
      <c r="H512" s="568">
        <f t="shared" si="63"/>
        <v>0</v>
      </c>
      <c r="I512" s="568">
        <v>0</v>
      </c>
      <c r="J512" s="568">
        <v>0</v>
      </c>
      <c r="K512" s="569">
        <v>0</v>
      </c>
      <c r="L512" s="568">
        <f t="shared" si="64"/>
        <v>5000</v>
      </c>
      <c r="M512" s="569">
        <v>0</v>
      </c>
      <c r="N512" s="568">
        <v>5000</v>
      </c>
      <c r="O512" s="568">
        <v>0</v>
      </c>
      <c r="P512" s="568">
        <f t="shared" si="65"/>
        <v>0</v>
      </c>
      <c r="Q512" s="568">
        <v>0</v>
      </c>
      <c r="R512" s="568">
        <v>0</v>
      </c>
      <c r="S512" s="568">
        <v>0</v>
      </c>
      <c r="T512" s="568">
        <f t="shared" si="66"/>
        <v>0</v>
      </c>
      <c r="U512" s="568">
        <v>0</v>
      </c>
      <c r="V512" s="568">
        <v>0</v>
      </c>
      <c r="W512" s="568">
        <v>0</v>
      </c>
      <c r="X512" s="377" t="s">
        <v>1578</v>
      </c>
      <c r="Y512" s="383"/>
      <c r="Z512" s="476"/>
      <c r="AG512" s="381"/>
      <c r="AH512" s="381"/>
      <c r="AI512" s="381"/>
      <c r="AJ512" s="381"/>
      <c r="AK512" s="381"/>
      <c r="AL512" s="381"/>
      <c r="AM512" s="381"/>
      <c r="AN512" s="381"/>
      <c r="AO512" s="381"/>
      <c r="AP512" s="381"/>
    </row>
    <row r="513" spans="1:36" s="441" customFormat="1" ht="15.75" hidden="1" outlineLevel="2" x14ac:dyDescent="0.25">
      <c r="A513" s="499" t="s">
        <v>1411</v>
      </c>
      <c r="B513" s="437" t="s">
        <v>1439</v>
      </c>
      <c r="C513" s="578">
        <v>0</v>
      </c>
      <c r="D513" s="578">
        <f t="shared" si="62"/>
        <v>27000</v>
      </c>
      <c r="E513" s="578"/>
      <c r="F513" s="578"/>
      <c r="G513" s="578"/>
      <c r="H513" s="578">
        <f t="shared" si="63"/>
        <v>0</v>
      </c>
      <c r="I513" s="578">
        <v>0</v>
      </c>
      <c r="J513" s="578">
        <v>0</v>
      </c>
      <c r="K513" s="578">
        <v>0</v>
      </c>
      <c r="L513" s="578">
        <f t="shared" si="64"/>
        <v>27000</v>
      </c>
      <c r="M513" s="579">
        <v>0</v>
      </c>
      <c r="N513" s="580">
        <v>27000</v>
      </c>
      <c r="O513" s="578">
        <v>0</v>
      </c>
      <c r="P513" s="578">
        <f t="shared" si="65"/>
        <v>0</v>
      </c>
      <c r="Q513" s="578">
        <v>0</v>
      </c>
      <c r="R513" s="578">
        <v>0</v>
      </c>
      <c r="S513" s="578">
        <v>0</v>
      </c>
      <c r="T513" s="578">
        <f t="shared" si="66"/>
        <v>0</v>
      </c>
      <c r="U513" s="578">
        <v>0</v>
      </c>
      <c r="V513" s="578">
        <v>0</v>
      </c>
      <c r="W513" s="578">
        <v>0</v>
      </c>
      <c r="X513" s="438" t="s">
        <v>1640</v>
      </c>
      <c r="Y513" s="439"/>
      <c r="Z513" s="440"/>
    </row>
    <row r="514" spans="1:36" s="441" customFormat="1" ht="17.25" hidden="1" customHeight="1" outlineLevel="2" x14ac:dyDescent="0.25">
      <c r="A514" s="484" t="s">
        <v>1412</v>
      </c>
      <c r="B514" s="437" t="s">
        <v>1427</v>
      </c>
      <c r="C514" s="578">
        <v>0</v>
      </c>
      <c r="D514" s="578">
        <f t="shared" si="62"/>
        <v>6000</v>
      </c>
      <c r="E514" s="578"/>
      <c r="F514" s="578"/>
      <c r="G514" s="578"/>
      <c r="H514" s="578">
        <f t="shared" si="63"/>
        <v>0</v>
      </c>
      <c r="I514" s="578">
        <v>0</v>
      </c>
      <c r="J514" s="578">
        <v>0</v>
      </c>
      <c r="K514" s="578">
        <v>0</v>
      </c>
      <c r="L514" s="578">
        <f t="shared" si="64"/>
        <v>6000</v>
      </c>
      <c r="M514" s="579">
        <v>0</v>
      </c>
      <c r="N514" s="580">
        <v>6000</v>
      </c>
      <c r="O514" s="578">
        <v>0</v>
      </c>
      <c r="P514" s="578">
        <f t="shared" si="65"/>
        <v>0</v>
      </c>
      <c r="Q514" s="578">
        <v>0</v>
      </c>
      <c r="R514" s="578">
        <v>0</v>
      </c>
      <c r="S514" s="578">
        <v>0</v>
      </c>
      <c r="T514" s="578">
        <f t="shared" si="66"/>
        <v>0</v>
      </c>
      <c r="U514" s="578">
        <v>0</v>
      </c>
      <c r="V514" s="578">
        <v>0</v>
      </c>
      <c r="W514" s="578">
        <v>0</v>
      </c>
      <c r="X514" s="438" t="s">
        <v>1640</v>
      </c>
      <c r="Y514" s="439"/>
      <c r="Z514" s="440"/>
    </row>
    <row r="515" spans="1:36" s="441" customFormat="1" ht="15.75" hidden="1" outlineLevel="2" x14ac:dyDescent="0.25">
      <c r="A515" s="484" t="s">
        <v>1413</v>
      </c>
      <c r="B515" s="437" t="s">
        <v>1428</v>
      </c>
      <c r="C515" s="578">
        <v>0</v>
      </c>
      <c r="D515" s="578">
        <f t="shared" si="62"/>
        <v>5000</v>
      </c>
      <c r="E515" s="578"/>
      <c r="F515" s="578"/>
      <c r="G515" s="578"/>
      <c r="H515" s="578">
        <f t="shared" si="63"/>
        <v>0</v>
      </c>
      <c r="I515" s="578">
        <v>0</v>
      </c>
      <c r="J515" s="578">
        <v>0</v>
      </c>
      <c r="K515" s="578">
        <v>0</v>
      </c>
      <c r="L515" s="578">
        <f t="shared" si="64"/>
        <v>5000</v>
      </c>
      <c r="M515" s="579">
        <v>0</v>
      </c>
      <c r="N515" s="580">
        <v>5000</v>
      </c>
      <c r="O515" s="578">
        <v>0</v>
      </c>
      <c r="P515" s="578">
        <f t="shared" si="65"/>
        <v>0</v>
      </c>
      <c r="Q515" s="578">
        <v>0</v>
      </c>
      <c r="R515" s="578">
        <v>0</v>
      </c>
      <c r="S515" s="578">
        <v>0</v>
      </c>
      <c r="T515" s="578">
        <f t="shared" si="66"/>
        <v>0</v>
      </c>
      <c r="U515" s="578">
        <v>0</v>
      </c>
      <c r="V515" s="578">
        <v>0</v>
      </c>
      <c r="W515" s="578">
        <v>0</v>
      </c>
      <c r="X515" s="438" t="s">
        <v>1640</v>
      </c>
      <c r="Y515" s="442"/>
      <c r="Z515" s="443"/>
      <c r="AI515" s="444">
        <f>SUM(I515:K515)</f>
        <v>0</v>
      </c>
      <c r="AJ515" s="444">
        <f>AI515-H515</f>
        <v>0</v>
      </c>
    </row>
    <row r="516" spans="1:36" s="441" customFormat="1" ht="15.75" hidden="1" outlineLevel="2" x14ac:dyDescent="0.25">
      <c r="A516" s="484" t="s">
        <v>1414</v>
      </c>
      <c r="B516" s="437" t="s">
        <v>1429</v>
      </c>
      <c r="C516" s="578">
        <v>0</v>
      </c>
      <c r="D516" s="578">
        <f t="shared" si="62"/>
        <v>6000</v>
      </c>
      <c r="E516" s="578"/>
      <c r="F516" s="578"/>
      <c r="G516" s="578"/>
      <c r="H516" s="578">
        <f t="shared" si="63"/>
        <v>0</v>
      </c>
      <c r="I516" s="578">
        <v>0</v>
      </c>
      <c r="J516" s="578">
        <v>0</v>
      </c>
      <c r="K516" s="578">
        <v>0</v>
      </c>
      <c r="L516" s="578">
        <f t="shared" si="64"/>
        <v>6000</v>
      </c>
      <c r="M516" s="579">
        <v>0</v>
      </c>
      <c r="N516" s="580">
        <v>6000</v>
      </c>
      <c r="O516" s="578">
        <v>0</v>
      </c>
      <c r="P516" s="578">
        <f t="shared" si="65"/>
        <v>0</v>
      </c>
      <c r="Q516" s="578">
        <v>0</v>
      </c>
      <c r="R516" s="578">
        <v>0</v>
      </c>
      <c r="S516" s="578">
        <v>0</v>
      </c>
      <c r="T516" s="578">
        <f t="shared" si="66"/>
        <v>0</v>
      </c>
      <c r="U516" s="578">
        <v>0</v>
      </c>
      <c r="V516" s="578">
        <v>0</v>
      </c>
      <c r="W516" s="578">
        <v>0</v>
      </c>
      <c r="X516" s="438" t="s">
        <v>1640</v>
      </c>
      <c r="Y516" s="439"/>
      <c r="Z516" s="440"/>
    </row>
    <row r="517" spans="1:36" s="441" customFormat="1" ht="15.75" hidden="1" outlineLevel="2" x14ac:dyDescent="0.25">
      <c r="A517" s="484" t="s">
        <v>1415</v>
      </c>
      <c r="B517" s="437" t="s">
        <v>1430</v>
      </c>
      <c r="C517" s="578">
        <v>0</v>
      </c>
      <c r="D517" s="578">
        <f t="shared" si="62"/>
        <v>5000</v>
      </c>
      <c r="E517" s="578"/>
      <c r="F517" s="578"/>
      <c r="G517" s="578"/>
      <c r="H517" s="578">
        <f t="shared" si="63"/>
        <v>0</v>
      </c>
      <c r="I517" s="578">
        <v>0</v>
      </c>
      <c r="J517" s="578">
        <v>0</v>
      </c>
      <c r="K517" s="578">
        <v>0</v>
      </c>
      <c r="L517" s="578">
        <f t="shared" si="64"/>
        <v>5000</v>
      </c>
      <c r="M517" s="579">
        <v>0</v>
      </c>
      <c r="N517" s="580">
        <v>5000</v>
      </c>
      <c r="O517" s="578">
        <v>0</v>
      </c>
      <c r="P517" s="578">
        <f t="shared" si="65"/>
        <v>0</v>
      </c>
      <c r="Q517" s="578">
        <v>0</v>
      </c>
      <c r="R517" s="578">
        <v>0</v>
      </c>
      <c r="S517" s="578">
        <v>0</v>
      </c>
      <c r="T517" s="578">
        <f t="shared" si="66"/>
        <v>0</v>
      </c>
      <c r="U517" s="578">
        <v>0</v>
      </c>
      <c r="V517" s="578">
        <v>0</v>
      </c>
      <c r="W517" s="578">
        <v>0</v>
      </c>
      <c r="X517" s="438" t="s">
        <v>1640</v>
      </c>
      <c r="Y517" s="439"/>
      <c r="Z517" s="440"/>
    </row>
    <row r="518" spans="1:36" s="441" customFormat="1" ht="15.75" hidden="1" outlineLevel="2" x14ac:dyDescent="0.25">
      <c r="A518" s="484" t="s">
        <v>1416</v>
      </c>
      <c r="B518" s="437" t="s">
        <v>1431</v>
      </c>
      <c r="C518" s="578">
        <v>0</v>
      </c>
      <c r="D518" s="578">
        <f t="shared" si="62"/>
        <v>5000</v>
      </c>
      <c r="E518" s="578"/>
      <c r="F518" s="578"/>
      <c r="G518" s="578"/>
      <c r="H518" s="578">
        <f t="shared" si="63"/>
        <v>0</v>
      </c>
      <c r="I518" s="578">
        <v>0</v>
      </c>
      <c r="J518" s="578">
        <v>0</v>
      </c>
      <c r="K518" s="578">
        <v>0</v>
      </c>
      <c r="L518" s="578">
        <f t="shared" si="64"/>
        <v>5000</v>
      </c>
      <c r="M518" s="579">
        <v>0</v>
      </c>
      <c r="N518" s="580">
        <v>5000</v>
      </c>
      <c r="O518" s="578">
        <v>0</v>
      </c>
      <c r="P518" s="578">
        <f t="shared" si="65"/>
        <v>0</v>
      </c>
      <c r="Q518" s="578">
        <v>0</v>
      </c>
      <c r="R518" s="578">
        <v>0</v>
      </c>
      <c r="S518" s="578">
        <v>0</v>
      </c>
      <c r="T518" s="578">
        <f t="shared" si="66"/>
        <v>0</v>
      </c>
      <c r="U518" s="578">
        <v>0</v>
      </c>
      <c r="V518" s="578">
        <v>0</v>
      </c>
      <c r="W518" s="578">
        <v>0</v>
      </c>
      <c r="X518" s="438" t="s">
        <v>1640</v>
      </c>
      <c r="Y518" s="442"/>
      <c r="Z518" s="443"/>
      <c r="AI518" s="444">
        <f>SUM(I518:K518)</f>
        <v>0</v>
      </c>
      <c r="AJ518" s="444">
        <f>AI518-H518</f>
        <v>0</v>
      </c>
    </row>
    <row r="519" spans="1:36" s="441" customFormat="1" ht="15.75" hidden="1" outlineLevel="2" x14ac:dyDescent="0.25">
      <c r="A519" s="484" t="s">
        <v>1417</v>
      </c>
      <c r="B519" s="437" t="s">
        <v>1432</v>
      </c>
      <c r="C519" s="578">
        <v>0</v>
      </c>
      <c r="D519" s="578">
        <f t="shared" si="62"/>
        <v>6000</v>
      </c>
      <c r="E519" s="578"/>
      <c r="F519" s="578"/>
      <c r="G519" s="578"/>
      <c r="H519" s="578">
        <f t="shared" si="63"/>
        <v>0</v>
      </c>
      <c r="I519" s="578">
        <v>0</v>
      </c>
      <c r="J519" s="578">
        <v>0</v>
      </c>
      <c r="K519" s="578">
        <v>0</v>
      </c>
      <c r="L519" s="578">
        <f t="shared" si="64"/>
        <v>6000</v>
      </c>
      <c r="M519" s="579">
        <v>0</v>
      </c>
      <c r="N519" s="580">
        <v>6000</v>
      </c>
      <c r="O519" s="578">
        <v>0</v>
      </c>
      <c r="P519" s="578">
        <f t="shared" si="65"/>
        <v>0</v>
      </c>
      <c r="Q519" s="578">
        <v>0</v>
      </c>
      <c r="R519" s="578">
        <v>0</v>
      </c>
      <c r="S519" s="578">
        <v>0</v>
      </c>
      <c r="T519" s="578">
        <f t="shared" si="66"/>
        <v>0</v>
      </c>
      <c r="U519" s="578">
        <v>0</v>
      </c>
      <c r="V519" s="578">
        <v>0</v>
      </c>
      <c r="W519" s="578">
        <v>0</v>
      </c>
      <c r="X519" s="438" t="s">
        <v>1640</v>
      </c>
      <c r="Y519" s="439"/>
      <c r="Z519" s="440"/>
    </row>
    <row r="520" spans="1:36" s="441" customFormat="1" ht="15.75" hidden="1" outlineLevel="2" x14ac:dyDescent="0.25">
      <c r="A520" s="484" t="s">
        <v>1418</v>
      </c>
      <c r="B520" s="437" t="s">
        <v>1433</v>
      </c>
      <c r="C520" s="578">
        <v>0</v>
      </c>
      <c r="D520" s="578">
        <f t="shared" si="62"/>
        <v>6000</v>
      </c>
      <c r="E520" s="578"/>
      <c r="F520" s="578"/>
      <c r="G520" s="578"/>
      <c r="H520" s="578">
        <f t="shared" si="63"/>
        <v>0</v>
      </c>
      <c r="I520" s="578">
        <v>0</v>
      </c>
      <c r="J520" s="578">
        <v>0</v>
      </c>
      <c r="K520" s="578">
        <v>0</v>
      </c>
      <c r="L520" s="578">
        <f t="shared" si="64"/>
        <v>6000</v>
      </c>
      <c r="M520" s="579">
        <v>0</v>
      </c>
      <c r="N520" s="580">
        <v>6000</v>
      </c>
      <c r="O520" s="578">
        <v>0</v>
      </c>
      <c r="P520" s="578">
        <f t="shared" si="65"/>
        <v>0</v>
      </c>
      <c r="Q520" s="578">
        <v>0</v>
      </c>
      <c r="R520" s="578">
        <v>0</v>
      </c>
      <c r="S520" s="578">
        <v>0</v>
      </c>
      <c r="T520" s="578">
        <f t="shared" si="66"/>
        <v>0</v>
      </c>
      <c r="U520" s="578">
        <v>0</v>
      </c>
      <c r="V520" s="578">
        <v>0</v>
      </c>
      <c r="W520" s="578">
        <v>0</v>
      </c>
      <c r="X520" s="438" t="s">
        <v>1640</v>
      </c>
      <c r="Y520" s="439"/>
      <c r="Z520" s="440"/>
    </row>
    <row r="521" spans="1:36" s="441" customFormat="1" ht="20.25" hidden="1" customHeight="1" outlineLevel="2" x14ac:dyDescent="0.25">
      <c r="A521" s="484" t="s">
        <v>1419</v>
      </c>
      <c r="B521" s="437" t="s">
        <v>1434</v>
      </c>
      <c r="C521" s="578">
        <v>0</v>
      </c>
      <c r="D521" s="578">
        <f t="shared" si="62"/>
        <v>6000</v>
      </c>
      <c r="E521" s="578"/>
      <c r="F521" s="578"/>
      <c r="G521" s="578"/>
      <c r="H521" s="578">
        <f t="shared" si="63"/>
        <v>0</v>
      </c>
      <c r="I521" s="578">
        <v>0</v>
      </c>
      <c r="J521" s="578">
        <v>0</v>
      </c>
      <c r="K521" s="578">
        <v>0</v>
      </c>
      <c r="L521" s="578">
        <f t="shared" si="64"/>
        <v>6000</v>
      </c>
      <c r="M521" s="579">
        <v>0</v>
      </c>
      <c r="N521" s="580">
        <v>6000</v>
      </c>
      <c r="O521" s="578">
        <v>0</v>
      </c>
      <c r="P521" s="578">
        <f t="shared" si="65"/>
        <v>0</v>
      </c>
      <c r="Q521" s="578">
        <v>0</v>
      </c>
      <c r="R521" s="578">
        <v>0</v>
      </c>
      <c r="S521" s="578">
        <v>0</v>
      </c>
      <c r="T521" s="578">
        <f t="shared" si="66"/>
        <v>0</v>
      </c>
      <c r="U521" s="578">
        <v>0</v>
      </c>
      <c r="V521" s="578">
        <v>0</v>
      </c>
      <c r="W521" s="578">
        <v>0</v>
      </c>
      <c r="X521" s="438" t="s">
        <v>1640</v>
      </c>
      <c r="Y521" s="442"/>
      <c r="Z521" s="443"/>
      <c r="AI521" s="444">
        <f>SUM(I521:K521)</f>
        <v>0</v>
      </c>
      <c r="AJ521" s="444">
        <f>AI521-H521</f>
        <v>0</v>
      </c>
    </row>
    <row r="522" spans="1:36" s="441" customFormat="1" ht="18.75" hidden="1" customHeight="1" outlineLevel="2" x14ac:dyDescent="0.25">
      <c r="A522" s="484" t="s">
        <v>1420</v>
      </c>
      <c r="B522" s="437" t="s">
        <v>1435</v>
      </c>
      <c r="C522" s="578">
        <v>0</v>
      </c>
      <c r="D522" s="578">
        <f t="shared" si="62"/>
        <v>6000</v>
      </c>
      <c r="E522" s="578"/>
      <c r="F522" s="578"/>
      <c r="G522" s="578"/>
      <c r="H522" s="578">
        <f t="shared" si="63"/>
        <v>0</v>
      </c>
      <c r="I522" s="578">
        <v>0</v>
      </c>
      <c r="J522" s="578">
        <v>0</v>
      </c>
      <c r="K522" s="578">
        <v>0</v>
      </c>
      <c r="L522" s="578">
        <f t="shared" si="64"/>
        <v>6000</v>
      </c>
      <c r="M522" s="579">
        <v>0</v>
      </c>
      <c r="N522" s="580">
        <v>6000</v>
      </c>
      <c r="O522" s="578">
        <v>0</v>
      </c>
      <c r="P522" s="578">
        <f t="shared" si="65"/>
        <v>0</v>
      </c>
      <c r="Q522" s="578">
        <v>0</v>
      </c>
      <c r="R522" s="578">
        <v>0</v>
      </c>
      <c r="S522" s="578">
        <v>0</v>
      </c>
      <c r="T522" s="578">
        <f t="shared" si="66"/>
        <v>0</v>
      </c>
      <c r="U522" s="578">
        <v>0</v>
      </c>
      <c r="V522" s="578">
        <v>0</v>
      </c>
      <c r="W522" s="578">
        <v>0</v>
      </c>
      <c r="X522" s="438" t="s">
        <v>1640</v>
      </c>
      <c r="Y522" s="439"/>
      <c r="Z522" s="440"/>
    </row>
    <row r="523" spans="1:36" s="441" customFormat="1" ht="16.5" hidden="1" customHeight="1" outlineLevel="2" x14ac:dyDescent="0.25">
      <c r="A523" s="484" t="s">
        <v>1421</v>
      </c>
      <c r="B523" s="437" t="s">
        <v>1436</v>
      </c>
      <c r="C523" s="578">
        <v>0</v>
      </c>
      <c r="D523" s="578">
        <f t="shared" si="62"/>
        <v>6000</v>
      </c>
      <c r="E523" s="578"/>
      <c r="F523" s="578"/>
      <c r="G523" s="578"/>
      <c r="H523" s="578">
        <f t="shared" si="63"/>
        <v>0</v>
      </c>
      <c r="I523" s="578">
        <v>0</v>
      </c>
      <c r="J523" s="578">
        <v>0</v>
      </c>
      <c r="K523" s="578">
        <v>0</v>
      </c>
      <c r="L523" s="578">
        <f t="shared" si="64"/>
        <v>6000</v>
      </c>
      <c r="M523" s="579">
        <v>0</v>
      </c>
      <c r="N523" s="580">
        <v>6000</v>
      </c>
      <c r="O523" s="578">
        <v>0</v>
      </c>
      <c r="P523" s="578">
        <f t="shared" si="65"/>
        <v>0</v>
      </c>
      <c r="Q523" s="578">
        <v>0</v>
      </c>
      <c r="R523" s="578">
        <v>0</v>
      </c>
      <c r="S523" s="578">
        <v>0</v>
      </c>
      <c r="T523" s="578">
        <f t="shared" si="66"/>
        <v>0</v>
      </c>
      <c r="U523" s="578">
        <v>0</v>
      </c>
      <c r="V523" s="578">
        <v>0</v>
      </c>
      <c r="W523" s="578">
        <v>0</v>
      </c>
      <c r="X523" s="438" t="s">
        <v>1640</v>
      </c>
      <c r="Y523" s="439"/>
      <c r="Z523" s="440"/>
    </row>
    <row r="524" spans="1:36" s="441" customFormat="1" ht="15.75" hidden="1" outlineLevel="2" x14ac:dyDescent="0.25">
      <c r="A524" s="484" t="s">
        <v>1422</v>
      </c>
      <c r="B524" s="437" t="s">
        <v>1437</v>
      </c>
      <c r="C524" s="578">
        <v>0</v>
      </c>
      <c r="D524" s="578">
        <f t="shared" si="62"/>
        <v>6000</v>
      </c>
      <c r="E524" s="578"/>
      <c r="F524" s="578"/>
      <c r="G524" s="578"/>
      <c r="H524" s="578">
        <f t="shared" si="63"/>
        <v>0</v>
      </c>
      <c r="I524" s="578">
        <v>0</v>
      </c>
      <c r="J524" s="578">
        <v>0</v>
      </c>
      <c r="K524" s="578">
        <v>0</v>
      </c>
      <c r="L524" s="578">
        <f t="shared" si="64"/>
        <v>6000</v>
      </c>
      <c r="M524" s="579">
        <v>0</v>
      </c>
      <c r="N524" s="580">
        <v>6000</v>
      </c>
      <c r="O524" s="578">
        <v>0</v>
      </c>
      <c r="P524" s="578">
        <f t="shared" si="65"/>
        <v>0</v>
      </c>
      <c r="Q524" s="578">
        <v>0</v>
      </c>
      <c r="R524" s="578">
        <v>0</v>
      </c>
      <c r="S524" s="578">
        <v>0</v>
      </c>
      <c r="T524" s="578">
        <f t="shared" si="66"/>
        <v>0</v>
      </c>
      <c r="U524" s="578">
        <v>0</v>
      </c>
      <c r="V524" s="578">
        <v>0</v>
      </c>
      <c r="W524" s="578">
        <v>0</v>
      </c>
      <c r="X524" s="438" t="s">
        <v>1640</v>
      </c>
      <c r="Y524" s="442"/>
      <c r="Z524" s="443"/>
      <c r="AI524" s="444">
        <f>SUM(I524:K524)</f>
        <v>0</v>
      </c>
      <c r="AJ524" s="444">
        <f>AI524-H524</f>
        <v>0</v>
      </c>
    </row>
    <row r="525" spans="1:36" s="441" customFormat="1" ht="18.75" hidden="1" customHeight="1" outlineLevel="2" x14ac:dyDescent="0.25">
      <c r="A525" s="484" t="s">
        <v>1423</v>
      </c>
      <c r="B525" s="437" t="s">
        <v>1438</v>
      </c>
      <c r="C525" s="578">
        <v>0</v>
      </c>
      <c r="D525" s="578">
        <f t="shared" si="62"/>
        <v>5000</v>
      </c>
      <c r="E525" s="578"/>
      <c r="F525" s="578"/>
      <c r="G525" s="578"/>
      <c r="H525" s="578">
        <f t="shared" si="63"/>
        <v>0</v>
      </c>
      <c r="I525" s="578">
        <v>0</v>
      </c>
      <c r="J525" s="578">
        <v>0</v>
      </c>
      <c r="K525" s="578">
        <v>0</v>
      </c>
      <c r="L525" s="578">
        <f t="shared" si="64"/>
        <v>5000</v>
      </c>
      <c r="M525" s="579">
        <v>0</v>
      </c>
      <c r="N525" s="580">
        <v>5000</v>
      </c>
      <c r="O525" s="578">
        <v>0</v>
      </c>
      <c r="P525" s="578">
        <f t="shared" si="65"/>
        <v>0</v>
      </c>
      <c r="Q525" s="578">
        <v>0</v>
      </c>
      <c r="R525" s="578">
        <v>0</v>
      </c>
      <c r="S525" s="578">
        <v>0</v>
      </c>
      <c r="T525" s="578">
        <f t="shared" si="66"/>
        <v>0</v>
      </c>
      <c r="U525" s="578">
        <v>0</v>
      </c>
      <c r="V525" s="578">
        <v>0</v>
      </c>
      <c r="W525" s="578">
        <v>0</v>
      </c>
      <c r="X525" s="438" t="s">
        <v>1640</v>
      </c>
      <c r="Y525" s="439"/>
      <c r="Z525" s="440"/>
    </row>
    <row r="526" spans="1:36" s="316" customFormat="1" ht="15.75" hidden="1" outlineLevel="2" x14ac:dyDescent="0.25">
      <c r="A526" s="488" t="s">
        <v>1760</v>
      </c>
      <c r="B526" s="105" t="s">
        <v>2107</v>
      </c>
      <c r="C526" s="571">
        <v>0</v>
      </c>
      <c r="D526" s="571">
        <f t="shared" si="62"/>
        <v>5000</v>
      </c>
      <c r="E526" s="571">
        <v>1</v>
      </c>
      <c r="F526" s="571">
        <v>1</v>
      </c>
      <c r="G526" s="571">
        <v>1</v>
      </c>
      <c r="H526" s="571">
        <f t="shared" si="63"/>
        <v>0</v>
      </c>
      <c r="I526" s="571">
        <v>0</v>
      </c>
      <c r="J526" s="571">
        <v>0</v>
      </c>
      <c r="K526" s="571">
        <v>0</v>
      </c>
      <c r="L526" s="571">
        <f t="shared" si="64"/>
        <v>5000</v>
      </c>
      <c r="M526" s="571">
        <v>0</v>
      </c>
      <c r="N526" s="571">
        <v>5000</v>
      </c>
      <c r="O526" s="571">
        <v>0</v>
      </c>
      <c r="P526" s="571">
        <f t="shared" si="65"/>
        <v>0</v>
      </c>
      <c r="Q526" s="571">
        <v>0</v>
      </c>
      <c r="R526" s="571">
        <v>0</v>
      </c>
      <c r="S526" s="571">
        <v>0</v>
      </c>
      <c r="T526" s="571">
        <f t="shared" si="66"/>
        <v>0</v>
      </c>
      <c r="U526" s="571">
        <v>0</v>
      </c>
      <c r="V526" s="571">
        <v>0</v>
      </c>
      <c r="W526" s="571">
        <v>0</v>
      </c>
      <c r="X526" s="450" t="s">
        <v>2061</v>
      </c>
    </row>
    <row r="527" spans="1:36" s="316" customFormat="1" ht="15.75" hidden="1" outlineLevel="2" x14ac:dyDescent="0.25">
      <c r="A527" s="488" t="s">
        <v>1763</v>
      </c>
      <c r="B527" s="105" t="s">
        <v>2110</v>
      </c>
      <c r="C527" s="571">
        <v>0</v>
      </c>
      <c r="D527" s="571">
        <f t="shared" si="62"/>
        <v>5000</v>
      </c>
      <c r="E527" s="571">
        <v>1</v>
      </c>
      <c r="F527" s="571">
        <v>1</v>
      </c>
      <c r="G527" s="571">
        <v>1</v>
      </c>
      <c r="H527" s="571">
        <f t="shared" si="63"/>
        <v>0</v>
      </c>
      <c r="I527" s="571">
        <v>0</v>
      </c>
      <c r="J527" s="571">
        <v>0</v>
      </c>
      <c r="K527" s="571">
        <v>0</v>
      </c>
      <c r="L527" s="571">
        <f t="shared" si="64"/>
        <v>5000</v>
      </c>
      <c r="M527" s="571">
        <v>0</v>
      </c>
      <c r="N527" s="571">
        <v>5000</v>
      </c>
      <c r="O527" s="571">
        <v>0</v>
      </c>
      <c r="P527" s="571">
        <f t="shared" si="65"/>
        <v>0</v>
      </c>
      <c r="Q527" s="571">
        <v>0</v>
      </c>
      <c r="R527" s="571">
        <v>0</v>
      </c>
      <c r="S527" s="571">
        <v>0</v>
      </c>
      <c r="T527" s="571">
        <f t="shared" si="66"/>
        <v>0</v>
      </c>
      <c r="U527" s="571">
        <v>0</v>
      </c>
      <c r="V527" s="571">
        <v>0</v>
      </c>
      <c r="W527" s="571">
        <v>0</v>
      </c>
      <c r="X527" s="450" t="s">
        <v>2061</v>
      </c>
    </row>
    <row r="528" spans="1:36" s="316" customFormat="1" ht="15.75" hidden="1" outlineLevel="2" x14ac:dyDescent="0.25">
      <c r="A528" s="488" t="s">
        <v>1765</v>
      </c>
      <c r="B528" s="105" t="s">
        <v>2112</v>
      </c>
      <c r="C528" s="571">
        <v>0</v>
      </c>
      <c r="D528" s="571">
        <f t="shared" ref="D528:D591" si="74">H528+L528+P528+T528</f>
        <v>5000</v>
      </c>
      <c r="E528" s="571">
        <v>1</v>
      </c>
      <c r="F528" s="571">
        <v>1</v>
      </c>
      <c r="G528" s="571">
        <v>1</v>
      </c>
      <c r="H528" s="571">
        <f t="shared" ref="H528:H591" si="75">SUM(I528:K528)</f>
        <v>0</v>
      </c>
      <c r="I528" s="571">
        <v>0</v>
      </c>
      <c r="J528" s="571">
        <v>0</v>
      </c>
      <c r="K528" s="571">
        <v>0</v>
      </c>
      <c r="L528" s="571">
        <f t="shared" ref="L528:L591" si="76">SUM(M528:O528)</f>
        <v>5000</v>
      </c>
      <c r="M528" s="571">
        <v>0</v>
      </c>
      <c r="N528" s="571">
        <v>5000</v>
      </c>
      <c r="O528" s="571">
        <v>0</v>
      </c>
      <c r="P528" s="571">
        <f t="shared" ref="P528:P591" si="77">SUM(Q528:S528)</f>
        <v>0</v>
      </c>
      <c r="Q528" s="571">
        <v>0</v>
      </c>
      <c r="R528" s="571">
        <v>0</v>
      </c>
      <c r="S528" s="571">
        <v>0</v>
      </c>
      <c r="T528" s="571">
        <f t="shared" ref="T528:T591" si="78">SUM(U528:W528)</f>
        <v>0</v>
      </c>
      <c r="U528" s="571">
        <v>0</v>
      </c>
      <c r="V528" s="571">
        <v>0</v>
      </c>
      <c r="W528" s="571">
        <v>0</v>
      </c>
      <c r="X528" s="450" t="s">
        <v>2061</v>
      </c>
    </row>
    <row r="529" spans="1:42" s="316" customFormat="1" ht="15.75" hidden="1" outlineLevel="2" x14ac:dyDescent="0.25">
      <c r="A529" s="488" t="s">
        <v>1764</v>
      </c>
      <c r="B529" s="105" t="s">
        <v>2111</v>
      </c>
      <c r="C529" s="571">
        <v>0</v>
      </c>
      <c r="D529" s="571">
        <f t="shared" si="74"/>
        <v>7000</v>
      </c>
      <c r="E529" s="571">
        <v>1</v>
      </c>
      <c r="F529" s="571">
        <v>1</v>
      </c>
      <c r="G529" s="571">
        <v>1</v>
      </c>
      <c r="H529" s="571">
        <f t="shared" si="75"/>
        <v>0</v>
      </c>
      <c r="I529" s="571">
        <v>0</v>
      </c>
      <c r="J529" s="571">
        <v>0</v>
      </c>
      <c r="K529" s="571">
        <v>0</v>
      </c>
      <c r="L529" s="571">
        <f t="shared" si="76"/>
        <v>7000</v>
      </c>
      <c r="M529" s="571">
        <v>0</v>
      </c>
      <c r="N529" s="571">
        <v>7000</v>
      </c>
      <c r="O529" s="571">
        <v>0</v>
      </c>
      <c r="P529" s="571">
        <f t="shared" si="77"/>
        <v>0</v>
      </c>
      <c r="Q529" s="571">
        <v>0</v>
      </c>
      <c r="R529" s="571">
        <v>0</v>
      </c>
      <c r="S529" s="571">
        <v>0</v>
      </c>
      <c r="T529" s="571">
        <f t="shared" si="78"/>
        <v>0</v>
      </c>
      <c r="U529" s="571">
        <v>0</v>
      </c>
      <c r="V529" s="571">
        <v>0</v>
      </c>
      <c r="W529" s="571">
        <v>0</v>
      </c>
      <c r="X529" s="450" t="s">
        <v>2061</v>
      </c>
    </row>
    <row r="530" spans="1:42" s="316" customFormat="1" ht="15.75" hidden="1" outlineLevel="2" x14ac:dyDescent="0.25">
      <c r="A530" s="488" t="s">
        <v>1766</v>
      </c>
      <c r="B530" s="105" t="s">
        <v>2113</v>
      </c>
      <c r="C530" s="571">
        <v>0</v>
      </c>
      <c r="D530" s="571">
        <f t="shared" si="74"/>
        <v>7000</v>
      </c>
      <c r="E530" s="571">
        <v>1</v>
      </c>
      <c r="F530" s="571">
        <v>1</v>
      </c>
      <c r="G530" s="571">
        <v>1</v>
      </c>
      <c r="H530" s="571">
        <f t="shared" si="75"/>
        <v>0</v>
      </c>
      <c r="I530" s="571">
        <v>0</v>
      </c>
      <c r="J530" s="571">
        <v>0</v>
      </c>
      <c r="K530" s="571">
        <v>0</v>
      </c>
      <c r="L530" s="571">
        <f t="shared" si="76"/>
        <v>7000</v>
      </c>
      <c r="M530" s="571">
        <v>0</v>
      </c>
      <c r="N530" s="571">
        <v>7000</v>
      </c>
      <c r="O530" s="571">
        <v>0</v>
      </c>
      <c r="P530" s="571">
        <f t="shared" si="77"/>
        <v>0</v>
      </c>
      <c r="Q530" s="571">
        <v>0</v>
      </c>
      <c r="R530" s="571">
        <v>0</v>
      </c>
      <c r="S530" s="571">
        <v>0</v>
      </c>
      <c r="T530" s="571">
        <f t="shared" si="78"/>
        <v>0</v>
      </c>
      <c r="U530" s="571">
        <v>0</v>
      </c>
      <c r="V530" s="571">
        <v>0</v>
      </c>
      <c r="W530" s="571">
        <v>0</v>
      </c>
      <c r="X530" s="450" t="s">
        <v>2061</v>
      </c>
    </row>
    <row r="531" spans="1:42" s="316" customFormat="1" ht="15.75" hidden="1" outlineLevel="2" x14ac:dyDescent="0.25">
      <c r="A531" s="488" t="s">
        <v>1762</v>
      </c>
      <c r="B531" s="105" t="s">
        <v>2109</v>
      </c>
      <c r="C531" s="571">
        <v>0</v>
      </c>
      <c r="D531" s="571">
        <f t="shared" si="74"/>
        <v>5000</v>
      </c>
      <c r="E531" s="571">
        <v>1</v>
      </c>
      <c r="F531" s="571">
        <v>1</v>
      </c>
      <c r="G531" s="571"/>
      <c r="H531" s="571">
        <f t="shared" si="75"/>
        <v>0</v>
      </c>
      <c r="I531" s="571">
        <v>0</v>
      </c>
      <c r="J531" s="571">
        <v>0</v>
      </c>
      <c r="K531" s="571">
        <v>0</v>
      </c>
      <c r="L531" s="571">
        <f t="shared" si="76"/>
        <v>0</v>
      </c>
      <c r="M531" s="571">
        <v>0</v>
      </c>
      <c r="N531" s="571">
        <v>0</v>
      </c>
      <c r="O531" s="571">
        <v>0</v>
      </c>
      <c r="P531" s="571">
        <f t="shared" si="77"/>
        <v>5000</v>
      </c>
      <c r="Q531" s="571">
        <v>0</v>
      </c>
      <c r="R531" s="571">
        <v>5000</v>
      </c>
      <c r="S531" s="571">
        <v>0</v>
      </c>
      <c r="T531" s="571">
        <f t="shared" si="78"/>
        <v>0</v>
      </c>
      <c r="U531" s="571">
        <v>0</v>
      </c>
      <c r="V531" s="571">
        <v>0</v>
      </c>
      <c r="W531" s="571">
        <v>0</v>
      </c>
      <c r="X531" s="450" t="s">
        <v>2061</v>
      </c>
    </row>
    <row r="532" spans="1:42" s="316" customFormat="1" ht="15.75" hidden="1" outlineLevel="2" x14ac:dyDescent="0.25">
      <c r="A532" s="488" t="s">
        <v>1761</v>
      </c>
      <c r="B532" s="105" t="s">
        <v>2108</v>
      </c>
      <c r="C532" s="571">
        <v>0</v>
      </c>
      <c r="D532" s="571">
        <f t="shared" si="74"/>
        <v>5000</v>
      </c>
      <c r="E532" s="571">
        <v>1</v>
      </c>
      <c r="F532" s="571">
        <v>1</v>
      </c>
      <c r="G532" s="571"/>
      <c r="H532" s="571">
        <f t="shared" si="75"/>
        <v>0</v>
      </c>
      <c r="I532" s="571">
        <v>0</v>
      </c>
      <c r="J532" s="571">
        <v>0</v>
      </c>
      <c r="K532" s="571">
        <v>0</v>
      </c>
      <c r="L532" s="571">
        <f t="shared" si="76"/>
        <v>0</v>
      </c>
      <c r="M532" s="571">
        <v>0</v>
      </c>
      <c r="N532" s="571">
        <v>0</v>
      </c>
      <c r="O532" s="571">
        <v>0</v>
      </c>
      <c r="P532" s="571">
        <f t="shared" si="77"/>
        <v>5000</v>
      </c>
      <c r="Q532" s="571">
        <v>0</v>
      </c>
      <c r="R532" s="571">
        <v>5000</v>
      </c>
      <c r="S532" s="571">
        <v>0</v>
      </c>
      <c r="T532" s="571">
        <f t="shared" si="78"/>
        <v>0</v>
      </c>
      <c r="U532" s="571">
        <v>0</v>
      </c>
      <c r="V532" s="571">
        <v>0</v>
      </c>
      <c r="W532" s="571">
        <v>0</v>
      </c>
      <c r="X532" s="450" t="s">
        <v>2061</v>
      </c>
    </row>
    <row r="533" spans="1:42" s="436" customFormat="1" ht="15.75" hidden="1" outlineLevel="2" x14ac:dyDescent="0.25">
      <c r="A533" s="491" t="s">
        <v>1768</v>
      </c>
      <c r="B533" s="490" t="s">
        <v>2420</v>
      </c>
      <c r="C533" s="589">
        <v>1</v>
      </c>
      <c r="D533" s="574">
        <f t="shared" ref="D533" si="79">H533+L533+P533+T533</f>
        <v>3000</v>
      </c>
      <c r="E533" s="574"/>
      <c r="F533" s="574"/>
      <c r="G533" s="574"/>
      <c r="H533" s="574">
        <f t="shared" ref="H533" si="80">SUM(I533:K533)</f>
        <v>0</v>
      </c>
      <c r="I533" s="574">
        <v>0</v>
      </c>
      <c r="J533" s="574">
        <v>0</v>
      </c>
      <c r="K533" s="574">
        <v>0</v>
      </c>
      <c r="L533" s="574">
        <f t="shared" ref="L533" si="81">SUM(M533:O533)</f>
        <v>3000</v>
      </c>
      <c r="M533" s="574">
        <v>0</v>
      </c>
      <c r="N533" s="597">
        <v>3000</v>
      </c>
      <c r="O533" s="574">
        <v>0</v>
      </c>
      <c r="P533" s="574">
        <f t="shared" ref="P533" si="82">SUM(Q533:S533)</f>
        <v>0</v>
      </c>
      <c r="Q533" s="574">
        <v>0</v>
      </c>
      <c r="R533" s="574">
        <v>0</v>
      </c>
      <c r="S533" s="574">
        <v>0</v>
      </c>
      <c r="T533" s="574">
        <f t="shared" ref="T533" si="83">SUM(U533:W533)</f>
        <v>0</v>
      </c>
      <c r="U533" s="574">
        <v>0</v>
      </c>
      <c r="V533" s="574">
        <v>0</v>
      </c>
      <c r="W533" s="574">
        <v>0</v>
      </c>
      <c r="X533" s="473" t="s">
        <v>1564</v>
      </c>
    </row>
    <row r="534" spans="1:42" s="436" customFormat="1" ht="15.75" hidden="1" outlineLevel="2" x14ac:dyDescent="0.25">
      <c r="A534" s="491" t="s">
        <v>1767</v>
      </c>
      <c r="B534" s="490" t="s">
        <v>1752</v>
      </c>
      <c r="C534" s="589">
        <v>3</v>
      </c>
      <c r="D534" s="574">
        <f t="shared" si="74"/>
        <v>10400</v>
      </c>
      <c r="E534" s="574"/>
      <c r="F534" s="574"/>
      <c r="G534" s="574"/>
      <c r="H534" s="574">
        <f t="shared" si="75"/>
        <v>0</v>
      </c>
      <c r="I534" s="574">
        <v>0</v>
      </c>
      <c r="J534" s="574">
        <v>0</v>
      </c>
      <c r="K534" s="574">
        <v>0</v>
      </c>
      <c r="L534" s="574">
        <f t="shared" si="76"/>
        <v>10400</v>
      </c>
      <c r="M534" s="574">
        <v>0</v>
      </c>
      <c r="N534" s="597">
        <v>10400</v>
      </c>
      <c r="O534" s="574">
        <v>0</v>
      </c>
      <c r="P534" s="574">
        <f t="shared" si="77"/>
        <v>0</v>
      </c>
      <c r="Q534" s="574">
        <v>0</v>
      </c>
      <c r="R534" s="574">
        <v>0</v>
      </c>
      <c r="S534" s="574">
        <v>0</v>
      </c>
      <c r="T534" s="574">
        <f t="shared" si="78"/>
        <v>0</v>
      </c>
      <c r="U534" s="574">
        <v>0</v>
      </c>
      <c r="V534" s="574">
        <v>0</v>
      </c>
      <c r="W534" s="574">
        <v>0</v>
      </c>
      <c r="X534" s="473" t="s">
        <v>1564</v>
      </c>
    </row>
    <row r="535" spans="1:42" s="436" customFormat="1" ht="15.75" hidden="1" outlineLevel="2" x14ac:dyDescent="0.25">
      <c r="A535" s="491" t="s">
        <v>1768</v>
      </c>
      <c r="B535" s="490" t="s">
        <v>1753</v>
      </c>
      <c r="C535" s="589">
        <v>3</v>
      </c>
      <c r="D535" s="574">
        <f t="shared" si="74"/>
        <v>10400</v>
      </c>
      <c r="E535" s="574"/>
      <c r="F535" s="574"/>
      <c r="G535" s="574"/>
      <c r="H535" s="574">
        <f t="shared" si="75"/>
        <v>0</v>
      </c>
      <c r="I535" s="574">
        <v>0</v>
      </c>
      <c r="J535" s="574">
        <v>0</v>
      </c>
      <c r="K535" s="574">
        <v>0</v>
      </c>
      <c r="L535" s="574">
        <f t="shared" si="76"/>
        <v>0</v>
      </c>
      <c r="M535" s="574">
        <v>0</v>
      </c>
      <c r="N535" s="597">
        <v>0</v>
      </c>
      <c r="O535" s="574">
        <v>0</v>
      </c>
      <c r="P535" s="574">
        <f t="shared" si="77"/>
        <v>10400</v>
      </c>
      <c r="Q535" s="574">
        <v>0</v>
      </c>
      <c r="R535" s="574">
        <v>10400</v>
      </c>
      <c r="S535" s="574">
        <v>0</v>
      </c>
      <c r="T535" s="574">
        <f t="shared" si="78"/>
        <v>0</v>
      </c>
      <c r="U535" s="574">
        <v>0</v>
      </c>
      <c r="V535" s="574">
        <v>0</v>
      </c>
      <c r="W535" s="574">
        <v>0</v>
      </c>
      <c r="X535" s="473" t="s">
        <v>1564</v>
      </c>
    </row>
    <row r="536" spans="1:42" s="436" customFormat="1" ht="15.75" hidden="1" outlineLevel="2" x14ac:dyDescent="0.25">
      <c r="A536" s="491" t="s">
        <v>1769</v>
      </c>
      <c r="B536" s="490" t="s">
        <v>1754</v>
      </c>
      <c r="C536" s="589">
        <v>2.7</v>
      </c>
      <c r="D536" s="574">
        <f t="shared" si="74"/>
        <v>13400</v>
      </c>
      <c r="E536" s="574"/>
      <c r="F536" s="574"/>
      <c r="G536" s="574"/>
      <c r="H536" s="574">
        <f t="shared" si="75"/>
        <v>0</v>
      </c>
      <c r="I536" s="574">
        <v>0</v>
      </c>
      <c r="J536" s="574">
        <v>0</v>
      </c>
      <c r="K536" s="574">
        <v>0</v>
      </c>
      <c r="L536" s="574">
        <f t="shared" si="76"/>
        <v>0</v>
      </c>
      <c r="M536" s="574">
        <v>0</v>
      </c>
      <c r="N536" s="597">
        <v>0</v>
      </c>
      <c r="O536" s="574">
        <v>0</v>
      </c>
      <c r="P536" s="574">
        <f t="shared" si="77"/>
        <v>13400</v>
      </c>
      <c r="Q536" s="574">
        <v>0</v>
      </c>
      <c r="R536" s="597">
        <v>13400</v>
      </c>
      <c r="S536" s="574">
        <v>0</v>
      </c>
      <c r="T536" s="574">
        <f t="shared" si="78"/>
        <v>0</v>
      </c>
      <c r="U536" s="574">
        <v>0</v>
      </c>
      <c r="V536" s="574">
        <v>0</v>
      </c>
      <c r="W536" s="574">
        <v>0</v>
      </c>
      <c r="X536" s="473" t="s">
        <v>1564</v>
      </c>
    </row>
    <row r="537" spans="1:42" s="436" customFormat="1" ht="15.75" hidden="1" outlineLevel="2" x14ac:dyDescent="0.25">
      <c r="A537" s="491" t="s">
        <v>1770</v>
      </c>
      <c r="B537" s="490" t="s">
        <v>1755</v>
      </c>
      <c r="C537" s="589">
        <v>0.6</v>
      </c>
      <c r="D537" s="574">
        <f t="shared" si="74"/>
        <v>1701.58692</v>
      </c>
      <c r="E537" s="574"/>
      <c r="F537" s="574"/>
      <c r="G537" s="574"/>
      <c r="H537" s="574">
        <f t="shared" si="75"/>
        <v>0</v>
      </c>
      <c r="I537" s="574">
        <v>0</v>
      </c>
      <c r="J537" s="574">
        <v>0</v>
      </c>
      <c r="K537" s="574">
        <v>0</v>
      </c>
      <c r="L537" s="574">
        <f t="shared" si="76"/>
        <v>0</v>
      </c>
      <c r="M537" s="574">
        <v>0</v>
      </c>
      <c r="N537" s="597">
        <v>0</v>
      </c>
      <c r="O537" s="574">
        <v>0</v>
      </c>
      <c r="P537" s="574">
        <f t="shared" si="77"/>
        <v>1701.58692</v>
      </c>
      <c r="Q537" s="574">
        <v>0</v>
      </c>
      <c r="R537" s="597">
        <f>3458.51*0.82*0.6</f>
        <v>1701.58692</v>
      </c>
      <c r="S537" s="574">
        <v>0</v>
      </c>
      <c r="T537" s="574">
        <f t="shared" si="78"/>
        <v>0</v>
      </c>
      <c r="U537" s="574">
        <v>0</v>
      </c>
      <c r="V537" s="574">
        <v>0</v>
      </c>
      <c r="W537" s="574">
        <v>0</v>
      </c>
      <c r="X537" s="473" t="s">
        <v>1564</v>
      </c>
    </row>
    <row r="538" spans="1:42" s="436" customFormat="1" ht="15.75" hidden="1" outlineLevel="2" x14ac:dyDescent="0.25">
      <c r="A538" s="491" t="s">
        <v>1771</v>
      </c>
      <c r="B538" s="490" t="s">
        <v>1756</v>
      </c>
      <c r="C538" s="589">
        <v>0.5</v>
      </c>
      <c r="D538" s="574">
        <f t="shared" si="74"/>
        <v>1750</v>
      </c>
      <c r="E538" s="574"/>
      <c r="F538" s="574"/>
      <c r="G538" s="574"/>
      <c r="H538" s="574">
        <f t="shared" si="75"/>
        <v>0</v>
      </c>
      <c r="I538" s="574">
        <v>0</v>
      </c>
      <c r="J538" s="574">
        <v>0</v>
      </c>
      <c r="K538" s="574">
        <v>0</v>
      </c>
      <c r="L538" s="574">
        <f t="shared" si="76"/>
        <v>0</v>
      </c>
      <c r="M538" s="574">
        <v>0</v>
      </c>
      <c r="N538" s="597">
        <v>0</v>
      </c>
      <c r="O538" s="574">
        <v>0</v>
      </c>
      <c r="P538" s="574">
        <f t="shared" si="77"/>
        <v>1750</v>
      </c>
      <c r="Q538" s="574">
        <v>0</v>
      </c>
      <c r="R538" s="597">
        <v>1750</v>
      </c>
      <c r="S538" s="574">
        <v>0</v>
      </c>
      <c r="T538" s="574">
        <f t="shared" si="78"/>
        <v>0</v>
      </c>
      <c r="U538" s="574">
        <v>0</v>
      </c>
      <c r="V538" s="574">
        <v>0</v>
      </c>
      <c r="W538" s="574">
        <v>0</v>
      </c>
      <c r="X538" s="473" t="s">
        <v>1564</v>
      </c>
    </row>
    <row r="539" spans="1:42" s="436" customFormat="1" ht="15.75" hidden="1" outlineLevel="2" x14ac:dyDescent="0.25">
      <c r="A539" s="491" t="s">
        <v>1772</v>
      </c>
      <c r="B539" s="490" t="s">
        <v>1757</v>
      </c>
      <c r="C539" s="589">
        <v>0.3</v>
      </c>
      <c r="D539" s="574">
        <f t="shared" si="74"/>
        <v>1050</v>
      </c>
      <c r="E539" s="574"/>
      <c r="F539" s="574"/>
      <c r="G539" s="574"/>
      <c r="H539" s="574">
        <f t="shared" si="75"/>
        <v>0</v>
      </c>
      <c r="I539" s="574">
        <v>0</v>
      </c>
      <c r="J539" s="574">
        <v>0</v>
      </c>
      <c r="K539" s="574">
        <v>0</v>
      </c>
      <c r="L539" s="574">
        <f t="shared" si="76"/>
        <v>0</v>
      </c>
      <c r="M539" s="574">
        <v>0</v>
      </c>
      <c r="N539" s="597">
        <v>0</v>
      </c>
      <c r="O539" s="574">
        <v>0</v>
      </c>
      <c r="P539" s="574">
        <f t="shared" si="77"/>
        <v>1050</v>
      </c>
      <c r="Q539" s="574">
        <v>0</v>
      </c>
      <c r="R539" s="597">
        <v>1050</v>
      </c>
      <c r="S539" s="574">
        <v>0</v>
      </c>
      <c r="T539" s="574">
        <f t="shared" si="78"/>
        <v>0</v>
      </c>
      <c r="U539" s="574">
        <v>0</v>
      </c>
      <c r="V539" s="574">
        <v>0</v>
      </c>
      <c r="W539" s="574">
        <v>0</v>
      </c>
      <c r="X539" s="473" t="s">
        <v>1564</v>
      </c>
    </row>
    <row r="540" spans="1:42" s="436" customFormat="1" ht="15.75" hidden="1" outlineLevel="2" x14ac:dyDescent="0.25">
      <c r="A540" s="491" t="s">
        <v>1773</v>
      </c>
      <c r="B540" s="490" t="s">
        <v>1758</v>
      </c>
      <c r="C540" s="589">
        <v>0.6</v>
      </c>
      <c r="D540" s="574">
        <f t="shared" si="74"/>
        <v>1701.58692</v>
      </c>
      <c r="E540" s="574"/>
      <c r="F540" s="574"/>
      <c r="G540" s="574"/>
      <c r="H540" s="574">
        <f t="shared" si="75"/>
        <v>0</v>
      </c>
      <c r="I540" s="574">
        <v>0</v>
      </c>
      <c r="J540" s="574">
        <v>0</v>
      </c>
      <c r="K540" s="574">
        <v>0</v>
      </c>
      <c r="L540" s="574">
        <f t="shared" si="76"/>
        <v>0</v>
      </c>
      <c r="M540" s="574">
        <v>0</v>
      </c>
      <c r="N540" s="597">
        <v>0</v>
      </c>
      <c r="O540" s="574">
        <v>0</v>
      </c>
      <c r="P540" s="574">
        <f t="shared" si="77"/>
        <v>1701.58692</v>
      </c>
      <c r="Q540" s="574">
        <v>0</v>
      </c>
      <c r="R540" s="597">
        <f>3458.51*0.82*0.6</f>
        <v>1701.58692</v>
      </c>
      <c r="S540" s="574">
        <v>0</v>
      </c>
      <c r="T540" s="574">
        <f t="shared" si="78"/>
        <v>0</v>
      </c>
      <c r="U540" s="574">
        <v>0</v>
      </c>
      <c r="V540" s="574">
        <v>0</v>
      </c>
      <c r="W540" s="574">
        <v>0</v>
      </c>
      <c r="X540" s="473" t="s">
        <v>1564</v>
      </c>
    </row>
    <row r="541" spans="1:42" s="436" customFormat="1" ht="15.75" hidden="1" outlineLevel="2" x14ac:dyDescent="0.25">
      <c r="A541" s="491" t="s">
        <v>1774</v>
      </c>
      <c r="B541" s="490" t="s">
        <v>2418</v>
      </c>
      <c r="C541" s="589">
        <v>6.5</v>
      </c>
      <c r="D541" s="574">
        <f t="shared" si="74"/>
        <v>18433.8583</v>
      </c>
      <c r="E541" s="574"/>
      <c r="F541" s="574"/>
      <c r="G541" s="574"/>
      <c r="H541" s="574">
        <f t="shared" si="75"/>
        <v>0</v>
      </c>
      <c r="I541" s="574">
        <v>0</v>
      </c>
      <c r="J541" s="574">
        <v>0</v>
      </c>
      <c r="K541" s="574">
        <v>0</v>
      </c>
      <c r="L541" s="574">
        <f t="shared" si="76"/>
        <v>18433.8583</v>
      </c>
      <c r="M541" s="574">
        <v>0</v>
      </c>
      <c r="N541" s="597">
        <f>3458.51*0.82*6.5</f>
        <v>18433.8583</v>
      </c>
      <c r="O541" s="574">
        <v>0</v>
      </c>
      <c r="P541" s="574">
        <f t="shared" si="77"/>
        <v>0</v>
      </c>
      <c r="Q541" s="574">
        <v>0</v>
      </c>
      <c r="R541" s="574">
        <v>0</v>
      </c>
      <c r="S541" s="574">
        <v>0</v>
      </c>
      <c r="T541" s="574">
        <f t="shared" si="78"/>
        <v>0</v>
      </c>
      <c r="U541" s="574">
        <v>0</v>
      </c>
      <c r="V541" s="574">
        <v>0</v>
      </c>
      <c r="W541" s="574">
        <v>0</v>
      </c>
      <c r="X541" s="473" t="s">
        <v>1564</v>
      </c>
    </row>
    <row r="542" spans="1:42" s="436" customFormat="1" ht="15.75" hidden="1" outlineLevel="2" x14ac:dyDescent="0.25">
      <c r="A542" s="491" t="s">
        <v>1775</v>
      </c>
      <c r="B542" s="490" t="s">
        <v>1759</v>
      </c>
      <c r="C542" s="589">
        <v>1.8</v>
      </c>
      <c r="D542" s="574">
        <f t="shared" si="74"/>
        <v>13200</v>
      </c>
      <c r="E542" s="574"/>
      <c r="F542" s="574"/>
      <c r="G542" s="574"/>
      <c r="H542" s="574">
        <f t="shared" si="75"/>
        <v>0</v>
      </c>
      <c r="I542" s="574">
        <v>0</v>
      </c>
      <c r="J542" s="574">
        <v>0</v>
      </c>
      <c r="K542" s="574">
        <v>0</v>
      </c>
      <c r="L542" s="574">
        <f t="shared" si="76"/>
        <v>0</v>
      </c>
      <c r="M542" s="574">
        <v>0</v>
      </c>
      <c r="N542" s="597">
        <v>0</v>
      </c>
      <c r="O542" s="574">
        <v>0</v>
      </c>
      <c r="P542" s="574">
        <f t="shared" si="77"/>
        <v>13200</v>
      </c>
      <c r="Q542" s="574">
        <v>0</v>
      </c>
      <c r="R542" s="597">
        <v>13200</v>
      </c>
      <c r="S542" s="574">
        <v>0</v>
      </c>
      <c r="T542" s="574">
        <f t="shared" si="78"/>
        <v>0</v>
      </c>
      <c r="U542" s="574">
        <v>0</v>
      </c>
      <c r="V542" s="574">
        <v>0</v>
      </c>
      <c r="W542" s="574">
        <v>0</v>
      </c>
      <c r="X542" s="473" t="s">
        <v>1564</v>
      </c>
    </row>
    <row r="543" spans="1:42" s="436" customFormat="1" ht="15.75" hidden="1" outlineLevel="2" x14ac:dyDescent="0.25">
      <c r="A543" s="491" t="s">
        <v>1776</v>
      </c>
      <c r="B543" s="490" t="s">
        <v>2419</v>
      </c>
      <c r="C543" s="589">
        <v>1.8</v>
      </c>
      <c r="D543" s="574">
        <f t="shared" si="74"/>
        <v>5104.7607600000001</v>
      </c>
      <c r="E543" s="574"/>
      <c r="F543" s="574"/>
      <c r="G543" s="574"/>
      <c r="H543" s="574">
        <f t="shared" si="75"/>
        <v>0</v>
      </c>
      <c r="I543" s="574">
        <v>0</v>
      </c>
      <c r="J543" s="574">
        <v>0</v>
      </c>
      <c r="K543" s="574">
        <v>0</v>
      </c>
      <c r="L543" s="574">
        <f t="shared" si="76"/>
        <v>0</v>
      </c>
      <c r="M543" s="574">
        <v>0</v>
      </c>
      <c r="N543" s="597">
        <v>0</v>
      </c>
      <c r="O543" s="574">
        <v>0</v>
      </c>
      <c r="P543" s="574">
        <f t="shared" si="77"/>
        <v>5104.7607600000001</v>
      </c>
      <c r="Q543" s="574">
        <v>0</v>
      </c>
      <c r="R543" s="597">
        <f>3458.51*0.82*1.8</f>
        <v>5104.7607600000001</v>
      </c>
      <c r="S543" s="574">
        <v>0</v>
      </c>
      <c r="T543" s="574">
        <f t="shared" si="78"/>
        <v>0</v>
      </c>
      <c r="U543" s="574">
        <v>0</v>
      </c>
      <c r="V543" s="574">
        <v>0</v>
      </c>
      <c r="W543" s="574">
        <v>0</v>
      </c>
      <c r="X543" s="473" t="s">
        <v>1564</v>
      </c>
    </row>
    <row r="544" spans="1:42" s="384" customFormat="1" ht="15.75" hidden="1" outlineLevel="2" x14ac:dyDescent="0.2">
      <c r="A544" s="479" t="s">
        <v>936</v>
      </c>
      <c r="B544" s="376" t="s">
        <v>2377</v>
      </c>
      <c r="C544" s="568">
        <v>2.66</v>
      </c>
      <c r="D544" s="568">
        <f t="shared" si="74"/>
        <v>10200</v>
      </c>
      <c r="E544" s="568"/>
      <c r="F544" s="568"/>
      <c r="G544" s="568"/>
      <c r="H544" s="568">
        <f t="shared" si="75"/>
        <v>0</v>
      </c>
      <c r="I544" s="568">
        <v>0</v>
      </c>
      <c r="J544" s="568">
        <v>0</v>
      </c>
      <c r="K544" s="569">
        <v>0</v>
      </c>
      <c r="L544" s="568">
        <f t="shared" si="76"/>
        <v>0</v>
      </c>
      <c r="M544" s="569">
        <v>0</v>
      </c>
      <c r="N544" s="568">
        <v>0</v>
      </c>
      <c r="O544" s="568">
        <v>0</v>
      </c>
      <c r="P544" s="568">
        <f t="shared" si="77"/>
        <v>10200</v>
      </c>
      <c r="Q544" s="568">
        <v>0</v>
      </c>
      <c r="R544" s="568">
        <v>10200</v>
      </c>
      <c r="S544" s="568">
        <v>0</v>
      </c>
      <c r="T544" s="568">
        <f t="shared" si="78"/>
        <v>0</v>
      </c>
      <c r="U544" s="568">
        <v>0</v>
      </c>
      <c r="V544" s="568">
        <v>0</v>
      </c>
      <c r="W544" s="568">
        <v>0</v>
      </c>
      <c r="X544" s="377" t="s">
        <v>2376</v>
      </c>
      <c r="Y544" s="383"/>
      <c r="Z544" s="476"/>
      <c r="AG544" s="381"/>
      <c r="AH544" s="381"/>
      <c r="AI544" s="381"/>
      <c r="AJ544" s="381"/>
      <c r="AK544" s="381"/>
      <c r="AL544" s="381"/>
      <c r="AM544" s="381"/>
      <c r="AN544" s="381"/>
      <c r="AO544" s="381"/>
      <c r="AP544" s="381"/>
    </row>
    <row r="545" spans="1:60" s="436" customFormat="1" ht="15.75" hidden="1" outlineLevel="2" x14ac:dyDescent="0.25">
      <c r="A545" s="487" t="s">
        <v>1777</v>
      </c>
      <c r="B545" s="435" t="s">
        <v>2114</v>
      </c>
      <c r="C545" s="589">
        <v>2.6</v>
      </c>
      <c r="D545" s="574">
        <f t="shared" si="74"/>
        <v>11343.9128</v>
      </c>
      <c r="E545" s="574"/>
      <c r="F545" s="574"/>
      <c r="G545" s="574"/>
      <c r="H545" s="574">
        <f t="shared" si="75"/>
        <v>0</v>
      </c>
      <c r="I545" s="574">
        <v>0</v>
      </c>
      <c r="J545" s="574">
        <v>0</v>
      </c>
      <c r="K545" s="574">
        <v>0</v>
      </c>
      <c r="L545" s="574">
        <f t="shared" si="76"/>
        <v>11343.9128</v>
      </c>
      <c r="M545" s="574">
        <v>0</v>
      </c>
      <c r="N545" s="598">
        <f>3458.51*4*0.82</f>
        <v>11343.9128</v>
      </c>
      <c r="O545" s="574">
        <v>0</v>
      </c>
      <c r="P545" s="574">
        <f t="shared" si="77"/>
        <v>0</v>
      </c>
      <c r="Q545" s="574">
        <v>0</v>
      </c>
      <c r="R545" s="574">
        <v>0</v>
      </c>
      <c r="S545" s="574">
        <v>0</v>
      </c>
      <c r="T545" s="574">
        <f t="shared" si="78"/>
        <v>0</v>
      </c>
      <c r="U545" s="574">
        <v>0</v>
      </c>
      <c r="V545" s="574">
        <v>0</v>
      </c>
      <c r="W545" s="574">
        <v>0</v>
      </c>
      <c r="X545" s="473" t="s">
        <v>2079</v>
      </c>
    </row>
    <row r="546" spans="1:60" s="44" customFormat="1" ht="15.75" hidden="1" outlineLevel="1" x14ac:dyDescent="0.2">
      <c r="A546" s="101" t="s">
        <v>383</v>
      </c>
      <c r="B546" s="29" t="s">
        <v>384</v>
      </c>
      <c r="C546" s="562">
        <f>SUM(C547:C580)</f>
        <v>30.18</v>
      </c>
      <c r="D546" s="562">
        <f t="shared" si="74"/>
        <v>621871.90121499996</v>
      </c>
      <c r="E546" s="562">
        <f>SUM(E547:E580)</f>
        <v>6</v>
      </c>
      <c r="F546" s="562">
        <f>SUM(F547:F580)</f>
        <v>5</v>
      </c>
      <c r="G546" s="562">
        <f>SUM(G547:G580)</f>
        <v>3</v>
      </c>
      <c r="H546" s="562">
        <f t="shared" si="75"/>
        <v>55736.35</v>
      </c>
      <c r="I546" s="562">
        <f>SUM(I547:I580)</f>
        <v>0</v>
      </c>
      <c r="J546" s="562">
        <f>SUM(J547:J580)</f>
        <v>55736.35</v>
      </c>
      <c r="K546" s="562">
        <f>SUM(K547:K580)</f>
        <v>0</v>
      </c>
      <c r="L546" s="562">
        <f t="shared" si="76"/>
        <v>335035.55121499998</v>
      </c>
      <c r="M546" s="562">
        <f>SUM(M547:M580)</f>
        <v>0</v>
      </c>
      <c r="N546" s="562">
        <f>SUM(N547:N580)</f>
        <v>335035.55121499998</v>
      </c>
      <c r="O546" s="562">
        <f>SUM(O547:O580)</f>
        <v>0</v>
      </c>
      <c r="P546" s="562">
        <f t="shared" si="77"/>
        <v>231100</v>
      </c>
      <c r="Q546" s="562">
        <f>SUM(Q547:Q580)</f>
        <v>0</v>
      </c>
      <c r="R546" s="562">
        <f>SUM(R547:R580)</f>
        <v>231100</v>
      </c>
      <c r="S546" s="562">
        <f>SUM(S547:S580)</f>
        <v>0</v>
      </c>
      <c r="T546" s="562">
        <f t="shared" si="78"/>
        <v>0</v>
      </c>
      <c r="U546" s="562">
        <f>SUM(U547:U580)</f>
        <v>0</v>
      </c>
      <c r="V546" s="562">
        <f>SUM(V547:V580)</f>
        <v>0</v>
      </c>
      <c r="W546" s="562">
        <f>SUM(W547:W580)</f>
        <v>0</v>
      </c>
      <c r="X546" s="31">
        <f>SUM(X547:X561)</f>
        <v>0</v>
      </c>
      <c r="Y546" s="31">
        <f>SUM(Y547:Y561)</f>
        <v>0</v>
      </c>
      <c r="Z546" s="382"/>
      <c r="AG546" s="45"/>
      <c r="AH546" s="45"/>
      <c r="AI546" s="34"/>
      <c r="AJ546" s="34"/>
      <c r="AK546" s="45"/>
      <c r="AL546" s="45"/>
      <c r="AM546" s="45"/>
      <c r="AN546" s="45"/>
      <c r="AO546" s="45"/>
      <c r="AP546" s="45"/>
    </row>
    <row r="547" spans="1:60" s="316" customFormat="1" ht="15.75" hidden="1" outlineLevel="2" x14ac:dyDescent="0.25">
      <c r="A547" s="503" t="s">
        <v>385</v>
      </c>
      <c r="B547" s="156" t="s">
        <v>980</v>
      </c>
      <c r="C547" s="563">
        <v>0.6</v>
      </c>
      <c r="D547" s="563">
        <f t="shared" si="74"/>
        <v>2736.35</v>
      </c>
      <c r="E547" s="563"/>
      <c r="F547" s="563"/>
      <c r="G547" s="563"/>
      <c r="H547" s="563">
        <f t="shared" si="75"/>
        <v>2736.35</v>
      </c>
      <c r="I547" s="563">
        <v>0</v>
      </c>
      <c r="J547" s="566">
        <v>2736.35</v>
      </c>
      <c r="K547" s="565">
        <v>0</v>
      </c>
      <c r="L547" s="563">
        <f t="shared" si="76"/>
        <v>0</v>
      </c>
      <c r="M547" s="565">
        <v>0</v>
      </c>
      <c r="N547" s="563">
        <v>0</v>
      </c>
      <c r="O547" s="563">
        <v>0</v>
      </c>
      <c r="P547" s="563">
        <f t="shared" si="77"/>
        <v>0</v>
      </c>
      <c r="Q547" s="563">
        <v>0</v>
      </c>
      <c r="R547" s="563">
        <v>0</v>
      </c>
      <c r="S547" s="563">
        <v>0</v>
      </c>
      <c r="T547" s="563">
        <f t="shared" si="78"/>
        <v>0</v>
      </c>
      <c r="U547" s="563">
        <v>0</v>
      </c>
      <c r="V547" s="563">
        <v>0</v>
      </c>
      <c r="W547" s="563">
        <v>0</v>
      </c>
      <c r="X547" s="58"/>
      <c r="Y547" s="318" t="s">
        <v>969</v>
      </c>
      <c r="Z547" s="410" t="e">
        <f>J547-#REF!</f>
        <v>#REF!</v>
      </c>
    </row>
    <row r="548" spans="1:60" s="112" customFormat="1" ht="15.75" hidden="1" outlineLevel="2" x14ac:dyDescent="0.25">
      <c r="A548" s="500" t="s">
        <v>387</v>
      </c>
      <c r="B548" s="372" t="s">
        <v>1742</v>
      </c>
      <c r="C548" s="563">
        <v>0</v>
      </c>
      <c r="D548" s="563">
        <f t="shared" si="74"/>
        <v>6900</v>
      </c>
      <c r="E548" s="563"/>
      <c r="F548" s="563"/>
      <c r="G548" s="563"/>
      <c r="H548" s="563">
        <f t="shared" si="75"/>
        <v>6900</v>
      </c>
      <c r="I548" s="563">
        <v>0</v>
      </c>
      <c r="J548" s="564">
        <v>6900</v>
      </c>
      <c r="K548" s="563">
        <v>0</v>
      </c>
      <c r="L548" s="563">
        <f t="shared" si="76"/>
        <v>0</v>
      </c>
      <c r="M548" s="565">
        <v>0</v>
      </c>
      <c r="N548" s="563">
        <v>0</v>
      </c>
      <c r="O548" s="563">
        <v>0</v>
      </c>
      <c r="P548" s="563">
        <f t="shared" si="77"/>
        <v>0</v>
      </c>
      <c r="Q548" s="563">
        <v>0</v>
      </c>
      <c r="R548" s="563">
        <v>0</v>
      </c>
      <c r="S548" s="563">
        <v>0</v>
      </c>
      <c r="T548" s="563">
        <f t="shared" si="78"/>
        <v>0</v>
      </c>
      <c r="U548" s="563">
        <v>0</v>
      </c>
      <c r="V548" s="563">
        <v>0</v>
      </c>
      <c r="W548" s="563">
        <v>0</v>
      </c>
      <c r="X548" s="58"/>
      <c r="Y548" s="275"/>
      <c r="Z548" s="410" t="e">
        <f>J548-#REF!</f>
        <v>#REF!</v>
      </c>
      <c r="AI548" s="34">
        <f>SUM(I548:K548)</f>
        <v>6900</v>
      </c>
      <c r="AJ548" s="34">
        <f>AI548-H548</f>
        <v>0</v>
      </c>
    </row>
    <row r="549" spans="1:60" s="112" customFormat="1" ht="15.75" hidden="1" outlineLevel="2" x14ac:dyDescent="0.25">
      <c r="A549" s="481" t="s">
        <v>389</v>
      </c>
      <c r="B549" s="78" t="s">
        <v>1054</v>
      </c>
      <c r="C549" s="563">
        <v>0</v>
      </c>
      <c r="D549" s="563">
        <f t="shared" si="74"/>
        <v>7600</v>
      </c>
      <c r="E549" s="563"/>
      <c r="F549" s="563"/>
      <c r="G549" s="563"/>
      <c r="H549" s="563">
        <f t="shared" si="75"/>
        <v>7600</v>
      </c>
      <c r="I549" s="563">
        <v>0</v>
      </c>
      <c r="J549" s="564">
        <v>7600</v>
      </c>
      <c r="K549" s="563">
        <v>0</v>
      </c>
      <c r="L549" s="563">
        <f t="shared" si="76"/>
        <v>0</v>
      </c>
      <c r="M549" s="565">
        <v>0</v>
      </c>
      <c r="N549" s="563">
        <v>0</v>
      </c>
      <c r="O549" s="563">
        <v>0</v>
      </c>
      <c r="P549" s="563">
        <f t="shared" si="77"/>
        <v>0</v>
      </c>
      <c r="Q549" s="563">
        <v>0</v>
      </c>
      <c r="R549" s="563">
        <v>0</v>
      </c>
      <c r="S549" s="563">
        <v>0</v>
      </c>
      <c r="T549" s="563">
        <f t="shared" si="78"/>
        <v>0</v>
      </c>
      <c r="U549" s="563">
        <v>0</v>
      </c>
      <c r="V549" s="563">
        <v>0</v>
      </c>
      <c r="W549" s="563">
        <v>0</v>
      </c>
      <c r="X549" s="58"/>
      <c r="Y549" s="275"/>
      <c r="Z549" s="410" t="e">
        <f>J549-#REF!</f>
        <v>#REF!</v>
      </c>
      <c r="AI549" s="34">
        <f>SUM(I549:K549)</f>
        <v>7600</v>
      </c>
      <c r="AJ549" s="34">
        <f>AI549-H549</f>
        <v>0</v>
      </c>
    </row>
    <row r="550" spans="1:60" s="112" customFormat="1" ht="15.75" hidden="1" outlineLevel="2" x14ac:dyDescent="0.25">
      <c r="A550" s="500" t="s">
        <v>391</v>
      </c>
      <c r="B550" s="372" t="s">
        <v>1743</v>
      </c>
      <c r="C550" s="563">
        <v>0</v>
      </c>
      <c r="D550" s="563">
        <f t="shared" si="74"/>
        <v>4500</v>
      </c>
      <c r="E550" s="563"/>
      <c r="F550" s="563"/>
      <c r="G550" s="563"/>
      <c r="H550" s="563">
        <f t="shared" si="75"/>
        <v>4500</v>
      </c>
      <c r="I550" s="563">
        <v>0</v>
      </c>
      <c r="J550" s="564">
        <v>4500</v>
      </c>
      <c r="K550" s="563">
        <v>0</v>
      </c>
      <c r="L550" s="563">
        <f t="shared" si="76"/>
        <v>0</v>
      </c>
      <c r="M550" s="565">
        <v>0</v>
      </c>
      <c r="N550" s="563">
        <v>0</v>
      </c>
      <c r="O550" s="563">
        <v>0</v>
      </c>
      <c r="P550" s="563">
        <f t="shared" si="77"/>
        <v>0</v>
      </c>
      <c r="Q550" s="563">
        <v>0</v>
      </c>
      <c r="R550" s="563">
        <v>0</v>
      </c>
      <c r="S550" s="563">
        <v>0</v>
      </c>
      <c r="T550" s="563">
        <f t="shared" si="78"/>
        <v>0</v>
      </c>
      <c r="U550" s="563">
        <v>0</v>
      </c>
      <c r="V550" s="563">
        <v>0</v>
      </c>
      <c r="W550" s="563">
        <v>0</v>
      </c>
      <c r="X550" s="58"/>
      <c r="Y550" s="275"/>
      <c r="Z550" s="410" t="e">
        <f>J550-#REF!</f>
        <v>#REF!</v>
      </c>
      <c r="AI550" s="34">
        <f>SUM(I550:K550)</f>
        <v>4500</v>
      </c>
      <c r="AJ550" s="34">
        <f>AI550-H550</f>
        <v>0</v>
      </c>
    </row>
    <row r="551" spans="1:60" s="112" customFormat="1" ht="15.75" hidden="1" outlineLevel="2" x14ac:dyDescent="0.25">
      <c r="A551" s="481" t="s">
        <v>607</v>
      </c>
      <c r="B551" s="78" t="s">
        <v>1053</v>
      </c>
      <c r="C551" s="563">
        <v>0</v>
      </c>
      <c r="D551" s="563">
        <f t="shared" si="74"/>
        <v>6900</v>
      </c>
      <c r="E551" s="563"/>
      <c r="F551" s="563"/>
      <c r="G551" s="563"/>
      <c r="H551" s="563">
        <f t="shared" si="75"/>
        <v>6900</v>
      </c>
      <c r="I551" s="563">
        <v>0</v>
      </c>
      <c r="J551" s="564">
        <v>6900</v>
      </c>
      <c r="K551" s="563">
        <v>0</v>
      </c>
      <c r="L551" s="563">
        <f t="shared" si="76"/>
        <v>0</v>
      </c>
      <c r="M551" s="565">
        <v>0</v>
      </c>
      <c r="N551" s="563">
        <v>0</v>
      </c>
      <c r="O551" s="563">
        <v>0</v>
      </c>
      <c r="P551" s="563">
        <f t="shared" si="77"/>
        <v>0</v>
      </c>
      <c r="Q551" s="563">
        <v>0</v>
      </c>
      <c r="R551" s="563">
        <v>0</v>
      </c>
      <c r="S551" s="563">
        <v>0</v>
      </c>
      <c r="T551" s="563">
        <f t="shared" si="78"/>
        <v>0</v>
      </c>
      <c r="U551" s="563">
        <v>0</v>
      </c>
      <c r="V551" s="563">
        <v>0</v>
      </c>
      <c r="W551" s="563">
        <v>0</v>
      </c>
      <c r="X551" s="58"/>
      <c r="Y551" s="275"/>
      <c r="Z551" s="410" t="e">
        <f>J551-#REF!</f>
        <v>#REF!</v>
      </c>
      <c r="AI551" s="34">
        <f>SUM(I551:K551)</f>
        <v>6900</v>
      </c>
      <c r="AJ551" s="34">
        <f>AI551-H551</f>
        <v>0</v>
      </c>
    </row>
    <row r="552" spans="1:60" s="388" customFormat="1" ht="15.75" hidden="1" outlineLevel="2" x14ac:dyDescent="0.25">
      <c r="A552" s="496" t="s">
        <v>609</v>
      </c>
      <c r="B552" s="551" t="s">
        <v>1561</v>
      </c>
      <c r="C552" s="567">
        <v>0</v>
      </c>
      <c r="D552" s="567">
        <f t="shared" si="74"/>
        <v>3100</v>
      </c>
      <c r="E552" s="567"/>
      <c r="F552" s="567"/>
      <c r="G552" s="567"/>
      <c r="H552" s="567">
        <f t="shared" si="75"/>
        <v>3100</v>
      </c>
      <c r="I552" s="567">
        <v>0</v>
      </c>
      <c r="J552" s="567">
        <v>3100</v>
      </c>
      <c r="K552" s="567">
        <v>0</v>
      </c>
      <c r="L552" s="567">
        <f t="shared" si="76"/>
        <v>0</v>
      </c>
      <c r="M552" s="599">
        <v>0</v>
      </c>
      <c r="N552" s="567">
        <v>0</v>
      </c>
      <c r="O552" s="567">
        <v>0</v>
      </c>
      <c r="P552" s="567">
        <f t="shared" si="77"/>
        <v>0</v>
      </c>
      <c r="Q552" s="567">
        <v>0</v>
      </c>
      <c r="R552" s="567">
        <v>0</v>
      </c>
      <c r="S552" s="567">
        <v>0</v>
      </c>
      <c r="T552" s="567">
        <f t="shared" si="78"/>
        <v>0</v>
      </c>
      <c r="U552" s="567">
        <v>0</v>
      </c>
      <c r="V552" s="567">
        <v>0</v>
      </c>
      <c r="W552" s="567">
        <v>0</v>
      </c>
      <c r="X552" s="451"/>
      <c r="Y552" s="464"/>
      <c r="Z552" s="464"/>
      <c r="AA552" s="464"/>
      <c r="AB552" s="464"/>
      <c r="AC552" s="464"/>
      <c r="AD552" s="464"/>
      <c r="AE552" s="464"/>
      <c r="AF552" s="464"/>
      <c r="AG552" s="464"/>
      <c r="AH552" s="464"/>
      <c r="AI552" s="464"/>
      <c r="AJ552" s="464"/>
      <c r="AK552" s="464"/>
      <c r="AL552" s="464"/>
      <c r="AM552" s="464"/>
      <c r="AN552" s="378"/>
      <c r="AO552" s="378"/>
      <c r="AP552" s="378"/>
      <c r="AQ552" s="378"/>
      <c r="AR552" s="378"/>
      <c r="AS552" s="378"/>
      <c r="AT552" s="378"/>
      <c r="AU552" s="378"/>
      <c r="AV552" s="387"/>
      <c r="AW552" s="468"/>
      <c r="AX552" s="469"/>
      <c r="BG552" s="389"/>
      <c r="BH552" s="389"/>
    </row>
    <row r="553" spans="1:60" s="91" customFormat="1" ht="18.75" hidden="1" customHeight="1" outlineLevel="2" x14ac:dyDescent="0.25">
      <c r="A553" s="483" t="s">
        <v>958</v>
      </c>
      <c r="B553" s="428" t="s">
        <v>1440</v>
      </c>
      <c r="C553" s="575">
        <v>0</v>
      </c>
      <c r="D553" s="575">
        <f t="shared" si="74"/>
        <v>8000</v>
      </c>
      <c r="E553" s="575"/>
      <c r="F553" s="575"/>
      <c r="G553" s="575"/>
      <c r="H553" s="575">
        <f t="shared" si="75"/>
        <v>8000</v>
      </c>
      <c r="I553" s="575">
        <v>0</v>
      </c>
      <c r="J553" s="576">
        <v>8000</v>
      </c>
      <c r="K553" s="575">
        <v>0</v>
      </c>
      <c r="L553" s="575">
        <f t="shared" si="76"/>
        <v>0</v>
      </c>
      <c r="M553" s="577">
        <v>0</v>
      </c>
      <c r="N553" s="575">
        <v>0</v>
      </c>
      <c r="O553" s="575">
        <v>0</v>
      </c>
      <c r="P553" s="575">
        <f t="shared" si="77"/>
        <v>0</v>
      </c>
      <c r="Q553" s="575">
        <v>0</v>
      </c>
      <c r="R553" s="575">
        <v>0</v>
      </c>
      <c r="S553" s="575">
        <v>0</v>
      </c>
      <c r="T553" s="575">
        <f t="shared" si="78"/>
        <v>0</v>
      </c>
      <c r="U553" s="575">
        <v>0</v>
      </c>
      <c r="V553" s="575">
        <v>0</v>
      </c>
      <c r="W553" s="575">
        <v>0</v>
      </c>
      <c r="X553" s="429" t="s">
        <v>1640</v>
      </c>
      <c r="Y553" s="430"/>
      <c r="Z553" s="431"/>
    </row>
    <row r="554" spans="1:60" s="91" customFormat="1" ht="18.75" hidden="1" customHeight="1" outlineLevel="2" x14ac:dyDescent="0.25">
      <c r="A554" s="483" t="s">
        <v>959</v>
      </c>
      <c r="B554" s="428" t="s">
        <v>1441</v>
      </c>
      <c r="C554" s="575">
        <v>0</v>
      </c>
      <c r="D554" s="575">
        <f t="shared" si="74"/>
        <v>8000</v>
      </c>
      <c r="E554" s="575"/>
      <c r="F554" s="575"/>
      <c r="G554" s="575"/>
      <c r="H554" s="575">
        <f t="shared" si="75"/>
        <v>8000</v>
      </c>
      <c r="I554" s="575">
        <v>0</v>
      </c>
      <c r="J554" s="576">
        <v>8000</v>
      </c>
      <c r="K554" s="575">
        <v>0</v>
      </c>
      <c r="L554" s="575">
        <f t="shared" si="76"/>
        <v>0</v>
      </c>
      <c r="M554" s="577">
        <v>0</v>
      </c>
      <c r="N554" s="575">
        <v>0</v>
      </c>
      <c r="O554" s="575">
        <v>0</v>
      </c>
      <c r="P554" s="575">
        <f t="shared" si="77"/>
        <v>0</v>
      </c>
      <c r="Q554" s="575">
        <v>0</v>
      </c>
      <c r="R554" s="575">
        <v>0</v>
      </c>
      <c r="S554" s="575">
        <v>0</v>
      </c>
      <c r="T554" s="575">
        <f t="shared" si="78"/>
        <v>0</v>
      </c>
      <c r="U554" s="575">
        <v>0</v>
      </c>
      <c r="V554" s="575">
        <v>0</v>
      </c>
      <c r="W554" s="575">
        <v>0</v>
      </c>
      <c r="X554" s="429" t="s">
        <v>1640</v>
      </c>
      <c r="Y554" s="430"/>
      <c r="Z554" s="431"/>
    </row>
    <row r="555" spans="1:60" s="91" customFormat="1" ht="18.75" hidden="1" customHeight="1" outlineLevel="2" x14ac:dyDescent="0.25">
      <c r="A555" s="483" t="s">
        <v>960</v>
      </c>
      <c r="B555" s="428" t="s">
        <v>1442</v>
      </c>
      <c r="C555" s="575">
        <v>0</v>
      </c>
      <c r="D555" s="575">
        <f t="shared" si="74"/>
        <v>8000</v>
      </c>
      <c r="E555" s="575"/>
      <c r="F555" s="575"/>
      <c r="G555" s="575"/>
      <c r="H555" s="575">
        <f t="shared" si="75"/>
        <v>8000</v>
      </c>
      <c r="I555" s="575">
        <v>0</v>
      </c>
      <c r="J555" s="576">
        <v>8000</v>
      </c>
      <c r="K555" s="575">
        <v>0</v>
      </c>
      <c r="L555" s="575">
        <f t="shared" si="76"/>
        <v>0</v>
      </c>
      <c r="M555" s="577">
        <v>0</v>
      </c>
      <c r="N555" s="575">
        <v>0</v>
      </c>
      <c r="O555" s="575">
        <v>0</v>
      </c>
      <c r="P555" s="575">
        <f t="shared" si="77"/>
        <v>0</v>
      </c>
      <c r="Q555" s="575">
        <v>0</v>
      </c>
      <c r="R555" s="575">
        <v>0</v>
      </c>
      <c r="S555" s="575">
        <v>0</v>
      </c>
      <c r="T555" s="575">
        <f t="shared" si="78"/>
        <v>0</v>
      </c>
      <c r="U555" s="575">
        <v>0</v>
      </c>
      <c r="V555" s="575">
        <v>0</v>
      </c>
      <c r="W555" s="575">
        <v>0</v>
      </c>
      <c r="X555" s="429" t="s">
        <v>1640</v>
      </c>
      <c r="Y555" s="432"/>
      <c r="Z555" s="433"/>
      <c r="AI555" s="434">
        <f>SUM(I555:K555)</f>
        <v>8000</v>
      </c>
      <c r="AJ555" s="434">
        <f>AI555-H555</f>
        <v>0</v>
      </c>
    </row>
    <row r="556" spans="1:60" s="44" customFormat="1" ht="15.75" hidden="1" outlineLevel="2" x14ac:dyDescent="0.2">
      <c r="A556" s="99" t="s">
        <v>883</v>
      </c>
      <c r="B556" s="63" t="s">
        <v>774</v>
      </c>
      <c r="C556" s="563">
        <v>0</v>
      </c>
      <c r="D556" s="563">
        <f t="shared" si="74"/>
        <v>10000</v>
      </c>
      <c r="E556" s="563"/>
      <c r="F556" s="563"/>
      <c r="G556" s="563"/>
      <c r="H556" s="563">
        <f t="shared" si="75"/>
        <v>0</v>
      </c>
      <c r="I556" s="563">
        <v>0</v>
      </c>
      <c r="J556" s="563">
        <v>0</v>
      </c>
      <c r="K556" s="565">
        <v>0</v>
      </c>
      <c r="L556" s="563">
        <f t="shared" si="76"/>
        <v>10000</v>
      </c>
      <c r="M556" s="565">
        <v>0</v>
      </c>
      <c r="N556" s="580">
        <v>10000</v>
      </c>
      <c r="O556" s="563">
        <v>0</v>
      </c>
      <c r="P556" s="563">
        <f t="shared" si="77"/>
        <v>0</v>
      </c>
      <c r="Q556" s="563">
        <v>0</v>
      </c>
      <c r="R556" s="563">
        <v>0</v>
      </c>
      <c r="S556" s="563">
        <v>0</v>
      </c>
      <c r="T556" s="563">
        <f t="shared" si="78"/>
        <v>0</v>
      </c>
      <c r="U556" s="563">
        <v>0</v>
      </c>
      <c r="V556" s="563">
        <v>0</v>
      </c>
      <c r="W556" s="563">
        <v>0</v>
      </c>
      <c r="X556" s="58"/>
      <c r="Y556" s="254"/>
      <c r="Z556" s="382"/>
      <c r="AG556" s="45"/>
      <c r="AH556" s="45"/>
      <c r="AI556" s="34"/>
      <c r="AJ556" s="34"/>
      <c r="AK556" s="45"/>
      <c r="AL556" s="45"/>
      <c r="AM556" s="45"/>
      <c r="AN556" s="45"/>
      <c r="AO556" s="45"/>
      <c r="AP556" s="45"/>
    </row>
    <row r="557" spans="1:60" s="384" customFormat="1" ht="31.5" hidden="1" outlineLevel="2" x14ac:dyDescent="0.2">
      <c r="A557" s="375" t="s">
        <v>884</v>
      </c>
      <c r="B557" s="445" t="s">
        <v>841</v>
      </c>
      <c r="C557" s="568">
        <v>3.2</v>
      </c>
      <c r="D557" s="568">
        <f t="shared" si="74"/>
        <v>12000</v>
      </c>
      <c r="E557" s="568">
        <v>1</v>
      </c>
      <c r="F557" s="568"/>
      <c r="G557" s="568"/>
      <c r="H557" s="568">
        <f t="shared" si="75"/>
        <v>0</v>
      </c>
      <c r="I557" s="568">
        <v>0</v>
      </c>
      <c r="J557" s="568">
        <v>0</v>
      </c>
      <c r="K557" s="569">
        <v>0</v>
      </c>
      <c r="L557" s="568">
        <f t="shared" si="76"/>
        <v>12000</v>
      </c>
      <c r="M557" s="569">
        <v>0</v>
      </c>
      <c r="N557" s="580">
        <v>12000</v>
      </c>
      <c r="O557" s="568">
        <v>0</v>
      </c>
      <c r="P557" s="568">
        <f t="shared" si="77"/>
        <v>0</v>
      </c>
      <c r="Q557" s="568">
        <v>0</v>
      </c>
      <c r="R557" s="568">
        <v>0</v>
      </c>
      <c r="S557" s="568">
        <v>0</v>
      </c>
      <c r="T557" s="568">
        <f t="shared" si="78"/>
        <v>0</v>
      </c>
      <c r="U557" s="568">
        <v>0</v>
      </c>
      <c r="V557" s="568">
        <v>0</v>
      </c>
      <c r="W557" s="568">
        <v>0</v>
      </c>
      <c r="X557" s="377" t="s">
        <v>2130</v>
      </c>
      <c r="Y557" s="383"/>
      <c r="Z557" s="476"/>
      <c r="AG557" s="381"/>
      <c r="AH557" s="381"/>
      <c r="AI557" s="381"/>
      <c r="AJ557" s="381"/>
      <c r="AK557" s="381"/>
      <c r="AL557" s="381"/>
      <c r="AM557" s="381"/>
      <c r="AN557" s="381"/>
      <c r="AO557" s="381"/>
      <c r="AP557" s="381"/>
    </row>
    <row r="558" spans="1:60" s="441" customFormat="1" ht="15.75" hidden="1" outlineLevel="2" x14ac:dyDescent="0.25">
      <c r="A558" s="499" t="s">
        <v>961</v>
      </c>
      <c r="B558" s="437" t="s">
        <v>2423</v>
      </c>
      <c r="C558" s="578">
        <v>0</v>
      </c>
      <c r="D558" s="578">
        <f t="shared" si="74"/>
        <v>15000</v>
      </c>
      <c r="E558" s="578"/>
      <c r="F558" s="578"/>
      <c r="G558" s="578"/>
      <c r="H558" s="578">
        <f t="shared" si="75"/>
        <v>0</v>
      </c>
      <c r="I558" s="578">
        <v>0</v>
      </c>
      <c r="J558" s="578">
        <v>0</v>
      </c>
      <c r="K558" s="578">
        <v>0</v>
      </c>
      <c r="L558" s="578">
        <f t="shared" si="76"/>
        <v>15000</v>
      </c>
      <c r="M558" s="579">
        <v>0</v>
      </c>
      <c r="N558" s="580">
        <v>15000</v>
      </c>
      <c r="O558" s="578">
        <v>0</v>
      </c>
      <c r="P558" s="578">
        <f t="shared" si="77"/>
        <v>0</v>
      </c>
      <c r="Q558" s="578">
        <v>0</v>
      </c>
      <c r="R558" s="578">
        <v>0</v>
      </c>
      <c r="S558" s="578">
        <v>0</v>
      </c>
      <c r="T558" s="578">
        <f t="shared" si="78"/>
        <v>0</v>
      </c>
      <c r="U558" s="578">
        <v>0</v>
      </c>
      <c r="V558" s="578">
        <v>0</v>
      </c>
      <c r="W558" s="578">
        <v>0</v>
      </c>
      <c r="X558" s="438" t="s">
        <v>1640</v>
      </c>
      <c r="Y558" s="439"/>
      <c r="Z558" s="440"/>
    </row>
    <row r="559" spans="1:60" s="441" customFormat="1" ht="17.25" hidden="1" customHeight="1" outlineLevel="2" x14ac:dyDescent="0.25">
      <c r="A559" s="484" t="s">
        <v>962</v>
      </c>
      <c r="B559" s="437" t="s">
        <v>1443</v>
      </c>
      <c r="C559" s="578">
        <v>0</v>
      </c>
      <c r="D559" s="578">
        <f t="shared" si="74"/>
        <v>6000</v>
      </c>
      <c r="E559" s="578"/>
      <c r="F559" s="578"/>
      <c r="G559" s="578"/>
      <c r="H559" s="578">
        <f t="shared" si="75"/>
        <v>0</v>
      </c>
      <c r="I559" s="578">
        <v>0</v>
      </c>
      <c r="J559" s="578">
        <v>0</v>
      </c>
      <c r="K559" s="578">
        <v>0</v>
      </c>
      <c r="L559" s="578">
        <f t="shared" si="76"/>
        <v>6000</v>
      </c>
      <c r="M559" s="579">
        <v>0</v>
      </c>
      <c r="N559" s="580">
        <v>6000</v>
      </c>
      <c r="O559" s="578">
        <v>0</v>
      </c>
      <c r="P559" s="578">
        <f t="shared" si="77"/>
        <v>0</v>
      </c>
      <c r="Q559" s="578">
        <v>0</v>
      </c>
      <c r="R559" s="578">
        <v>0</v>
      </c>
      <c r="S559" s="578">
        <v>0</v>
      </c>
      <c r="T559" s="578">
        <f t="shared" si="78"/>
        <v>0</v>
      </c>
      <c r="U559" s="578">
        <v>0</v>
      </c>
      <c r="V559" s="578">
        <v>0</v>
      </c>
      <c r="W559" s="578">
        <v>0</v>
      </c>
      <c r="X559" s="438" t="s">
        <v>1640</v>
      </c>
      <c r="Y559" s="439"/>
      <c r="Z559" s="440"/>
    </row>
    <row r="560" spans="1:60" s="441" customFormat="1" ht="15.75" hidden="1" outlineLevel="2" x14ac:dyDescent="0.25">
      <c r="A560" s="484" t="s">
        <v>963</v>
      </c>
      <c r="B560" s="437" t="s">
        <v>1444</v>
      </c>
      <c r="C560" s="578">
        <v>0</v>
      </c>
      <c r="D560" s="578">
        <f t="shared" si="74"/>
        <v>5000</v>
      </c>
      <c r="E560" s="578"/>
      <c r="F560" s="578"/>
      <c r="G560" s="578"/>
      <c r="H560" s="578">
        <f t="shared" si="75"/>
        <v>0</v>
      </c>
      <c r="I560" s="578">
        <v>0</v>
      </c>
      <c r="J560" s="578">
        <v>0</v>
      </c>
      <c r="K560" s="578">
        <v>0</v>
      </c>
      <c r="L560" s="578">
        <f t="shared" si="76"/>
        <v>5000</v>
      </c>
      <c r="M560" s="579">
        <v>0</v>
      </c>
      <c r="N560" s="580">
        <v>5000</v>
      </c>
      <c r="O560" s="578">
        <v>0</v>
      </c>
      <c r="P560" s="578">
        <f t="shared" si="77"/>
        <v>0</v>
      </c>
      <c r="Q560" s="578">
        <v>0</v>
      </c>
      <c r="R560" s="578">
        <v>0</v>
      </c>
      <c r="S560" s="578">
        <v>0</v>
      </c>
      <c r="T560" s="578">
        <f t="shared" si="78"/>
        <v>0</v>
      </c>
      <c r="U560" s="578">
        <v>0</v>
      </c>
      <c r="V560" s="578">
        <v>0</v>
      </c>
      <c r="W560" s="578">
        <v>0</v>
      </c>
      <c r="X560" s="438" t="s">
        <v>1640</v>
      </c>
      <c r="Y560" s="442"/>
      <c r="Z560" s="443"/>
      <c r="AI560" s="444">
        <f>SUM(I560:K560)</f>
        <v>0</v>
      </c>
      <c r="AJ560" s="444">
        <f>AI560-H560</f>
        <v>0</v>
      </c>
    </row>
    <row r="561" spans="1:26" s="441" customFormat="1" ht="15.75" hidden="1" outlineLevel="2" x14ac:dyDescent="0.25">
      <c r="A561" s="484" t="s">
        <v>964</v>
      </c>
      <c r="B561" s="437" t="s">
        <v>1445</v>
      </c>
      <c r="C561" s="578">
        <v>0</v>
      </c>
      <c r="D561" s="578">
        <f t="shared" si="74"/>
        <v>6000</v>
      </c>
      <c r="E561" s="578"/>
      <c r="F561" s="578"/>
      <c r="G561" s="578"/>
      <c r="H561" s="578">
        <f t="shared" si="75"/>
        <v>0</v>
      </c>
      <c r="I561" s="578">
        <v>0</v>
      </c>
      <c r="J561" s="578">
        <v>0</v>
      </c>
      <c r="K561" s="578">
        <v>0</v>
      </c>
      <c r="L561" s="578">
        <f t="shared" si="76"/>
        <v>6000</v>
      </c>
      <c r="M561" s="579">
        <v>0</v>
      </c>
      <c r="N561" s="580">
        <v>6000</v>
      </c>
      <c r="O561" s="578">
        <v>0</v>
      </c>
      <c r="P561" s="578">
        <f t="shared" si="77"/>
        <v>0</v>
      </c>
      <c r="Q561" s="578">
        <v>0</v>
      </c>
      <c r="R561" s="578">
        <v>0</v>
      </c>
      <c r="S561" s="578">
        <v>0</v>
      </c>
      <c r="T561" s="578">
        <f t="shared" si="78"/>
        <v>0</v>
      </c>
      <c r="U561" s="578">
        <v>0</v>
      </c>
      <c r="V561" s="578">
        <v>0</v>
      </c>
      <c r="W561" s="578">
        <v>0</v>
      </c>
      <c r="X561" s="438" t="s">
        <v>1640</v>
      </c>
      <c r="Y561" s="439"/>
      <c r="Z561" s="440"/>
    </row>
    <row r="562" spans="1:26" s="390" customFormat="1" ht="15.75" hidden="1" outlineLevel="2" x14ac:dyDescent="0.25">
      <c r="A562" s="479" t="s">
        <v>967</v>
      </c>
      <c r="B562" s="376" t="s">
        <v>2396</v>
      </c>
      <c r="C562" s="568">
        <v>0</v>
      </c>
      <c r="D562" s="568">
        <f t="shared" si="74"/>
        <v>4580</v>
      </c>
      <c r="E562" s="568">
        <v>1</v>
      </c>
      <c r="F562" s="568">
        <v>1</v>
      </c>
      <c r="G562" s="568">
        <v>1</v>
      </c>
      <c r="H562" s="568">
        <f t="shared" si="75"/>
        <v>0</v>
      </c>
      <c r="I562" s="568">
        <v>0</v>
      </c>
      <c r="J562" s="568">
        <v>0</v>
      </c>
      <c r="K562" s="568">
        <v>0</v>
      </c>
      <c r="L562" s="568">
        <f t="shared" si="76"/>
        <v>4580</v>
      </c>
      <c r="M562" s="568">
        <v>0</v>
      </c>
      <c r="N562" s="568">
        <v>4580</v>
      </c>
      <c r="O562" s="568">
        <v>0</v>
      </c>
      <c r="P562" s="568">
        <f t="shared" si="77"/>
        <v>0</v>
      </c>
      <c r="Q562" s="568">
        <v>0</v>
      </c>
      <c r="R562" s="568">
        <v>0</v>
      </c>
      <c r="S562" s="568">
        <v>0</v>
      </c>
      <c r="T562" s="568">
        <f t="shared" si="78"/>
        <v>0</v>
      </c>
      <c r="U562" s="568">
        <v>0</v>
      </c>
      <c r="V562" s="568">
        <v>0</v>
      </c>
      <c r="W562" s="568">
        <v>0</v>
      </c>
      <c r="X562" s="474" t="s">
        <v>2395</v>
      </c>
    </row>
    <row r="563" spans="1:26" s="316" customFormat="1" ht="15.75" hidden="1" outlineLevel="2" x14ac:dyDescent="0.25">
      <c r="A563" s="488" t="s">
        <v>967</v>
      </c>
      <c r="B563" s="105" t="s">
        <v>2126</v>
      </c>
      <c r="C563" s="571">
        <v>0</v>
      </c>
      <c r="D563" s="571">
        <f t="shared" si="74"/>
        <v>7000</v>
      </c>
      <c r="E563" s="571">
        <v>1</v>
      </c>
      <c r="F563" s="571">
        <v>1</v>
      </c>
      <c r="G563" s="571">
        <v>1</v>
      </c>
      <c r="H563" s="571">
        <f t="shared" si="75"/>
        <v>0</v>
      </c>
      <c r="I563" s="571">
        <v>0</v>
      </c>
      <c r="J563" s="571">
        <v>0</v>
      </c>
      <c r="K563" s="571">
        <v>0</v>
      </c>
      <c r="L563" s="571">
        <f t="shared" si="76"/>
        <v>7000</v>
      </c>
      <c r="M563" s="571">
        <v>0</v>
      </c>
      <c r="N563" s="571">
        <v>7000</v>
      </c>
      <c r="O563" s="571">
        <v>0</v>
      </c>
      <c r="P563" s="571">
        <f t="shared" si="77"/>
        <v>0</v>
      </c>
      <c r="Q563" s="571">
        <v>0</v>
      </c>
      <c r="R563" s="571">
        <v>0</v>
      </c>
      <c r="S563" s="571">
        <v>0</v>
      </c>
      <c r="T563" s="571">
        <f t="shared" si="78"/>
        <v>0</v>
      </c>
      <c r="U563" s="571">
        <v>0</v>
      </c>
      <c r="V563" s="571">
        <v>0</v>
      </c>
      <c r="W563" s="571">
        <v>0</v>
      </c>
      <c r="X563" s="450" t="s">
        <v>2061</v>
      </c>
    </row>
    <row r="564" spans="1:26" s="316" customFormat="1" ht="15.75" hidden="1" outlineLevel="2" x14ac:dyDescent="0.25">
      <c r="A564" s="488" t="s">
        <v>1783</v>
      </c>
      <c r="B564" s="105" t="s">
        <v>2127</v>
      </c>
      <c r="C564" s="571">
        <v>0</v>
      </c>
      <c r="D564" s="571">
        <f t="shared" si="74"/>
        <v>7000</v>
      </c>
      <c r="E564" s="571">
        <v>1</v>
      </c>
      <c r="F564" s="571">
        <v>1</v>
      </c>
      <c r="G564" s="571">
        <v>1</v>
      </c>
      <c r="H564" s="571">
        <f t="shared" si="75"/>
        <v>0</v>
      </c>
      <c r="I564" s="571">
        <v>0</v>
      </c>
      <c r="J564" s="571">
        <v>0</v>
      </c>
      <c r="K564" s="571">
        <v>0</v>
      </c>
      <c r="L564" s="571">
        <f t="shared" si="76"/>
        <v>7000</v>
      </c>
      <c r="M564" s="571">
        <v>0</v>
      </c>
      <c r="N564" s="571">
        <v>7000</v>
      </c>
      <c r="O564" s="571">
        <v>0</v>
      </c>
      <c r="P564" s="571">
        <f t="shared" si="77"/>
        <v>0</v>
      </c>
      <c r="Q564" s="571">
        <v>0</v>
      </c>
      <c r="R564" s="571">
        <v>0</v>
      </c>
      <c r="S564" s="571">
        <v>0</v>
      </c>
      <c r="T564" s="571">
        <f t="shared" si="78"/>
        <v>0</v>
      </c>
      <c r="U564" s="571">
        <v>0</v>
      </c>
      <c r="V564" s="571">
        <v>0</v>
      </c>
      <c r="W564" s="571">
        <v>0</v>
      </c>
      <c r="X564" s="450" t="s">
        <v>2061</v>
      </c>
    </row>
    <row r="565" spans="1:26" s="316" customFormat="1" ht="15.75" hidden="1" outlineLevel="2" x14ac:dyDescent="0.25">
      <c r="A565" s="488" t="s">
        <v>966</v>
      </c>
      <c r="B565" s="105" t="s">
        <v>2128</v>
      </c>
      <c r="C565" s="571">
        <v>0</v>
      </c>
      <c r="D565" s="571">
        <f t="shared" si="74"/>
        <v>7000</v>
      </c>
      <c r="E565" s="571">
        <v>1</v>
      </c>
      <c r="F565" s="571">
        <v>1</v>
      </c>
      <c r="G565" s="571"/>
      <c r="H565" s="571">
        <f t="shared" si="75"/>
        <v>0</v>
      </c>
      <c r="I565" s="571">
        <v>0</v>
      </c>
      <c r="J565" s="571">
        <v>0</v>
      </c>
      <c r="K565" s="571">
        <v>0</v>
      </c>
      <c r="L565" s="571">
        <f t="shared" si="76"/>
        <v>0</v>
      </c>
      <c r="M565" s="571">
        <v>0</v>
      </c>
      <c r="N565" s="571">
        <v>0</v>
      </c>
      <c r="O565" s="571">
        <v>0</v>
      </c>
      <c r="P565" s="571">
        <f t="shared" si="77"/>
        <v>7000</v>
      </c>
      <c r="Q565" s="571">
        <v>0</v>
      </c>
      <c r="R565" s="571">
        <v>7000</v>
      </c>
      <c r="S565" s="571">
        <v>0</v>
      </c>
      <c r="T565" s="571">
        <f t="shared" si="78"/>
        <v>0</v>
      </c>
      <c r="U565" s="571">
        <v>0</v>
      </c>
      <c r="V565" s="571">
        <v>0</v>
      </c>
      <c r="W565" s="571">
        <v>0</v>
      </c>
      <c r="X565" s="450" t="s">
        <v>2061</v>
      </c>
    </row>
    <row r="566" spans="1:26" s="316" customFormat="1" ht="15.75" hidden="1" outlineLevel="2" x14ac:dyDescent="0.25">
      <c r="A566" s="488" t="s">
        <v>1782</v>
      </c>
      <c r="B566" s="105" t="s">
        <v>2129</v>
      </c>
      <c r="C566" s="571">
        <v>0</v>
      </c>
      <c r="D566" s="571">
        <f t="shared" si="74"/>
        <v>7000</v>
      </c>
      <c r="E566" s="571">
        <v>1</v>
      </c>
      <c r="F566" s="571">
        <v>1</v>
      </c>
      <c r="G566" s="571"/>
      <c r="H566" s="571">
        <f t="shared" si="75"/>
        <v>0</v>
      </c>
      <c r="I566" s="571">
        <v>0</v>
      </c>
      <c r="J566" s="571">
        <v>0</v>
      </c>
      <c r="K566" s="571">
        <v>0</v>
      </c>
      <c r="L566" s="571">
        <f t="shared" si="76"/>
        <v>0</v>
      </c>
      <c r="M566" s="571">
        <v>0</v>
      </c>
      <c r="N566" s="571">
        <v>0</v>
      </c>
      <c r="O566" s="571">
        <v>0</v>
      </c>
      <c r="P566" s="571">
        <f t="shared" si="77"/>
        <v>7000</v>
      </c>
      <c r="Q566" s="571">
        <v>0</v>
      </c>
      <c r="R566" s="571">
        <v>7000</v>
      </c>
      <c r="S566" s="571">
        <v>0</v>
      </c>
      <c r="T566" s="571">
        <f t="shared" si="78"/>
        <v>0</v>
      </c>
      <c r="U566" s="571">
        <v>0</v>
      </c>
      <c r="V566" s="571">
        <v>0</v>
      </c>
      <c r="W566" s="571">
        <v>0</v>
      </c>
      <c r="X566" s="450" t="s">
        <v>2061</v>
      </c>
    </row>
    <row r="567" spans="1:26" s="390" customFormat="1" ht="15.75" hidden="1" outlineLevel="2" x14ac:dyDescent="0.25">
      <c r="A567" s="479" t="s">
        <v>967</v>
      </c>
      <c r="B567" s="376" t="s">
        <v>2397</v>
      </c>
      <c r="C567" s="568">
        <v>7</v>
      </c>
      <c r="D567" s="568">
        <f t="shared" si="74"/>
        <v>19000</v>
      </c>
      <c r="E567" s="568"/>
      <c r="F567" s="568"/>
      <c r="G567" s="568"/>
      <c r="H567" s="568">
        <f t="shared" si="75"/>
        <v>0</v>
      </c>
      <c r="I567" s="568">
        <v>0</v>
      </c>
      <c r="J567" s="568">
        <v>0</v>
      </c>
      <c r="K567" s="568">
        <v>0</v>
      </c>
      <c r="L567" s="568">
        <f t="shared" si="76"/>
        <v>19000</v>
      </c>
      <c r="M567" s="568">
        <v>0</v>
      </c>
      <c r="N567" s="568">
        <v>19000</v>
      </c>
      <c r="O567" s="568">
        <v>0</v>
      </c>
      <c r="P567" s="568">
        <f t="shared" si="77"/>
        <v>0</v>
      </c>
      <c r="Q567" s="568">
        <v>0</v>
      </c>
      <c r="R567" s="568">
        <v>0</v>
      </c>
      <c r="S567" s="568">
        <v>0</v>
      </c>
      <c r="T567" s="568">
        <f t="shared" si="78"/>
        <v>0</v>
      </c>
      <c r="U567" s="568">
        <v>0</v>
      </c>
      <c r="V567" s="568">
        <v>0</v>
      </c>
      <c r="W567" s="568">
        <v>0</v>
      </c>
      <c r="X567" s="474" t="s">
        <v>2395</v>
      </c>
    </row>
    <row r="568" spans="1:26" s="390" customFormat="1" ht="15.75" hidden="1" outlineLevel="2" x14ac:dyDescent="0.25">
      <c r="A568" s="479" t="s">
        <v>967</v>
      </c>
      <c r="B568" s="376" t="s">
        <v>2400</v>
      </c>
      <c r="C568" s="568">
        <v>1.5</v>
      </c>
      <c r="D568" s="568">
        <f t="shared" si="74"/>
        <v>5100</v>
      </c>
      <c r="E568" s="568"/>
      <c r="F568" s="568"/>
      <c r="G568" s="568"/>
      <c r="H568" s="568">
        <f t="shared" si="75"/>
        <v>0</v>
      </c>
      <c r="I568" s="568">
        <v>0</v>
      </c>
      <c r="J568" s="568">
        <v>0</v>
      </c>
      <c r="K568" s="568">
        <v>0</v>
      </c>
      <c r="L568" s="568">
        <f t="shared" si="76"/>
        <v>5100</v>
      </c>
      <c r="M568" s="568">
        <v>0</v>
      </c>
      <c r="N568" s="568">
        <v>5100</v>
      </c>
      <c r="O568" s="568">
        <v>0</v>
      </c>
      <c r="P568" s="568">
        <f t="shared" si="77"/>
        <v>0</v>
      </c>
      <c r="Q568" s="568">
        <v>0</v>
      </c>
      <c r="R568" s="568">
        <v>0</v>
      </c>
      <c r="S568" s="568">
        <v>0</v>
      </c>
      <c r="T568" s="568">
        <f t="shared" si="78"/>
        <v>0</v>
      </c>
      <c r="U568" s="568">
        <v>0</v>
      </c>
      <c r="V568" s="568">
        <v>0</v>
      </c>
      <c r="W568" s="568">
        <v>0</v>
      </c>
      <c r="X568" s="474" t="s">
        <v>2395</v>
      </c>
    </row>
    <row r="569" spans="1:26" s="390" customFormat="1" ht="15.75" hidden="1" outlineLevel="2" x14ac:dyDescent="0.25">
      <c r="A569" s="479" t="s">
        <v>967</v>
      </c>
      <c r="B569" s="376" t="s">
        <v>2398</v>
      </c>
      <c r="C569" s="568">
        <v>0</v>
      </c>
      <c r="D569" s="568">
        <f t="shared" si="74"/>
        <v>4200</v>
      </c>
      <c r="E569" s="568"/>
      <c r="F569" s="568"/>
      <c r="G569" s="568"/>
      <c r="H569" s="568">
        <f t="shared" si="75"/>
        <v>0</v>
      </c>
      <c r="I569" s="568">
        <v>0</v>
      </c>
      <c r="J569" s="568">
        <v>0</v>
      </c>
      <c r="K569" s="568">
        <v>0</v>
      </c>
      <c r="L569" s="568">
        <f t="shared" si="76"/>
        <v>4200</v>
      </c>
      <c r="M569" s="568">
        <v>0</v>
      </c>
      <c r="N569" s="568">
        <v>4200</v>
      </c>
      <c r="O569" s="568">
        <v>0</v>
      </c>
      <c r="P569" s="568">
        <f t="shared" si="77"/>
        <v>0</v>
      </c>
      <c r="Q569" s="568">
        <v>0</v>
      </c>
      <c r="R569" s="568">
        <v>0</v>
      </c>
      <c r="S569" s="568">
        <v>0</v>
      </c>
      <c r="T569" s="568">
        <f t="shared" si="78"/>
        <v>0</v>
      </c>
      <c r="U569" s="568">
        <v>0</v>
      </c>
      <c r="V569" s="568">
        <v>0</v>
      </c>
      <c r="W569" s="568">
        <v>0</v>
      </c>
      <c r="X569" s="474" t="s">
        <v>2395</v>
      </c>
    </row>
    <row r="570" spans="1:26" s="390" customFormat="1" ht="15.75" hidden="1" outlineLevel="2" x14ac:dyDescent="0.25">
      <c r="A570" s="479" t="s">
        <v>967</v>
      </c>
      <c r="B570" s="376" t="s">
        <v>2399</v>
      </c>
      <c r="C570" s="568">
        <v>0</v>
      </c>
      <c r="D570" s="568">
        <f t="shared" si="74"/>
        <v>2000</v>
      </c>
      <c r="E570" s="568"/>
      <c r="F570" s="568"/>
      <c r="G570" s="568"/>
      <c r="H570" s="568">
        <f t="shared" si="75"/>
        <v>0</v>
      </c>
      <c r="I570" s="568">
        <v>0</v>
      </c>
      <c r="J570" s="568">
        <v>0</v>
      </c>
      <c r="K570" s="568">
        <v>0</v>
      </c>
      <c r="L570" s="568">
        <f t="shared" si="76"/>
        <v>2000</v>
      </c>
      <c r="M570" s="568">
        <v>0</v>
      </c>
      <c r="N570" s="568">
        <v>2000</v>
      </c>
      <c r="O570" s="568">
        <v>0</v>
      </c>
      <c r="P570" s="568">
        <f t="shared" si="77"/>
        <v>0</v>
      </c>
      <c r="Q570" s="568">
        <v>0</v>
      </c>
      <c r="R570" s="568">
        <v>0</v>
      </c>
      <c r="S570" s="568">
        <v>0</v>
      </c>
      <c r="T570" s="568">
        <f t="shared" si="78"/>
        <v>0</v>
      </c>
      <c r="U570" s="568">
        <v>0</v>
      </c>
      <c r="V570" s="568">
        <v>0</v>
      </c>
      <c r="W570" s="568">
        <v>0</v>
      </c>
      <c r="X570" s="474" t="s">
        <v>2395</v>
      </c>
    </row>
    <row r="571" spans="1:26" s="436" customFormat="1" ht="15.75" hidden="1" outlineLevel="2" x14ac:dyDescent="0.25">
      <c r="A571" s="491" t="s">
        <v>1784</v>
      </c>
      <c r="B571" s="490" t="s">
        <v>1778</v>
      </c>
      <c r="C571" s="574">
        <v>2.2000000000000002</v>
      </c>
      <c r="D571" s="574">
        <f t="shared" si="74"/>
        <v>6250</v>
      </c>
      <c r="E571" s="574"/>
      <c r="F571" s="574"/>
      <c r="G571" s="574"/>
      <c r="H571" s="574">
        <f t="shared" si="75"/>
        <v>0</v>
      </c>
      <c r="I571" s="574">
        <v>0</v>
      </c>
      <c r="J571" s="574">
        <v>0</v>
      </c>
      <c r="K571" s="574">
        <v>0</v>
      </c>
      <c r="L571" s="574">
        <f t="shared" si="76"/>
        <v>0</v>
      </c>
      <c r="M571" s="574">
        <v>0</v>
      </c>
      <c r="N571" s="574">
        <v>0</v>
      </c>
      <c r="O571" s="574">
        <v>0</v>
      </c>
      <c r="P571" s="574">
        <f t="shared" si="77"/>
        <v>6250</v>
      </c>
      <c r="Q571" s="574">
        <v>0</v>
      </c>
      <c r="R571" s="574">
        <v>6250</v>
      </c>
      <c r="S571" s="574">
        <v>0</v>
      </c>
      <c r="T571" s="574">
        <f t="shared" si="78"/>
        <v>0</v>
      </c>
      <c r="U571" s="574">
        <v>0</v>
      </c>
      <c r="V571" s="574">
        <v>0</v>
      </c>
      <c r="W571" s="574">
        <v>0</v>
      </c>
      <c r="X571" s="473" t="s">
        <v>1564</v>
      </c>
    </row>
    <row r="572" spans="1:26" s="436" customFormat="1" ht="15.75" hidden="1" outlineLevel="2" x14ac:dyDescent="0.25">
      <c r="A572" s="491" t="s">
        <v>1785</v>
      </c>
      <c r="B572" s="490" t="s">
        <v>1779</v>
      </c>
      <c r="C572" s="574">
        <v>0.3</v>
      </c>
      <c r="D572" s="574">
        <f t="shared" si="74"/>
        <v>850</v>
      </c>
      <c r="E572" s="574"/>
      <c r="F572" s="574"/>
      <c r="G572" s="574"/>
      <c r="H572" s="574">
        <f t="shared" si="75"/>
        <v>0</v>
      </c>
      <c r="I572" s="574">
        <v>0</v>
      </c>
      <c r="J572" s="574">
        <v>0</v>
      </c>
      <c r="K572" s="574">
        <v>0</v>
      </c>
      <c r="L572" s="574">
        <f t="shared" si="76"/>
        <v>0</v>
      </c>
      <c r="M572" s="574">
        <v>0</v>
      </c>
      <c r="N572" s="589">
        <v>0</v>
      </c>
      <c r="O572" s="574">
        <v>0</v>
      </c>
      <c r="P572" s="574">
        <f t="shared" si="77"/>
        <v>850</v>
      </c>
      <c r="Q572" s="574">
        <v>0</v>
      </c>
      <c r="R572" s="574">
        <v>850</v>
      </c>
      <c r="S572" s="574">
        <v>0</v>
      </c>
      <c r="T572" s="574">
        <f t="shared" si="78"/>
        <v>0</v>
      </c>
      <c r="U572" s="574">
        <v>0</v>
      </c>
      <c r="V572" s="574">
        <v>0</v>
      </c>
      <c r="W572" s="574">
        <v>0</v>
      </c>
      <c r="X572" s="473" t="s">
        <v>1564</v>
      </c>
    </row>
    <row r="573" spans="1:26" s="436" customFormat="1" ht="15.75" hidden="1" outlineLevel="2" x14ac:dyDescent="0.25">
      <c r="A573" s="491" t="s">
        <v>1786</v>
      </c>
      <c r="B573" s="490" t="s">
        <v>2125</v>
      </c>
      <c r="C573" s="574">
        <v>5.5</v>
      </c>
      <c r="D573" s="574">
        <f t="shared" si="74"/>
        <v>15597.8801</v>
      </c>
      <c r="E573" s="574"/>
      <c r="F573" s="574"/>
      <c r="G573" s="574"/>
      <c r="H573" s="574">
        <f t="shared" si="75"/>
        <v>0</v>
      </c>
      <c r="I573" s="574">
        <v>0</v>
      </c>
      <c r="J573" s="574">
        <v>0</v>
      </c>
      <c r="K573" s="574">
        <v>0</v>
      </c>
      <c r="L573" s="574">
        <f t="shared" si="76"/>
        <v>15597.8801</v>
      </c>
      <c r="M573" s="574">
        <v>0</v>
      </c>
      <c r="N573" s="589">
        <f>3458.51*0.82*5.5</f>
        <v>15597.8801</v>
      </c>
      <c r="O573" s="574">
        <v>0</v>
      </c>
      <c r="P573" s="574">
        <f t="shared" si="77"/>
        <v>0</v>
      </c>
      <c r="Q573" s="574">
        <v>0</v>
      </c>
      <c r="R573" s="574">
        <v>0</v>
      </c>
      <c r="S573" s="574">
        <v>0</v>
      </c>
      <c r="T573" s="574">
        <f t="shared" si="78"/>
        <v>0</v>
      </c>
      <c r="U573" s="574">
        <v>0</v>
      </c>
      <c r="V573" s="574">
        <v>0</v>
      </c>
      <c r="W573" s="574">
        <v>0</v>
      </c>
      <c r="X573" s="473" t="s">
        <v>1564</v>
      </c>
    </row>
    <row r="574" spans="1:26" s="436" customFormat="1" ht="15.75" hidden="1" outlineLevel="2" x14ac:dyDescent="0.25">
      <c r="A574" s="491" t="s">
        <v>1787</v>
      </c>
      <c r="B574" s="490" t="s">
        <v>1780</v>
      </c>
      <c r="C574" s="574">
        <v>0.72</v>
      </c>
      <c r="D574" s="574">
        <f t="shared" si="74"/>
        <v>2050</v>
      </c>
      <c r="E574" s="574"/>
      <c r="F574" s="574"/>
      <c r="G574" s="574"/>
      <c r="H574" s="574">
        <f t="shared" si="75"/>
        <v>0</v>
      </c>
      <c r="I574" s="574">
        <v>0</v>
      </c>
      <c r="J574" s="574">
        <v>0</v>
      </c>
      <c r="K574" s="574">
        <v>0</v>
      </c>
      <c r="L574" s="574">
        <f t="shared" si="76"/>
        <v>2050</v>
      </c>
      <c r="M574" s="574">
        <v>0</v>
      </c>
      <c r="N574" s="589">
        <v>2050</v>
      </c>
      <c r="O574" s="574">
        <v>0</v>
      </c>
      <c r="P574" s="574">
        <f t="shared" si="77"/>
        <v>0</v>
      </c>
      <c r="Q574" s="574">
        <v>0</v>
      </c>
      <c r="R574" s="574">
        <v>0</v>
      </c>
      <c r="S574" s="574">
        <v>0</v>
      </c>
      <c r="T574" s="574">
        <f t="shared" si="78"/>
        <v>0</v>
      </c>
      <c r="U574" s="574">
        <v>0</v>
      </c>
      <c r="V574" s="574">
        <v>0</v>
      </c>
      <c r="W574" s="574">
        <v>0</v>
      </c>
      <c r="X574" s="473" t="s">
        <v>1564</v>
      </c>
    </row>
    <row r="575" spans="1:26" s="436" customFormat="1" ht="15.75" hidden="1" outlineLevel="2" x14ac:dyDescent="0.25">
      <c r="A575" s="491" t="s">
        <v>1788</v>
      </c>
      <c r="B575" s="490" t="s">
        <v>1781</v>
      </c>
      <c r="C575" s="574">
        <v>0.26</v>
      </c>
      <c r="D575" s="574">
        <f t="shared" si="74"/>
        <v>750</v>
      </c>
      <c r="E575" s="574"/>
      <c r="F575" s="574"/>
      <c r="G575" s="574"/>
      <c r="H575" s="574">
        <f t="shared" si="75"/>
        <v>0</v>
      </c>
      <c r="I575" s="574">
        <v>0</v>
      </c>
      <c r="J575" s="574">
        <v>0</v>
      </c>
      <c r="K575" s="574">
        <v>0</v>
      </c>
      <c r="L575" s="574">
        <f t="shared" si="76"/>
        <v>750</v>
      </c>
      <c r="M575" s="574">
        <v>0</v>
      </c>
      <c r="N575" s="574">
        <v>750</v>
      </c>
      <c r="O575" s="574">
        <v>0</v>
      </c>
      <c r="P575" s="574">
        <f t="shared" si="77"/>
        <v>0</v>
      </c>
      <c r="Q575" s="574">
        <v>0</v>
      </c>
      <c r="R575" s="574">
        <v>0</v>
      </c>
      <c r="S575" s="574">
        <v>0</v>
      </c>
      <c r="T575" s="574">
        <f t="shared" si="78"/>
        <v>0</v>
      </c>
      <c r="U575" s="574">
        <v>0</v>
      </c>
      <c r="V575" s="574">
        <v>0</v>
      </c>
      <c r="W575" s="574">
        <v>0</v>
      </c>
      <c r="X575" s="473" t="s">
        <v>1564</v>
      </c>
    </row>
    <row r="576" spans="1:26" s="436" customFormat="1" ht="15.75" hidden="1" outlineLevel="2" x14ac:dyDescent="0.25">
      <c r="A576" s="493" t="s">
        <v>1789</v>
      </c>
      <c r="B576" s="492" t="s">
        <v>2122</v>
      </c>
      <c r="C576" s="574">
        <v>1</v>
      </c>
      <c r="D576" s="574">
        <f t="shared" si="74"/>
        <v>6417.9890999999998</v>
      </c>
      <c r="E576" s="574"/>
      <c r="F576" s="574"/>
      <c r="G576" s="574"/>
      <c r="H576" s="574">
        <f t="shared" si="75"/>
        <v>0</v>
      </c>
      <c r="I576" s="574">
        <v>0</v>
      </c>
      <c r="J576" s="574">
        <v>0</v>
      </c>
      <c r="K576" s="574">
        <v>0</v>
      </c>
      <c r="L576" s="574">
        <f t="shared" si="76"/>
        <v>6417.9890999999998</v>
      </c>
      <c r="M576" s="574">
        <v>0</v>
      </c>
      <c r="N576" s="598">
        <f>0.5*3458.51*0.82+5000</f>
        <v>6417.9890999999998</v>
      </c>
      <c r="O576" s="574">
        <v>0</v>
      </c>
      <c r="P576" s="574">
        <f t="shared" si="77"/>
        <v>0</v>
      </c>
      <c r="Q576" s="574">
        <v>0</v>
      </c>
      <c r="R576" s="574">
        <v>0</v>
      </c>
      <c r="S576" s="574">
        <v>0</v>
      </c>
      <c r="T576" s="574">
        <f t="shared" si="78"/>
        <v>0</v>
      </c>
      <c r="U576" s="574">
        <v>0</v>
      </c>
      <c r="V576" s="574">
        <v>0</v>
      </c>
      <c r="W576" s="574">
        <v>0</v>
      </c>
      <c r="X576" s="473" t="s">
        <v>2124</v>
      </c>
    </row>
    <row r="577" spans="1:42" s="436" customFormat="1" ht="15.75" hidden="1" outlineLevel="2" x14ac:dyDescent="0.25">
      <c r="A577" s="493" t="s">
        <v>1790</v>
      </c>
      <c r="B577" s="492" t="s">
        <v>2123</v>
      </c>
      <c r="C577" s="574">
        <v>1</v>
      </c>
      <c r="D577" s="574">
        <f t="shared" si="74"/>
        <v>7339.6820150000003</v>
      </c>
      <c r="E577" s="574"/>
      <c r="F577" s="574"/>
      <c r="G577" s="574"/>
      <c r="H577" s="574">
        <f t="shared" si="75"/>
        <v>0</v>
      </c>
      <c r="I577" s="574">
        <v>0</v>
      </c>
      <c r="J577" s="574">
        <v>0</v>
      </c>
      <c r="K577" s="574">
        <v>0</v>
      </c>
      <c r="L577" s="574">
        <f t="shared" si="76"/>
        <v>7339.6820150000003</v>
      </c>
      <c r="M577" s="574">
        <v>0</v>
      </c>
      <c r="N577" s="598">
        <f>3458.51*0.5*0.82*1.65+5000</f>
        <v>7339.6820150000003</v>
      </c>
      <c r="O577" s="574">
        <v>0</v>
      </c>
      <c r="P577" s="574">
        <f t="shared" si="77"/>
        <v>0</v>
      </c>
      <c r="Q577" s="574">
        <v>0</v>
      </c>
      <c r="R577" s="574">
        <v>0</v>
      </c>
      <c r="S577" s="574">
        <v>0</v>
      </c>
      <c r="T577" s="574">
        <f t="shared" si="78"/>
        <v>0</v>
      </c>
      <c r="U577" s="574">
        <v>0</v>
      </c>
      <c r="V577" s="574">
        <v>0</v>
      </c>
      <c r="W577" s="574">
        <v>0</v>
      </c>
      <c r="X577" s="473" t="s">
        <v>2124</v>
      </c>
    </row>
    <row r="578" spans="1:42" s="220" customFormat="1" ht="15.75" hidden="1" outlineLevel="2" x14ac:dyDescent="0.25">
      <c r="A578" s="56" t="s">
        <v>956</v>
      </c>
      <c r="B578" s="57" t="s">
        <v>838</v>
      </c>
      <c r="C578" s="563">
        <v>3.4</v>
      </c>
      <c r="D578" s="563">
        <f t="shared" si="74"/>
        <v>5000</v>
      </c>
      <c r="E578" s="563"/>
      <c r="F578" s="563"/>
      <c r="G578" s="563"/>
      <c r="H578" s="563">
        <f t="shared" si="75"/>
        <v>0</v>
      </c>
      <c r="I578" s="563">
        <v>0</v>
      </c>
      <c r="J578" s="563">
        <v>0</v>
      </c>
      <c r="K578" s="565">
        <v>0</v>
      </c>
      <c r="L578" s="563">
        <f t="shared" si="76"/>
        <v>0</v>
      </c>
      <c r="M578" s="565">
        <v>0</v>
      </c>
      <c r="N578" s="563">
        <v>0</v>
      </c>
      <c r="O578" s="563">
        <v>0</v>
      </c>
      <c r="P578" s="563">
        <f t="shared" si="77"/>
        <v>5000</v>
      </c>
      <c r="Q578" s="563">
        <v>0</v>
      </c>
      <c r="R578" s="580">
        <v>5000</v>
      </c>
      <c r="S578" s="563">
        <v>0</v>
      </c>
      <c r="T578" s="563">
        <f t="shared" si="78"/>
        <v>0</v>
      </c>
      <c r="U578" s="563">
        <v>0</v>
      </c>
      <c r="V578" s="563">
        <v>0</v>
      </c>
      <c r="W578" s="563">
        <v>0</v>
      </c>
      <c r="X578" s="58"/>
      <c r="Y578" s="279" t="s">
        <v>839</v>
      </c>
      <c r="Z578" s="411"/>
    </row>
    <row r="579" spans="1:42" s="220" customFormat="1" ht="15.75" hidden="1" outlineLevel="2" x14ac:dyDescent="0.25">
      <c r="A579" s="56" t="s">
        <v>957</v>
      </c>
      <c r="B579" s="57" t="s">
        <v>840</v>
      </c>
      <c r="C579" s="563">
        <v>3.5</v>
      </c>
      <c r="D579" s="563">
        <f t="shared" si="74"/>
        <v>5000</v>
      </c>
      <c r="E579" s="563"/>
      <c r="F579" s="563"/>
      <c r="G579" s="563"/>
      <c r="H579" s="563">
        <f t="shared" si="75"/>
        <v>0</v>
      </c>
      <c r="I579" s="563">
        <v>0</v>
      </c>
      <c r="J579" s="563">
        <v>0</v>
      </c>
      <c r="K579" s="565">
        <v>0</v>
      </c>
      <c r="L579" s="563">
        <f t="shared" si="76"/>
        <v>0</v>
      </c>
      <c r="M579" s="565">
        <v>0</v>
      </c>
      <c r="N579" s="563">
        <v>0</v>
      </c>
      <c r="O579" s="563">
        <v>0</v>
      </c>
      <c r="P579" s="563">
        <f t="shared" si="77"/>
        <v>5000</v>
      </c>
      <c r="Q579" s="563">
        <v>0</v>
      </c>
      <c r="R579" s="580">
        <v>5000</v>
      </c>
      <c r="S579" s="563">
        <v>0</v>
      </c>
      <c r="T579" s="563">
        <f t="shared" si="78"/>
        <v>0</v>
      </c>
      <c r="U579" s="563">
        <v>0</v>
      </c>
      <c r="V579" s="563">
        <v>0</v>
      </c>
      <c r="W579" s="563">
        <v>0</v>
      </c>
      <c r="X579" s="58"/>
      <c r="Y579" s="279" t="s">
        <v>839</v>
      </c>
      <c r="Z579" s="411"/>
    </row>
    <row r="580" spans="1:42" s="390" customFormat="1" ht="15.75" hidden="1" outlineLevel="2" x14ac:dyDescent="0.25">
      <c r="A580" s="375" t="s">
        <v>1621</v>
      </c>
      <c r="B580" s="538" t="s">
        <v>2275</v>
      </c>
      <c r="C580" s="568">
        <v>0</v>
      </c>
      <c r="D580" s="591">
        <f t="shared" si="74"/>
        <v>400000</v>
      </c>
      <c r="E580" s="591"/>
      <c r="F580" s="591"/>
      <c r="G580" s="591"/>
      <c r="H580" s="591">
        <f t="shared" si="75"/>
        <v>0</v>
      </c>
      <c r="I580" s="591">
        <v>0</v>
      </c>
      <c r="J580" s="591">
        <v>0</v>
      </c>
      <c r="K580" s="592">
        <v>0</v>
      </c>
      <c r="L580" s="591">
        <f t="shared" si="76"/>
        <v>200000</v>
      </c>
      <c r="M580" s="568">
        <v>0</v>
      </c>
      <c r="N580" s="570">
        <v>200000</v>
      </c>
      <c r="O580" s="591">
        <v>0</v>
      </c>
      <c r="P580" s="591">
        <f t="shared" si="77"/>
        <v>200000</v>
      </c>
      <c r="Q580" s="568">
        <v>0</v>
      </c>
      <c r="R580" s="570">
        <v>200000</v>
      </c>
      <c r="S580" s="591">
        <v>0</v>
      </c>
      <c r="T580" s="591">
        <f t="shared" si="78"/>
        <v>0</v>
      </c>
      <c r="U580" s="568">
        <v>0</v>
      </c>
      <c r="V580" s="568">
        <v>0</v>
      </c>
      <c r="W580" s="591">
        <v>0</v>
      </c>
      <c r="X580" s="474" t="s">
        <v>2274</v>
      </c>
    </row>
    <row r="581" spans="1:42" s="44" customFormat="1" ht="15.75" hidden="1" outlineLevel="1" x14ac:dyDescent="0.2">
      <c r="A581" s="125">
        <v>16</v>
      </c>
      <c r="B581" s="29" t="s">
        <v>393</v>
      </c>
      <c r="C581" s="562">
        <f>SUM(C582:C628)</f>
        <v>7.6</v>
      </c>
      <c r="D581" s="562">
        <f t="shared" si="74"/>
        <v>286917.04332</v>
      </c>
      <c r="E581" s="562">
        <f t="shared" ref="E581:W581" si="84">SUM(E582:E628)</f>
        <v>15</v>
      </c>
      <c r="F581" s="562">
        <f t="shared" si="84"/>
        <v>11</v>
      </c>
      <c r="G581" s="562">
        <f t="shared" si="84"/>
        <v>6</v>
      </c>
      <c r="H581" s="562">
        <f t="shared" si="75"/>
        <v>128543.5</v>
      </c>
      <c r="I581" s="562">
        <f t="shared" si="84"/>
        <v>0</v>
      </c>
      <c r="J581" s="562">
        <f t="shared" si="84"/>
        <v>128543.5</v>
      </c>
      <c r="K581" s="562">
        <f t="shared" si="84"/>
        <v>0</v>
      </c>
      <c r="L581" s="562">
        <f t="shared" si="76"/>
        <v>116373.54332</v>
      </c>
      <c r="M581" s="562">
        <f t="shared" si="84"/>
        <v>0</v>
      </c>
      <c r="N581" s="562">
        <f t="shared" si="84"/>
        <v>116373.54332</v>
      </c>
      <c r="O581" s="562">
        <f t="shared" si="84"/>
        <v>0</v>
      </c>
      <c r="P581" s="562">
        <f t="shared" si="77"/>
        <v>42000</v>
      </c>
      <c r="Q581" s="562">
        <f t="shared" si="84"/>
        <v>0</v>
      </c>
      <c r="R581" s="562">
        <f t="shared" si="84"/>
        <v>42000</v>
      </c>
      <c r="S581" s="562">
        <f t="shared" si="84"/>
        <v>0</v>
      </c>
      <c r="T581" s="562">
        <f t="shared" si="78"/>
        <v>0</v>
      </c>
      <c r="U581" s="562">
        <f t="shared" si="84"/>
        <v>0</v>
      </c>
      <c r="V581" s="562">
        <f t="shared" si="84"/>
        <v>0</v>
      </c>
      <c r="W581" s="562">
        <f t="shared" si="84"/>
        <v>0</v>
      </c>
      <c r="X581" s="31"/>
      <c r="Y581" s="254"/>
      <c r="Z581" s="382"/>
      <c r="AG581" s="45"/>
      <c r="AH581" s="45"/>
      <c r="AI581" s="34"/>
      <c r="AJ581" s="34"/>
      <c r="AK581" s="45"/>
      <c r="AL581" s="45"/>
      <c r="AM581" s="45"/>
      <c r="AN581" s="45"/>
      <c r="AO581" s="45"/>
      <c r="AP581" s="45"/>
    </row>
    <row r="582" spans="1:42" customFormat="1" ht="15.75" hidden="1" outlineLevel="2" x14ac:dyDescent="0.25">
      <c r="A582" s="99" t="s">
        <v>394</v>
      </c>
      <c r="B582" s="63" t="s">
        <v>1129</v>
      </c>
      <c r="C582" s="563">
        <v>0</v>
      </c>
      <c r="D582" s="563">
        <f t="shared" si="74"/>
        <v>1000</v>
      </c>
      <c r="E582" s="563"/>
      <c r="F582" s="563"/>
      <c r="G582" s="563"/>
      <c r="H582" s="563">
        <f t="shared" si="75"/>
        <v>1000</v>
      </c>
      <c r="I582" s="563">
        <v>0</v>
      </c>
      <c r="J582" s="563">
        <v>1000</v>
      </c>
      <c r="K582" s="565">
        <v>0</v>
      </c>
      <c r="L582" s="563">
        <f t="shared" si="76"/>
        <v>0</v>
      </c>
      <c r="M582" s="565">
        <v>0</v>
      </c>
      <c r="N582" s="563">
        <v>0</v>
      </c>
      <c r="O582" s="563">
        <v>0</v>
      </c>
      <c r="P582" s="563">
        <f t="shared" si="77"/>
        <v>0</v>
      </c>
      <c r="Q582" s="563">
        <v>0</v>
      </c>
      <c r="R582" s="563">
        <v>0</v>
      </c>
      <c r="S582" s="563">
        <v>0</v>
      </c>
      <c r="T582" s="563">
        <f t="shared" si="78"/>
        <v>0</v>
      </c>
      <c r="U582" s="563">
        <v>0</v>
      </c>
      <c r="V582" s="563">
        <v>0</v>
      </c>
      <c r="W582" s="563">
        <v>0</v>
      </c>
      <c r="X582" s="58"/>
      <c r="Y582" s="279" t="s">
        <v>398</v>
      </c>
      <c r="Z582" s="397"/>
      <c r="AI582" s="34">
        <f t="shared" ref="AI582:AI601" si="85">SUM(I582:K582)</f>
        <v>1000</v>
      </c>
      <c r="AJ582" s="34">
        <f t="shared" ref="AJ582:AJ601" si="86">AI582-H582</f>
        <v>0</v>
      </c>
    </row>
    <row r="583" spans="1:42" s="65" customFormat="1" ht="15.75" hidden="1" outlineLevel="2" x14ac:dyDescent="0.2">
      <c r="A583" s="99" t="s">
        <v>396</v>
      </c>
      <c r="B583" s="63" t="s">
        <v>395</v>
      </c>
      <c r="C583" s="563">
        <v>0</v>
      </c>
      <c r="D583" s="563">
        <f t="shared" si="74"/>
        <v>800</v>
      </c>
      <c r="E583" s="563"/>
      <c r="F583" s="563"/>
      <c r="G583" s="563"/>
      <c r="H583" s="563">
        <f t="shared" si="75"/>
        <v>800</v>
      </c>
      <c r="I583" s="563">
        <v>0</v>
      </c>
      <c r="J583" s="563">
        <v>800</v>
      </c>
      <c r="K583" s="565">
        <v>0</v>
      </c>
      <c r="L583" s="563">
        <f t="shared" si="76"/>
        <v>0</v>
      </c>
      <c r="M583" s="565">
        <v>0</v>
      </c>
      <c r="N583" s="563">
        <v>0</v>
      </c>
      <c r="O583" s="563">
        <v>0</v>
      </c>
      <c r="P583" s="563">
        <f t="shared" si="77"/>
        <v>0</v>
      </c>
      <c r="Q583" s="563">
        <v>0</v>
      </c>
      <c r="R583" s="563">
        <v>0</v>
      </c>
      <c r="S583" s="563">
        <v>0</v>
      </c>
      <c r="T583" s="563">
        <f t="shared" si="78"/>
        <v>0</v>
      </c>
      <c r="U583" s="563">
        <v>0</v>
      </c>
      <c r="V583" s="563">
        <v>0</v>
      </c>
      <c r="W583" s="563">
        <v>0</v>
      </c>
      <c r="X583" s="58"/>
      <c r="Y583" s="279"/>
      <c r="Z583" s="399"/>
      <c r="AI583" s="34">
        <f t="shared" si="85"/>
        <v>800</v>
      </c>
      <c r="AJ583" s="34">
        <f t="shared" si="86"/>
        <v>0</v>
      </c>
    </row>
    <row r="584" spans="1:42" customFormat="1" ht="31.5" hidden="1" outlineLevel="2" x14ac:dyDescent="0.25">
      <c r="A584" s="99" t="s">
        <v>399</v>
      </c>
      <c r="B584" s="63" t="s">
        <v>1052</v>
      </c>
      <c r="C584" s="563">
        <v>0</v>
      </c>
      <c r="D584" s="563">
        <f t="shared" si="74"/>
        <v>5572</v>
      </c>
      <c r="E584" s="563"/>
      <c r="F584" s="563"/>
      <c r="G584" s="563"/>
      <c r="H584" s="563">
        <f t="shared" si="75"/>
        <v>5572</v>
      </c>
      <c r="I584" s="563">
        <v>0</v>
      </c>
      <c r="J584" s="564">
        <v>5572</v>
      </c>
      <c r="K584" s="563">
        <v>0</v>
      </c>
      <c r="L584" s="563">
        <f t="shared" si="76"/>
        <v>0</v>
      </c>
      <c r="M584" s="565">
        <v>0</v>
      </c>
      <c r="N584" s="563">
        <v>0</v>
      </c>
      <c r="O584" s="563">
        <v>0</v>
      </c>
      <c r="P584" s="563">
        <f t="shared" si="77"/>
        <v>0</v>
      </c>
      <c r="Q584" s="563">
        <v>0</v>
      </c>
      <c r="R584" s="563">
        <v>0</v>
      </c>
      <c r="S584" s="563">
        <v>0</v>
      </c>
      <c r="T584" s="563">
        <f t="shared" si="78"/>
        <v>0</v>
      </c>
      <c r="U584" s="563">
        <v>0</v>
      </c>
      <c r="V584" s="563">
        <v>0</v>
      </c>
      <c r="W584" s="563">
        <v>0</v>
      </c>
      <c r="X584" s="58"/>
      <c r="Y584" s="265"/>
      <c r="Z584" s="408" t="e">
        <f>J584-#REF!</f>
        <v>#REF!</v>
      </c>
      <c r="AI584" s="34">
        <f t="shared" si="85"/>
        <v>5572</v>
      </c>
      <c r="AJ584" s="34">
        <f t="shared" si="86"/>
        <v>0</v>
      </c>
    </row>
    <row r="585" spans="1:42" customFormat="1" ht="31.5" hidden="1" outlineLevel="2" x14ac:dyDescent="0.25">
      <c r="A585" s="99" t="s">
        <v>401</v>
      </c>
      <c r="B585" s="63" t="s">
        <v>1051</v>
      </c>
      <c r="C585" s="563">
        <v>0</v>
      </c>
      <c r="D585" s="563">
        <f t="shared" si="74"/>
        <v>5572</v>
      </c>
      <c r="E585" s="563"/>
      <c r="F585" s="563"/>
      <c r="G585" s="563"/>
      <c r="H585" s="563">
        <f t="shared" si="75"/>
        <v>5572</v>
      </c>
      <c r="I585" s="563">
        <v>0</v>
      </c>
      <c r="J585" s="564">
        <v>5572</v>
      </c>
      <c r="K585" s="563">
        <v>0</v>
      </c>
      <c r="L585" s="563">
        <f t="shared" si="76"/>
        <v>0</v>
      </c>
      <c r="M585" s="565">
        <v>0</v>
      </c>
      <c r="N585" s="563">
        <v>0</v>
      </c>
      <c r="O585" s="563">
        <v>0</v>
      </c>
      <c r="P585" s="563">
        <f t="shared" si="77"/>
        <v>0</v>
      </c>
      <c r="Q585" s="563">
        <v>0</v>
      </c>
      <c r="R585" s="563">
        <v>0</v>
      </c>
      <c r="S585" s="563">
        <v>0</v>
      </c>
      <c r="T585" s="563">
        <f t="shared" si="78"/>
        <v>0</v>
      </c>
      <c r="U585" s="563">
        <v>0</v>
      </c>
      <c r="V585" s="563">
        <v>0</v>
      </c>
      <c r="W585" s="563">
        <v>0</v>
      </c>
      <c r="X585" s="58"/>
      <c r="Y585" s="265"/>
      <c r="Z585" s="408" t="e">
        <f>J585-#REF!</f>
        <v>#REF!</v>
      </c>
      <c r="AI585" s="34">
        <f t="shared" si="85"/>
        <v>5572</v>
      </c>
      <c r="AJ585" s="34">
        <f t="shared" si="86"/>
        <v>0</v>
      </c>
    </row>
    <row r="586" spans="1:42" customFormat="1" ht="31.5" hidden="1" outlineLevel="2" x14ac:dyDescent="0.25">
      <c r="A586" s="99" t="s">
        <v>403</v>
      </c>
      <c r="B586" s="63" t="s">
        <v>1098</v>
      </c>
      <c r="C586" s="563">
        <v>0</v>
      </c>
      <c r="D586" s="563">
        <f t="shared" si="74"/>
        <v>5572</v>
      </c>
      <c r="E586" s="563"/>
      <c r="F586" s="563"/>
      <c r="G586" s="563"/>
      <c r="H586" s="563">
        <f t="shared" si="75"/>
        <v>5572</v>
      </c>
      <c r="I586" s="563">
        <v>0</v>
      </c>
      <c r="J586" s="564">
        <v>5572</v>
      </c>
      <c r="K586" s="563">
        <v>0</v>
      </c>
      <c r="L586" s="563">
        <f t="shared" si="76"/>
        <v>0</v>
      </c>
      <c r="M586" s="565">
        <v>0</v>
      </c>
      <c r="N586" s="563">
        <v>0</v>
      </c>
      <c r="O586" s="563">
        <v>0</v>
      </c>
      <c r="P586" s="563">
        <f t="shared" si="77"/>
        <v>0</v>
      </c>
      <c r="Q586" s="563">
        <v>0</v>
      </c>
      <c r="R586" s="563">
        <v>0</v>
      </c>
      <c r="S586" s="563">
        <v>0</v>
      </c>
      <c r="T586" s="563">
        <f t="shared" si="78"/>
        <v>0</v>
      </c>
      <c r="U586" s="563">
        <v>0</v>
      </c>
      <c r="V586" s="563">
        <v>0</v>
      </c>
      <c r="W586" s="563">
        <v>0</v>
      </c>
      <c r="X586" s="58"/>
      <c r="Y586" s="265"/>
      <c r="Z586" s="408" t="e">
        <f>J586-#REF!</f>
        <v>#REF!</v>
      </c>
      <c r="AI586" s="34">
        <f t="shared" si="85"/>
        <v>5572</v>
      </c>
      <c r="AJ586" s="34">
        <f t="shared" si="86"/>
        <v>0</v>
      </c>
    </row>
    <row r="587" spans="1:42" customFormat="1" ht="47.25" hidden="1" outlineLevel="2" x14ac:dyDescent="0.25">
      <c r="A587" s="99" t="s">
        <v>405</v>
      </c>
      <c r="B587" s="63" t="s">
        <v>1099</v>
      </c>
      <c r="C587" s="563">
        <v>0</v>
      </c>
      <c r="D587" s="563">
        <f t="shared" si="74"/>
        <v>5572</v>
      </c>
      <c r="E587" s="563"/>
      <c r="F587" s="563"/>
      <c r="G587" s="563"/>
      <c r="H587" s="563">
        <f t="shared" si="75"/>
        <v>5572</v>
      </c>
      <c r="I587" s="563">
        <v>0</v>
      </c>
      <c r="J587" s="564">
        <v>5572</v>
      </c>
      <c r="K587" s="563">
        <v>0</v>
      </c>
      <c r="L587" s="563">
        <f t="shared" si="76"/>
        <v>0</v>
      </c>
      <c r="M587" s="565">
        <v>0</v>
      </c>
      <c r="N587" s="563">
        <v>0</v>
      </c>
      <c r="O587" s="563">
        <v>0</v>
      </c>
      <c r="P587" s="563">
        <f t="shared" si="77"/>
        <v>0</v>
      </c>
      <c r="Q587" s="563">
        <v>0</v>
      </c>
      <c r="R587" s="563">
        <v>0</v>
      </c>
      <c r="S587" s="563">
        <v>0</v>
      </c>
      <c r="T587" s="563">
        <f t="shared" si="78"/>
        <v>0</v>
      </c>
      <c r="U587" s="563">
        <v>0</v>
      </c>
      <c r="V587" s="563">
        <v>0</v>
      </c>
      <c r="W587" s="563">
        <v>0</v>
      </c>
      <c r="X587" s="58"/>
      <c r="Y587" s="265"/>
      <c r="Z587" s="408" t="e">
        <f>J587-#REF!</f>
        <v>#REF!</v>
      </c>
      <c r="AI587" s="34">
        <f t="shared" si="85"/>
        <v>5572</v>
      </c>
      <c r="AJ587" s="34">
        <f t="shared" si="86"/>
        <v>0</v>
      </c>
    </row>
    <row r="588" spans="1:42" customFormat="1" ht="47.25" hidden="1" outlineLevel="2" x14ac:dyDescent="0.25">
      <c r="A588" s="99" t="s">
        <v>407</v>
      </c>
      <c r="B588" s="63" t="s">
        <v>1100</v>
      </c>
      <c r="C588" s="563">
        <v>0</v>
      </c>
      <c r="D588" s="563">
        <f t="shared" si="74"/>
        <v>5572</v>
      </c>
      <c r="E588" s="563"/>
      <c r="F588" s="563"/>
      <c r="G588" s="563"/>
      <c r="H588" s="563">
        <f t="shared" si="75"/>
        <v>5572</v>
      </c>
      <c r="I588" s="563">
        <v>0</v>
      </c>
      <c r="J588" s="564">
        <v>5572</v>
      </c>
      <c r="K588" s="563">
        <v>0</v>
      </c>
      <c r="L588" s="563">
        <f t="shared" si="76"/>
        <v>0</v>
      </c>
      <c r="M588" s="565">
        <v>0</v>
      </c>
      <c r="N588" s="563">
        <v>0</v>
      </c>
      <c r="O588" s="563">
        <v>0</v>
      </c>
      <c r="P588" s="563">
        <f t="shared" si="77"/>
        <v>0</v>
      </c>
      <c r="Q588" s="563">
        <v>0</v>
      </c>
      <c r="R588" s="563">
        <v>0</v>
      </c>
      <c r="S588" s="563">
        <v>0</v>
      </c>
      <c r="T588" s="563">
        <f t="shared" si="78"/>
        <v>0</v>
      </c>
      <c r="U588" s="563">
        <v>0</v>
      </c>
      <c r="V588" s="563">
        <v>0</v>
      </c>
      <c r="W588" s="563">
        <v>0</v>
      </c>
      <c r="X588" s="58"/>
      <c r="Y588" s="265"/>
      <c r="Z588" s="408" t="e">
        <f>J588-#REF!</f>
        <v>#REF!</v>
      </c>
      <c r="AI588" s="34">
        <f t="shared" si="85"/>
        <v>5572</v>
      </c>
      <c r="AJ588" s="34">
        <f t="shared" si="86"/>
        <v>0</v>
      </c>
    </row>
    <row r="589" spans="1:42" customFormat="1" ht="31.5" hidden="1" outlineLevel="2" x14ac:dyDescent="0.25">
      <c r="A589" s="99" t="s">
        <v>409</v>
      </c>
      <c r="B589" s="63" t="s">
        <v>1050</v>
      </c>
      <c r="C589" s="563">
        <v>0</v>
      </c>
      <c r="D589" s="563">
        <f t="shared" si="74"/>
        <v>5572</v>
      </c>
      <c r="E589" s="563"/>
      <c r="F589" s="563"/>
      <c r="G589" s="563"/>
      <c r="H589" s="563">
        <f t="shared" si="75"/>
        <v>5572</v>
      </c>
      <c r="I589" s="563">
        <v>0</v>
      </c>
      <c r="J589" s="564">
        <v>5572</v>
      </c>
      <c r="K589" s="563">
        <v>0</v>
      </c>
      <c r="L589" s="563">
        <f t="shared" si="76"/>
        <v>0</v>
      </c>
      <c r="M589" s="565">
        <v>0</v>
      </c>
      <c r="N589" s="563">
        <v>0</v>
      </c>
      <c r="O589" s="563">
        <v>0</v>
      </c>
      <c r="P589" s="563">
        <f t="shared" si="77"/>
        <v>0</v>
      </c>
      <c r="Q589" s="563">
        <v>0</v>
      </c>
      <c r="R589" s="563">
        <v>0</v>
      </c>
      <c r="S589" s="563">
        <v>0</v>
      </c>
      <c r="T589" s="563">
        <f t="shared" si="78"/>
        <v>0</v>
      </c>
      <c r="U589" s="563">
        <v>0</v>
      </c>
      <c r="V589" s="563">
        <v>0</v>
      </c>
      <c r="W589" s="563">
        <v>0</v>
      </c>
      <c r="X589" s="58"/>
      <c r="Y589" s="265"/>
      <c r="Z589" s="408" t="e">
        <f>J589-#REF!</f>
        <v>#REF!</v>
      </c>
      <c r="AI589" s="34">
        <f t="shared" si="85"/>
        <v>5572</v>
      </c>
      <c r="AJ589" s="34">
        <f t="shared" si="86"/>
        <v>0</v>
      </c>
    </row>
    <row r="590" spans="1:42" customFormat="1" ht="15.75" hidden="1" outlineLevel="2" x14ac:dyDescent="0.25">
      <c r="A590" s="99" t="s">
        <v>411</v>
      </c>
      <c r="B590" s="63" t="s">
        <v>1049</v>
      </c>
      <c r="C590" s="563">
        <v>0</v>
      </c>
      <c r="D590" s="563">
        <f t="shared" si="74"/>
        <v>5572</v>
      </c>
      <c r="E590" s="563"/>
      <c r="F590" s="563"/>
      <c r="G590" s="563"/>
      <c r="H590" s="563">
        <f t="shared" si="75"/>
        <v>5572</v>
      </c>
      <c r="I590" s="563">
        <v>0</v>
      </c>
      <c r="J590" s="564">
        <v>5572</v>
      </c>
      <c r="K590" s="563">
        <v>0</v>
      </c>
      <c r="L590" s="563">
        <f t="shared" si="76"/>
        <v>0</v>
      </c>
      <c r="M590" s="565">
        <v>0</v>
      </c>
      <c r="N590" s="563">
        <v>0</v>
      </c>
      <c r="O590" s="563">
        <v>0</v>
      </c>
      <c r="P590" s="563">
        <f t="shared" si="77"/>
        <v>0</v>
      </c>
      <c r="Q590" s="563">
        <v>0</v>
      </c>
      <c r="R590" s="563">
        <v>0</v>
      </c>
      <c r="S590" s="563">
        <v>0</v>
      </c>
      <c r="T590" s="563">
        <f t="shared" si="78"/>
        <v>0</v>
      </c>
      <c r="U590" s="563">
        <v>0</v>
      </c>
      <c r="V590" s="563">
        <v>0</v>
      </c>
      <c r="W590" s="563">
        <v>0</v>
      </c>
      <c r="X590" s="58"/>
      <c r="Y590" s="265"/>
      <c r="Z590" s="408" t="e">
        <f>J590-#REF!</f>
        <v>#REF!</v>
      </c>
      <c r="AI590" s="34">
        <f t="shared" si="85"/>
        <v>5572</v>
      </c>
      <c r="AJ590" s="34">
        <f t="shared" si="86"/>
        <v>0</v>
      </c>
    </row>
    <row r="591" spans="1:42" customFormat="1" ht="31.5" hidden="1" outlineLevel="2" x14ac:dyDescent="0.25">
      <c r="A591" s="99" t="s">
        <v>413</v>
      </c>
      <c r="B591" s="63" t="s">
        <v>1048</v>
      </c>
      <c r="C591" s="563">
        <v>0</v>
      </c>
      <c r="D591" s="563">
        <f t="shared" si="74"/>
        <v>5572</v>
      </c>
      <c r="E591" s="563"/>
      <c r="F591" s="563"/>
      <c r="G591" s="563"/>
      <c r="H591" s="563">
        <f t="shared" si="75"/>
        <v>5572</v>
      </c>
      <c r="I591" s="563">
        <v>0</v>
      </c>
      <c r="J591" s="564">
        <v>5572</v>
      </c>
      <c r="K591" s="563">
        <v>0</v>
      </c>
      <c r="L591" s="563">
        <f t="shared" si="76"/>
        <v>0</v>
      </c>
      <c r="M591" s="565">
        <v>0</v>
      </c>
      <c r="N591" s="563">
        <v>0</v>
      </c>
      <c r="O591" s="563">
        <v>0</v>
      </c>
      <c r="P591" s="563">
        <f t="shared" si="77"/>
        <v>0</v>
      </c>
      <c r="Q591" s="563">
        <v>0</v>
      </c>
      <c r="R591" s="563">
        <v>0</v>
      </c>
      <c r="S591" s="563">
        <v>0</v>
      </c>
      <c r="T591" s="563">
        <f t="shared" si="78"/>
        <v>0</v>
      </c>
      <c r="U591" s="563">
        <v>0</v>
      </c>
      <c r="V591" s="563">
        <v>0</v>
      </c>
      <c r="W591" s="563">
        <v>0</v>
      </c>
      <c r="X591" s="58"/>
      <c r="Y591" s="265"/>
      <c r="Z591" s="408" t="e">
        <f>J591-#REF!</f>
        <v>#REF!</v>
      </c>
      <c r="AI591" s="34">
        <f t="shared" si="85"/>
        <v>5572</v>
      </c>
      <c r="AJ591" s="34">
        <f t="shared" si="86"/>
        <v>0</v>
      </c>
    </row>
    <row r="592" spans="1:42" customFormat="1" ht="31.5" hidden="1" outlineLevel="2" x14ac:dyDescent="0.25">
      <c r="A592" s="99" t="s">
        <v>415</v>
      </c>
      <c r="B592" s="63" t="s">
        <v>1047</v>
      </c>
      <c r="C592" s="563">
        <v>0</v>
      </c>
      <c r="D592" s="563">
        <f t="shared" ref="D592:D655" si="87">H592+L592+P592+T592</f>
        <v>5572</v>
      </c>
      <c r="E592" s="563"/>
      <c r="F592" s="563"/>
      <c r="G592" s="563"/>
      <c r="H592" s="563">
        <f t="shared" ref="H592:H655" si="88">SUM(I592:K592)</f>
        <v>5572</v>
      </c>
      <c r="I592" s="563">
        <v>0</v>
      </c>
      <c r="J592" s="564">
        <v>5572</v>
      </c>
      <c r="K592" s="563">
        <v>0</v>
      </c>
      <c r="L592" s="563">
        <f t="shared" ref="L592:L655" si="89">SUM(M592:O592)</f>
        <v>0</v>
      </c>
      <c r="M592" s="565">
        <v>0</v>
      </c>
      <c r="N592" s="563">
        <v>0</v>
      </c>
      <c r="O592" s="563">
        <v>0</v>
      </c>
      <c r="P592" s="563">
        <f t="shared" ref="P592:P655" si="90">SUM(Q592:S592)</f>
        <v>0</v>
      </c>
      <c r="Q592" s="563">
        <v>0</v>
      </c>
      <c r="R592" s="563">
        <v>0</v>
      </c>
      <c r="S592" s="563">
        <v>0</v>
      </c>
      <c r="T592" s="563">
        <f t="shared" ref="T592:T655" si="91">SUM(U592:W592)</f>
        <v>0</v>
      </c>
      <c r="U592" s="563">
        <v>0</v>
      </c>
      <c r="V592" s="563">
        <v>0</v>
      </c>
      <c r="W592" s="563">
        <v>0</v>
      </c>
      <c r="X592" s="58"/>
      <c r="Y592" s="265"/>
      <c r="Z592" s="408" t="e">
        <f>J592-#REF!</f>
        <v>#REF!</v>
      </c>
      <c r="AI592" s="34">
        <f t="shared" si="85"/>
        <v>5572</v>
      </c>
      <c r="AJ592" s="34">
        <f t="shared" si="86"/>
        <v>0</v>
      </c>
    </row>
    <row r="593" spans="1:36" customFormat="1" ht="15.75" hidden="1" outlineLevel="2" x14ac:dyDescent="0.25">
      <c r="A593" s="481" t="s">
        <v>417</v>
      </c>
      <c r="B593" s="78" t="s">
        <v>1046</v>
      </c>
      <c r="C593" s="563">
        <v>0</v>
      </c>
      <c r="D593" s="563">
        <f t="shared" si="87"/>
        <v>7562</v>
      </c>
      <c r="E593" s="563"/>
      <c r="F593" s="563"/>
      <c r="G593" s="563"/>
      <c r="H593" s="563">
        <f t="shared" si="88"/>
        <v>7562</v>
      </c>
      <c r="I593" s="563">
        <v>0</v>
      </c>
      <c r="J593" s="564">
        <v>7562</v>
      </c>
      <c r="K593" s="563">
        <v>0</v>
      </c>
      <c r="L593" s="563">
        <f t="shared" si="89"/>
        <v>0</v>
      </c>
      <c r="M593" s="565">
        <v>0</v>
      </c>
      <c r="N593" s="563">
        <v>0</v>
      </c>
      <c r="O593" s="563">
        <v>0</v>
      </c>
      <c r="P593" s="563">
        <f t="shared" si="90"/>
        <v>0</v>
      </c>
      <c r="Q593" s="563">
        <v>0</v>
      </c>
      <c r="R593" s="563">
        <v>0</v>
      </c>
      <c r="S593" s="563">
        <v>0</v>
      </c>
      <c r="T593" s="563">
        <f t="shared" si="91"/>
        <v>0</v>
      </c>
      <c r="U593" s="563">
        <v>0</v>
      </c>
      <c r="V593" s="563">
        <v>0</v>
      </c>
      <c r="W593" s="563">
        <v>0</v>
      </c>
      <c r="X593" s="58"/>
      <c r="Y593" s="265"/>
      <c r="Z593" s="408" t="e">
        <f>J593-#REF!</f>
        <v>#REF!</v>
      </c>
      <c r="AI593" s="34">
        <f t="shared" si="85"/>
        <v>7562</v>
      </c>
      <c r="AJ593" s="34">
        <f t="shared" si="86"/>
        <v>0</v>
      </c>
    </row>
    <row r="594" spans="1:36" customFormat="1" ht="15.75" hidden="1" outlineLevel="2" x14ac:dyDescent="0.25">
      <c r="A594" s="481" t="s">
        <v>419</v>
      </c>
      <c r="B594" s="78" t="s">
        <v>1045</v>
      </c>
      <c r="C594" s="563">
        <v>0</v>
      </c>
      <c r="D594" s="563">
        <f t="shared" si="87"/>
        <v>7562</v>
      </c>
      <c r="E594" s="563"/>
      <c r="F594" s="563"/>
      <c r="G594" s="563"/>
      <c r="H594" s="563">
        <f t="shared" si="88"/>
        <v>7562</v>
      </c>
      <c r="I594" s="563">
        <v>0</v>
      </c>
      <c r="J594" s="564">
        <v>7562</v>
      </c>
      <c r="K594" s="563">
        <v>0</v>
      </c>
      <c r="L594" s="563">
        <f t="shared" si="89"/>
        <v>0</v>
      </c>
      <c r="M594" s="565">
        <v>0</v>
      </c>
      <c r="N594" s="563">
        <v>0</v>
      </c>
      <c r="O594" s="563">
        <v>0</v>
      </c>
      <c r="P594" s="563">
        <f t="shared" si="90"/>
        <v>0</v>
      </c>
      <c r="Q594" s="563">
        <v>0</v>
      </c>
      <c r="R594" s="563">
        <v>0</v>
      </c>
      <c r="S594" s="563">
        <v>0</v>
      </c>
      <c r="T594" s="563">
        <f t="shared" si="91"/>
        <v>0</v>
      </c>
      <c r="U594" s="563">
        <v>0</v>
      </c>
      <c r="V594" s="563">
        <v>0</v>
      </c>
      <c r="W594" s="563">
        <v>0</v>
      </c>
      <c r="X594" s="58"/>
      <c r="Y594" s="265"/>
      <c r="Z594" s="408" t="e">
        <f>J594-#REF!</f>
        <v>#REF!</v>
      </c>
      <c r="AI594" s="34">
        <f t="shared" si="85"/>
        <v>7562</v>
      </c>
      <c r="AJ594" s="34">
        <f t="shared" si="86"/>
        <v>0</v>
      </c>
    </row>
    <row r="595" spans="1:36" customFormat="1" ht="31.5" hidden="1" outlineLevel="2" x14ac:dyDescent="0.25">
      <c r="A595" s="481" t="s">
        <v>421</v>
      </c>
      <c r="B595" s="78" t="s">
        <v>1044</v>
      </c>
      <c r="C595" s="563">
        <v>0</v>
      </c>
      <c r="D595" s="563">
        <f t="shared" si="87"/>
        <v>5572</v>
      </c>
      <c r="E595" s="563"/>
      <c r="F595" s="563"/>
      <c r="G595" s="563"/>
      <c r="H595" s="563">
        <f t="shared" si="88"/>
        <v>5572</v>
      </c>
      <c r="I595" s="563">
        <v>0</v>
      </c>
      <c r="J595" s="564">
        <v>5572</v>
      </c>
      <c r="K595" s="563">
        <v>0</v>
      </c>
      <c r="L595" s="563">
        <f t="shared" si="89"/>
        <v>0</v>
      </c>
      <c r="M595" s="565">
        <v>0</v>
      </c>
      <c r="N595" s="563">
        <v>0</v>
      </c>
      <c r="O595" s="563">
        <v>0</v>
      </c>
      <c r="P595" s="563">
        <f t="shared" si="90"/>
        <v>0</v>
      </c>
      <c r="Q595" s="563">
        <v>0</v>
      </c>
      <c r="R595" s="563">
        <v>0</v>
      </c>
      <c r="S595" s="563">
        <v>0</v>
      </c>
      <c r="T595" s="563">
        <f t="shared" si="91"/>
        <v>0</v>
      </c>
      <c r="U595" s="563">
        <v>0</v>
      </c>
      <c r="V595" s="563">
        <v>0</v>
      </c>
      <c r="W595" s="563">
        <v>0</v>
      </c>
      <c r="X595" s="58"/>
      <c r="Y595" s="265"/>
      <c r="Z595" s="408" t="e">
        <f>J595-#REF!</f>
        <v>#REF!</v>
      </c>
      <c r="AI595" s="34">
        <f t="shared" si="85"/>
        <v>5572</v>
      </c>
      <c r="AJ595" s="34">
        <f t="shared" si="86"/>
        <v>0</v>
      </c>
    </row>
    <row r="596" spans="1:36" customFormat="1" ht="31.5" hidden="1" outlineLevel="2" x14ac:dyDescent="0.25">
      <c r="A596" s="481" t="s">
        <v>423</v>
      </c>
      <c r="B596" s="78" t="s">
        <v>1043</v>
      </c>
      <c r="C596" s="563">
        <v>0</v>
      </c>
      <c r="D596" s="563">
        <f t="shared" si="87"/>
        <v>6865.5</v>
      </c>
      <c r="E596" s="563"/>
      <c r="F596" s="563"/>
      <c r="G596" s="563"/>
      <c r="H596" s="563">
        <f t="shared" si="88"/>
        <v>6865.5</v>
      </c>
      <c r="I596" s="563">
        <v>0</v>
      </c>
      <c r="J596" s="564">
        <v>6865.5</v>
      </c>
      <c r="K596" s="563">
        <v>0</v>
      </c>
      <c r="L596" s="563">
        <f t="shared" si="89"/>
        <v>0</v>
      </c>
      <c r="M596" s="565">
        <v>0</v>
      </c>
      <c r="N596" s="563">
        <v>0</v>
      </c>
      <c r="O596" s="563">
        <v>0</v>
      </c>
      <c r="P596" s="563">
        <f t="shared" si="90"/>
        <v>0</v>
      </c>
      <c r="Q596" s="563">
        <v>0</v>
      </c>
      <c r="R596" s="563">
        <v>0</v>
      </c>
      <c r="S596" s="563">
        <v>0</v>
      </c>
      <c r="T596" s="563">
        <f t="shared" si="91"/>
        <v>0</v>
      </c>
      <c r="U596" s="563">
        <v>0</v>
      </c>
      <c r="V596" s="563">
        <v>0</v>
      </c>
      <c r="W596" s="563">
        <v>0</v>
      </c>
      <c r="X596" s="58"/>
      <c r="Y596" s="265"/>
      <c r="Z596" s="408" t="e">
        <f>J596-#REF!</f>
        <v>#REF!</v>
      </c>
      <c r="AI596" s="34">
        <f t="shared" si="85"/>
        <v>6865.5</v>
      </c>
      <c r="AJ596" s="34">
        <f t="shared" si="86"/>
        <v>0</v>
      </c>
    </row>
    <row r="597" spans="1:36" customFormat="1" ht="31.5" hidden="1" outlineLevel="2" x14ac:dyDescent="0.25">
      <c r="A597" s="481" t="s">
        <v>425</v>
      </c>
      <c r="B597" s="78" t="s">
        <v>1042</v>
      </c>
      <c r="C597" s="563">
        <v>0</v>
      </c>
      <c r="D597" s="563">
        <f t="shared" si="87"/>
        <v>6865.5</v>
      </c>
      <c r="E597" s="563"/>
      <c r="F597" s="563"/>
      <c r="G597" s="563"/>
      <c r="H597" s="563">
        <f t="shared" si="88"/>
        <v>6865.5</v>
      </c>
      <c r="I597" s="563">
        <v>0</v>
      </c>
      <c r="J597" s="564">
        <v>6865.5</v>
      </c>
      <c r="K597" s="563">
        <v>0</v>
      </c>
      <c r="L597" s="563">
        <f t="shared" si="89"/>
        <v>0</v>
      </c>
      <c r="M597" s="565">
        <v>0</v>
      </c>
      <c r="N597" s="563">
        <v>0</v>
      </c>
      <c r="O597" s="563">
        <v>0</v>
      </c>
      <c r="P597" s="563">
        <f t="shared" si="90"/>
        <v>0</v>
      </c>
      <c r="Q597" s="563">
        <v>0</v>
      </c>
      <c r="R597" s="563">
        <v>0</v>
      </c>
      <c r="S597" s="563">
        <v>0</v>
      </c>
      <c r="T597" s="563">
        <f t="shared" si="91"/>
        <v>0</v>
      </c>
      <c r="U597" s="563">
        <v>0</v>
      </c>
      <c r="V597" s="563">
        <v>0</v>
      </c>
      <c r="W597" s="563">
        <v>0</v>
      </c>
      <c r="X597" s="58"/>
      <c r="Y597" s="265"/>
      <c r="Z597" s="408" t="e">
        <f>J597-#REF!</f>
        <v>#REF!</v>
      </c>
      <c r="AI597" s="34">
        <f t="shared" si="85"/>
        <v>6865.5</v>
      </c>
      <c r="AJ597" s="34">
        <f t="shared" si="86"/>
        <v>0</v>
      </c>
    </row>
    <row r="598" spans="1:36" customFormat="1" ht="31.5" hidden="1" outlineLevel="2" x14ac:dyDescent="0.25">
      <c r="A598" s="481" t="s">
        <v>427</v>
      </c>
      <c r="B598" s="78" t="s">
        <v>1041</v>
      </c>
      <c r="C598" s="563">
        <v>0</v>
      </c>
      <c r="D598" s="563">
        <f t="shared" si="87"/>
        <v>5572</v>
      </c>
      <c r="E598" s="563"/>
      <c r="F598" s="563"/>
      <c r="G598" s="563"/>
      <c r="H598" s="563">
        <f t="shared" si="88"/>
        <v>5572</v>
      </c>
      <c r="I598" s="563">
        <v>0</v>
      </c>
      <c r="J598" s="564">
        <v>5572</v>
      </c>
      <c r="K598" s="563">
        <v>0</v>
      </c>
      <c r="L598" s="563">
        <f t="shared" si="89"/>
        <v>0</v>
      </c>
      <c r="M598" s="565">
        <v>0</v>
      </c>
      <c r="N598" s="563">
        <v>0</v>
      </c>
      <c r="O598" s="563">
        <v>0</v>
      </c>
      <c r="P598" s="563">
        <f t="shared" si="90"/>
        <v>0</v>
      </c>
      <c r="Q598" s="563">
        <v>0</v>
      </c>
      <c r="R598" s="563">
        <v>0</v>
      </c>
      <c r="S598" s="563">
        <v>0</v>
      </c>
      <c r="T598" s="563">
        <f t="shared" si="91"/>
        <v>0</v>
      </c>
      <c r="U598" s="563">
        <v>0</v>
      </c>
      <c r="V598" s="563">
        <v>0</v>
      </c>
      <c r="W598" s="563">
        <v>0</v>
      </c>
      <c r="X598" s="58"/>
      <c r="Y598" s="265"/>
      <c r="Z598" s="408" t="e">
        <f>J598-#REF!</f>
        <v>#REF!</v>
      </c>
      <c r="AI598" s="34">
        <f t="shared" si="85"/>
        <v>5572</v>
      </c>
      <c r="AJ598" s="34">
        <f t="shared" si="86"/>
        <v>0</v>
      </c>
    </row>
    <row r="599" spans="1:36" customFormat="1" ht="31.5" hidden="1" outlineLevel="2" x14ac:dyDescent="0.25">
      <c r="A599" s="481" t="s">
        <v>429</v>
      </c>
      <c r="B599" s="78" t="s">
        <v>1040</v>
      </c>
      <c r="C599" s="563">
        <v>0</v>
      </c>
      <c r="D599" s="563">
        <f t="shared" si="87"/>
        <v>6865.5</v>
      </c>
      <c r="E599" s="563"/>
      <c r="F599" s="563"/>
      <c r="G599" s="563"/>
      <c r="H599" s="563">
        <f t="shared" si="88"/>
        <v>6865.5</v>
      </c>
      <c r="I599" s="563">
        <v>0</v>
      </c>
      <c r="J599" s="564">
        <v>6865.5</v>
      </c>
      <c r="K599" s="563">
        <v>0</v>
      </c>
      <c r="L599" s="563">
        <f t="shared" si="89"/>
        <v>0</v>
      </c>
      <c r="M599" s="565">
        <v>0</v>
      </c>
      <c r="N599" s="563">
        <v>0</v>
      </c>
      <c r="O599" s="563">
        <v>0</v>
      </c>
      <c r="P599" s="563">
        <f t="shared" si="90"/>
        <v>0</v>
      </c>
      <c r="Q599" s="563">
        <v>0</v>
      </c>
      <c r="R599" s="563">
        <v>0</v>
      </c>
      <c r="S599" s="563">
        <v>0</v>
      </c>
      <c r="T599" s="563">
        <f t="shared" si="91"/>
        <v>0</v>
      </c>
      <c r="U599" s="563">
        <v>0</v>
      </c>
      <c r="V599" s="563">
        <v>0</v>
      </c>
      <c r="W599" s="563">
        <v>0</v>
      </c>
      <c r="X599" s="58"/>
      <c r="Y599" s="265"/>
      <c r="Z599" s="408" t="e">
        <f>J599-#REF!</f>
        <v>#REF!</v>
      </c>
      <c r="AI599" s="34">
        <f t="shared" si="85"/>
        <v>6865.5</v>
      </c>
      <c r="AJ599" s="34">
        <f t="shared" si="86"/>
        <v>0</v>
      </c>
    </row>
    <row r="600" spans="1:36" customFormat="1" ht="15.75" hidden="1" outlineLevel="2" x14ac:dyDescent="0.25">
      <c r="A600" s="481" t="s">
        <v>431</v>
      </c>
      <c r="B600" s="78" t="s">
        <v>1039</v>
      </c>
      <c r="C600" s="563">
        <v>0</v>
      </c>
      <c r="D600" s="563">
        <f t="shared" si="87"/>
        <v>6865.5</v>
      </c>
      <c r="E600" s="563"/>
      <c r="F600" s="563"/>
      <c r="G600" s="563"/>
      <c r="H600" s="563">
        <f t="shared" si="88"/>
        <v>6865.5</v>
      </c>
      <c r="I600" s="563">
        <v>0</v>
      </c>
      <c r="J600" s="564">
        <v>6865.5</v>
      </c>
      <c r="K600" s="563">
        <v>0</v>
      </c>
      <c r="L600" s="563">
        <f t="shared" si="89"/>
        <v>0</v>
      </c>
      <c r="M600" s="565">
        <v>0</v>
      </c>
      <c r="N600" s="563">
        <v>0</v>
      </c>
      <c r="O600" s="563">
        <v>0</v>
      </c>
      <c r="P600" s="563">
        <f t="shared" si="90"/>
        <v>0</v>
      </c>
      <c r="Q600" s="563">
        <v>0</v>
      </c>
      <c r="R600" s="563">
        <v>0</v>
      </c>
      <c r="S600" s="563">
        <v>0</v>
      </c>
      <c r="T600" s="563">
        <f t="shared" si="91"/>
        <v>0</v>
      </c>
      <c r="U600" s="563">
        <v>0</v>
      </c>
      <c r="V600" s="563">
        <v>0</v>
      </c>
      <c r="W600" s="563">
        <v>0</v>
      </c>
      <c r="X600" s="58"/>
      <c r="Y600" s="265"/>
      <c r="Z600" s="408" t="e">
        <f>J600-#REF!</f>
        <v>#REF!</v>
      </c>
      <c r="AI600" s="34">
        <f t="shared" si="85"/>
        <v>6865.5</v>
      </c>
      <c r="AJ600" s="34">
        <f t="shared" si="86"/>
        <v>0</v>
      </c>
    </row>
    <row r="601" spans="1:36" customFormat="1" ht="15.75" hidden="1" outlineLevel="2" x14ac:dyDescent="0.25">
      <c r="A601" s="481" t="s">
        <v>433</v>
      </c>
      <c r="B601" s="78" t="s">
        <v>1038</v>
      </c>
      <c r="C601" s="563">
        <v>0</v>
      </c>
      <c r="D601" s="563">
        <f t="shared" si="87"/>
        <v>6865.5</v>
      </c>
      <c r="E601" s="563"/>
      <c r="F601" s="563"/>
      <c r="G601" s="563"/>
      <c r="H601" s="563">
        <f t="shared" si="88"/>
        <v>6865.5</v>
      </c>
      <c r="I601" s="563">
        <v>0</v>
      </c>
      <c r="J601" s="564">
        <v>6865.5</v>
      </c>
      <c r="K601" s="563">
        <v>0</v>
      </c>
      <c r="L601" s="563">
        <f t="shared" si="89"/>
        <v>0</v>
      </c>
      <c r="M601" s="565">
        <v>0</v>
      </c>
      <c r="N601" s="563">
        <v>0</v>
      </c>
      <c r="O601" s="563">
        <v>0</v>
      </c>
      <c r="P601" s="563">
        <f t="shared" si="90"/>
        <v>0</v>
      </c>
      <c r="Q601" s="563">
        <v>0</v>
      </c>
      <c r="R601" s="563">
        <v>0</v>
      </c>
      <c r="S601" s="563">
        <v>0</v>
      </c>
      <c r="T601" s="563">
        <f t="shared" si="91"/>
        <v>0</v>
      </c>
      <c r="U601" s="563">
        <v>0</v>
      </c>
      <c r="V601" s="563">
        <v>0</v>
      </c>
      <c r="W601" s="563">
        <v>0</v>
      </c>
      <c r="X601" s="58"/>
      <c r="Y601" s="265"/>
      <c r="Z601" s="408" t="e">
        <f>J601-#REF!</f>
        <v>#REF!</v>
      </c>
      <c r="AI601" s="34">
        <f t="shared" si="85"/>
        <v>6865.5</v>
      </c>
      <c r="AJ601" s="34">
        <f t="shared" si="86"/>
        <v>0</v>
      </c>
    </row>
    <row r="602" spans="1:36" s="91" customFormat="1" ht="18.75" hidden="1" customHeight="1" outlineLevel="2" x14ac:dyDescent="0.25">
      <c r="A602" s="483" t="s">
        <v>1446</v>
      </c>
      <c r="B602" s="428" t="s">
        <v>1045</v>
      </c>
      <c r="C602" s="575">
        <v>0</v>
      </c>
      <c r="D602" s="575">
        <f t="shared" si="87"/>
        <v>8000</v>
      </c>
      <c r="E602" s="575"/>
      <c r="F602" s="575"/>
      <c r="G602" s="575"/>
      <c r="H602" s="575">
        <f t="shared" si="88"/>
        <v>8000</v>
      </c>
      <c r="I602" s="575">
        <v>0</v>
      </c>
      <c r="J602" s="576">
        <v>8000</v>
      </c>
      <c r="K602" s="575">
        <v>0</v>
      </c>
      <c r="L602" s="575">
        <f t="shared" si="89"/>
        <v>0</v>
      </c>
      <c r="M602" s="577">
        <v>0</v>
      </c>
      <c r="N602" s="575">
        <v>0</v>
      </c>
      <c r="O602" s="575">
        <v>0</v>
      </c>
      <c r="P602" s="575">
        <f t="shared" si="90"/>
        <v>0</v>
      </c>
      <c r="Q602" s="575">
        <v>0</v>
      </c>
      <c r="R602" s="575">
        <v>0</v>
      </c>
      <c r="S602" s="575">
        <v>0</v>
      </c>
      <c r="T602" s="575">
        <f t="shared" si="91"/>
        <v>0</v>
      </c>
      <c r="U602" s="575">
        <v>0</v>
      </c>
      <c r="V602" s="575">
        <v>0</v>
      </c>
      <c r="W602" s="575">
        <v>0</v>
      </c>
      <c r="X602" s="429" t="s">
        <v>1640</v>
      </c>
      <c r="Y602" s="430"/>
      <c r="Z602" s="431"/>
    </row>
    <row r="603" spans="1:36" s="91" customFormat="1" ht="18.75" hidden="1" customHeight="1" outlineLevel="2" x14ac:dyDescent="0.25">
      <c r="A603" s="483" t="s">
        <v>1447</v>
      </c>
      <c r="B603" s="428" t="s">
        <v>1456</v>
      </c>
      <c r="C603" s="575">
        <v>0</v>
      </c>
      <c r="D603" s="575">
        <f t="shared" si="87"/>
        <v>8000</v>
      </c>
      <c r="E603" s="575"/>
      <c r="F603" s="575"/>
      <c r="G603" s="575"/>
      <c r="H603" s="575">
        <f t="shared" si="88"/>
        <v>8000</v>
      </c>
      <c r="I603" s="575">
        <v>0</v>
      </c>
      <c r="J603" s="576">
        <v>8000</v>
      </c>
      <c r="K603" s="575">
        <v>0</v>
      </c>
      <c r="L603" s="575">
        <f t="shared" si="89"/>
        <v>0</v>
      </c>
      <c r="M603" s="577">
        <v>0</v>
      </c>
      <c r="N603" s="575">
        <v>0</v>
      </c>
      <c r="O603" s="575">
        <v>0</v>
      </c>
      <c r="P603" s="575">
        <f t="shared" si="90"/>
        <v>0</v>
      </c>
      <c r="Q603" s="575">
        <v>0</v>
      </c>
      <c r="R603" s="575">
        <v>0</v>
      </c>
      <c r="S603" s="575">
        <v>0</v>
      </c>
      <c r="T603" s="575">
        <f t="shared" si="91"/>
        <v>0</v>
      </c>
      <c r="U603" s="575">
        <v>0</v>
      </c>
      <c r="V603" s="575">
        <v>0</v>
      </c>
      <c r="W603" s="575">
        <v>0</v>
      </c>
      <c r="X603" s="429" t="s">
        <v>1640</v>
      </c>
      <c r="Y603" s="432"/>
      <c r="Z603" s="433"/>
      <c r="AI603" s="434">
        <f>SUM(I603:K603)</f>
        <v>8000</v>
      </c>
      <c r="AJ603" s="434">
        <f>AI603-H603</f>
        <v>0</v>
      </c>
    </row>
    <row r="604" spans="1:36" s="441" customFormat="1" ht="15.75" hidden="1" outlineLevel="2" x14ac:dyDescent="0.25">
      <c r="A604" s="499" t="s">
        <v>1448</v>
      </c>
      <c r="B604" s="437" t="s">
        <v>2162</v>
      </c>
      <c r="C604" s="578">
        <v>0</v>
      </c>
      <c r="D604" s="578">
        <f t="shared" si="87"/>
        <v>15000</v>
      </c>
      <c r="E604" s="578"/>
      <c r="F604" s="578"/>
      <c r="G604" s="578"/>
      <c r="H604" s="578">
        <f t="shared" si="88"/>
        <v>0</v>
      </c>
      <c r="I604" s="578">
        <v>0</v>
      </c>
      <c r="J604" s="578">
        <v>0</v>
      </c>
      <c r="K604" s="578">
        <v>0</v>
      </c>
      <c r="L604" s="578">
        <f t="shared" si="89"/>
        <v>15000</v>
      </c>
      <c r="M604" s="579">
        <v>0</v>
      </c>
      <c r="N604" s="580">
        <v>15000</v>
      </c>
      <c r="O604" s="578">
        <v>0</v>
      </c>
      <c r="P604" s="578">
        <f t="shared" si="90"/>
        <v>0</v>
      </c>
      <c r="Q604" s="578">
        <v>0</v>
      </c>
      <c r="R604" s="578">
        <v>0</v>
      </c>
      <c r="S604" s="578">
        <v>0</v>
      </c>
      <c r="T604" s="578">
        <f t="shared" si="91"/>
        <v>0</v>
      </c>
      <c r="U604" s="578">
        <v>0</v>
      </c>
      <c r="V604" s="578">
        <v>0</v>
      </c>
      <c r="W604" s="578">
        <v>0</v>
      </c>
      <c r="X604" s="438" t="s">
        <v>1640</v>
      </c>
      <c r="Y604" s="439"/>
      <c r="Z604" s="440"/>
    </row>
    <row r="605" spans="1:36" s="441" customFormat="1" ht="17.25" hidden="1" customHeight="1" outlineLevel="2" x14ac:dyDescent="0.25">
      <c r="A605" s="484" t="s">
        <v>1449</v>
      </c>
      <c r="B605" s="437" t="s">
        <v>1457</v>
      </c>
      <c r="C605" s="578">
        <v>0</v>
      </c>
      <c r="D605" s="578">
        <f t="shared" si="87"/>
        <v>5000</v>
      </c>
      <c r="E605" s="578"/>
      <c r="F605" s="578"/>
      <c r="G605" s="578"/>
      <c r="H605" s="578">
        <f t="shared" si="88"/>
        <v>0</v>
      </c>
      <c r="I605" s="578">
        <v>0</v>
      </c>
      <c r="J605" s="578">
        <v>0</v>
      </c>
      <c r="K605" s="578">
        <v>0</v>
      </c>
      <c r="L605" s="578">
        <f t="shared" si="89"/>
        <v>5000</v>
      </c>
      <c r="M605" s="579">
        <v>0</v>
      </c>
      <c r="N605" s="580">
        <v>5000</v>
      </c>
      <c r="O605" s="578">
        <v>0</v>
      </c>
      <c r="P605" s="578">
        <f t="shared" si="90"/>
        <v>0</v>
      </c>
      <c r="Q605" s="578">
        <v>0</v>
      </c>
      <c r="R605" s="578">
        <v>0</v>
      </c>
      <c r="S605" s="578">
        <v>0</v>
      </c>
      <c r="T605" s="578">
        <f t="shared" si="91"/>
        <v>0</v>
      </c>
      <c r="U605" s="578">
        <v>0</v>
      </c>
      <c r="V605" s="578">
        <v>0</v>
      </c>
      <c r="W605" s="578">
        <v>0</v>
      </c>
      <c r="X605" s="438" t="s">
        <v>1640</v>
      </c>
      <c r="Y605" s="439"/>
      <c r="Z605" s="440"/>
    </row>
    <row r="606" spans="1:36" s="441" customFormat="1" ht="15.75" hidden="1" outlineLevel="2" x14ac:dyDescent="0.25">
      <c r="A606" s="484" t="s">
        <v>1450</v>
      </c>
      <c r="B606" s="437" t="s">
        <v>1458</v>
      </c>
      <c r="C606" s="578">
        <v>0</v>
      </c>
      <c r="D606" s="578">
        <f t="shared" si="87"/>
        <v>5000</v>
      </c>
      <c r="E606" s="578"/>
      <c r="F606" s="578"/>
      <c r="G606" s="578"/>
      <c r="H606" s="578">
        <f t="shared" si="88"/>
        <v>0</v>
      </c>
      <c r="I606" s="578">
        <v>0</v>
      </c>
      <c r="J606" s="578">
        <v>0</v>
      </c>
      <c r="K606" s="578">
        <v>0</v>
      </c>
      <c r="L606" s="578">
        <f t="shared" si="89"/>
        <v>5000</v>
      </c>
      <c r="M606" s="579">
        <v>0</v>
      </c>
      <c r="N606" s="580">
        <v>5000</v>
      </c>
      <c r="O606" s="578">
        <v>0</v>
      </c>
      <c r="P606" s="578">
        <f t="shared" si="90"/>
        <v>0</v>
      </c>
      <c r="Q606" s="578">
        <v>0</v>
      </c>
      <c r="R606" s="578">
        <v>0</v>
      </c>
      <c r="S606" s="578">
        <v>0</v>
      </c>
      <c r="T606" s="578">
        <f t="shared" si="91"/>
        <v>0</v>
      </c>
      <c r="U606" s="578">
        <v>0</v>
      </c>
      <c r="V606" s="578">
        <v>0</v>
      </c>
      <c r="W606" s="578">
        <v>0</v>
      </c>
      <c r="X606" s="438" t="s">
        <v>1640</v>
      </c>
      <c r="Y606" s="442"/>
      <c r="Z606" s="443"/>
      <c r="AI606" s="444">
        <f>SUM(I606:K606)</f>
        <v>0</v>
      </c>
      <c r="AJ606" s="444">
        <f>AI606-H606</f>
        <v>0</v>
      </c>
    </row>
    <row r="607" spans="1:36" s="441" customFormat="1" ht="15.75" hidden="1" outlineLevel="2" x14ac:dyDescent="0.25">
      <c r="A607" s="484" t="s">
        <v>1451</v>
      </c>
      <c r="B607" s="437" t="s">
        <v>1459</v>
      </c>
      <c r="C607" s="578">
        <v>0</v>
      </c>
      <c r="D607" s="578">
        <f t="shared" si="87"/>
        <v>5000</v>
      </c>
      <c r="E607" s="578"/>
      <c r="F607" s="578"/>
      <c r="G607" s="578"/>
      <c r="H607" s="578">
        <f t="shared" si="88"/>
        <v>0</v>
      </c>
      <c r="I607" s="578">
        <v>0</v>
      </c>
      <c r="J607" s="578">
        <v>0</v>
      </c>
      <c r="K607" s="578">
        <v>0</v>
      </c>
      <c r="L607" s="578">
        <f t="shared" si="89"/>
        <v>5000</v>
      </c>
      <c r="M607" s="579">
        <v>0</v>
      </c>
      <c r="N607" s="580">
        <v>5000</v>
      </c>
      <c r="O607" s="578">
        <v>0</v>
      </c>
      <c r="P607" s="578">
        <f t="shared" si="90"/>
        <v>0</v>
      </c>
      <c r="Q607" s="578">
        <v>0</v>
      </c>
      <c r="R607" s="578">
        <v>0</v>
      </c>
      <c r="S607" s="578">
        <v>0</v>
      </c>
      <c r="T607" s="578">
        <f t="shared" si="91"/>
        <v>0</v>
      </c>
      <c r="U607" s="578">
        <v>0</v>
      </c>
      <c r="V607" s="578">
        <v>0</v>
      </c>
      <c r="W607" s="578">
        <v>0</v>
      </c>
      <c r="X607" s="438" t="s">
        <v>1640</v>
      </c>
      <c r="Y607" s="439"/>
      <c r="Z607" s="440"/>
    </row>
    <row r="608" spans="1:36" s="441" customFormat="1" ht="15.75" hidden="1" outlineLevel="2" x14ac:dyDescent="0.25">
      <c r="A608" s="484" t="s">
        <v>1452</v>
      </c>
      <c r="B608" s="437" t="s">
        <v>1460</v>
      </c>
      <c r="C608" s="578">
        <v>0</v>
      </c>
      <c r="D608" s="578">
        <f t="shared" si="87"/>
        <v>5000</v>
      </c>
      <c r="E608" s="578"/>
      <c r="F608" s="578"/>
      <c r="G608" s="578"/>
      <c r="H608" s="578">
        <f t="shared" si="88"/>
        <v>0</v>
      </c>
      <c r="I608" s="578">
        <v>0</v>
      </c>
      <c r="J608" s="578">
        <v>0</v>
      </c>
      <c r="K608" s="578">
        <v>0</v>
      </c>
      <c r="L608" s="578">
        <f t="shared" si="89"/>
        <v>5000</v>
      </c>
      <c r="M608" s="579">
        <v>0</v>
      </c>
      <c r="N608" s="580">
        <v>5000</v>
      </c>
      <c r="O608" s="578">
        <v>0</v>
      </c>
      <c r="P608" s="578">
        <f t="shared" si="90"/>
        <v>0</v>
      </c>
      <c r="Q608" s="578">
        <v>0</v>
      </c>
      <c r="R608" s="578">
        <v>0</v>
      </c>
      <c r="S608" s="578">
        <v>0</v>
      </c>
      <c r="T608" s="578">
        <f t="shared" si="91"/>
        <v>0</v>
      </c>
      <c r="U608" s="578">
        <v>0</v>
      </c>
      <c r="V608" s="578">
        <v>0</v>
      </c>
      <c r="W608" s="578">
        <v>0</v>
      </c>
      <c r="X608" s="438" t="s">
        <v>1640</v>
      </c>
      <c r="Y608" s="439"/>
      <c r="Z608" s="440"/>
    </row>
    <row r="609" spans="1:36" s="441" customFormat="1" ht="16.5" hidden="1" customHeight="1" outlineLevel="2" x14ac:dyDescent="0.25">
      <c r="A609" s="484" t="s">
        <v>1453</v>
      </c>
      <c r="B609" s="437" t="s">
        <v>1461</v>
      </c>
      <c r="C609" s="578">
        <v>0</v>
      </c>
      <c r="D609" s="578">
        <f t="shared" si="87"/>
        <v>5000</v>
      </c>
      <c r="E609" s="578"/>
      <c r="F609" s="578"/>
      <c r="G609" s="578"/>
      <c r="H609" s="578">
        <f t="shared" si="88"/>
        <v>0</v>
      </c>
      <c r="I609" s="578">
        <v>0</v>
      </c>
      <c r="J609" s="578">
        <v>0</v>
      </c>
      <c r="K609" s="578">
        <v>0</v>
      </c>
      <c r="L609" s="578">
        <f t="shared" si="89"/>
        <v>5000</v>
      </c>
      <c r="M609" s="579">
        <v>0</v>
      </c>
      <c r="N609" s="580">
        <v>5000</v>
      </c>
      <c r="O609" s="578">
        <v>0</v>
      </c>
      <c r="P609" s="578">
        <f t="shared" si="90"/>
        <v>0</v>
      </c>
      <c r="Q609" s="578">
        <v>0</v>
      </c>
      <c r="R609" s="578">
        <v>0</v>
      </c>
      <c r="S609" s="578">
        <v>0</v>
      </c>
      <c r="T609" s="578">
        <f t="shared" si="91"/>
        <v>0</v>
      </c>
      <c r="U609" s="578">
        <v>0</v>
      </c>
      <c r="V609" s="578">
        <v>0</v>
      </c>
      <c r="W609" s="578">
        <v>0</v>
      </c>
      <c r="X609" s="438" t="s">
        <v>1640</v>
      </c>
      <c r="Y609" s="442"/>
      <c r="Z609" s="443"/>
      <c r="AI609" s="444">
        <f>SUM(I609:K609)</f>
        <v>0</v>
      </c>
      <c r="AJ609" s="444">
        <f>AI609-H609</f>
        <v>0</v>
      </c>
    </row>
    <row r="610" spans="1:36" s="441" customFormat="1" ht="15.75" hidden="1" outlineLevel="2" x14ac:dyDescent="0.25">
      <c r="A610" s="484" t="s">
        <v>1454</v>
      </c>
      <c r="B610" s="437" t="s">
        <v>1462</v>
      </c>
      <c r="C610" s="578">
        <v>0</v>
      </c>
      <c r="D610" s="578">
        <f t="shared" si="87"/>
        <v>5000</v>
      </c>
      <c r="E610" s="578"/>
      <c r="F610" s="578"/>
      <c r="G610" s="578"/>
      <c r="H610" s="578">
        <f t="shared" si="88"/>
        <v>0</v>
      </c>
      <c r="I610" s="578">
        <v>0</v>
      </c>
      <c r="J610" s="578">
        <v>0</v>
      </c>
      <c r="K610" s="578">
        <v>0</v>
      </c>
      <c r="L610" s="578">
        <f t="shared" si="89"/>
        <v>5000</v>
      </c>
      <c r="M610" s="579">
        <v>0</v>
      </c>
      <c r="N610" s="580">
        <v>5000</v>
      </c>
      <c r="O610" s="578">
        <v>0</v>
      </c>
      <c r="P610" s="578">
        <f t="shared" si="90"/>
        <v>0</v>
      </c>
      <c r="Q610" s="578">
        <v>0</v>
      </c>
      <c r="R610" s="578">
        <v>0</v>
      </c>
      <c r="S610" s="578">
        <v>0</v>
      </c>
      <c r="T610" s="578">
        <f t="shared" si="91"/>
        <v>0</v>
      </c>
      <c r="U610" s="578">
        <v>0</v>
      </c>
      <c r="V610" s="578">
        <v>0</v>
      </c>
      <c r="W610" s="578">
        <v>0</v>
      </c>
      <c r="X610" s="438" t="s">
        <v>1640</v>
      </c>
      <c r="Y610" s="439"/>
      <c r="Z610" s="440"/>
    </row>
    <row r="611" spans="1:36" s="441" customFormat="1" ht="15.75" hidden="1" outlineLevel="2" x14ac:dyDescent="0.25">
      <c r="A611" s="484" t="s">
        <v>1455</v>
      </c>
      <c r="B611" s="437" t="s">
        <v>1463</v>
      </c>
      <c r="C611" s="578">
        <v>0</v>
      </c>
      <c r="D611" s="578">
        <f t="shared" si="87"/>
        <v>5000</v>
      </c>
      <c r="E611" s="578"/>
      <c r="F611" s="578"/>
      <c r="G611" s="578"/>
      <c r="H611" s="578">
        <f t="shared" si="88"/>
        <v>0</v>
      </c>
      <c r="I611" s="578">
        <v>0</v>
      </c>
      <c r="J611" s="578">
        <v>0</v>
      </c>
      <c r="K611" s="578">
        <v>0</v>
      </c>
      <c r="L611" s="578">
        <f t="shared" si="89"/>
        <v>5000</v>
      </c>
      <c r="M611" s="579">
        <v>0</v>
      </c>
      <c r="N611" s="580">
        <v>5000</v>
      </c>
      <c r="O611" s="578">
        <v>0</v>
      </c>
      <c r="P611" s="578">
        <f t="shared" si="90"/>
        <v>0</v>
      </c>
      <c r="Q611" s="578">
        <v>0</v>
      </c>
      <c r="R611" s="578">
        <v>0</v>
      </c>
      <c r="S611" s="578">
        <v>0</v>
      </c>
      <c r="T611" s="578">
        <f t="shared" si="91"/>
        <v>0</v>
      </c>
      <c r="U611" s="578">
        <v>0</v>
      </c>
      <c r="V611" s="578">
        <v>0</v>
      </c>
      <c r="W611" s="578">
        <v>0</v>
      </c>
      <c r="X611" s="438" t="s">
        <v>1640</v>
      </c>
      <c r="Y611" s="439"/>
      <c r="Z611" s="440"/>
    </row>
    <row r="612" spans="1:36" s="316" customFormat="1" ht="15.75" hidden="1" outlineLevel="2" x14ac:dyDescent="0.25">
      <c r="A612" s="488" t="s">
        <v>1798</v>
      </c>
      <c r="B612" s="105" t="s">
        <v>2137</v>
      </c>
      <c r="C612" s="571">
        <v>0</v>
      </c>
      <c r="D612" s="571">
        <f t="shared" si="87"/>
        <v>5000</v>
      </c>
      <c r="E612" s="571">
        <v>1</v>
      </c>
      <c r="F612" s="571">
        <v>1</v>
      </c>
      <c r="G612" s="571">
        <v>1</v>
      </c>
      <c r="H612" s="571">
        <f t="shared" si="88"/>
        <v>0</v>
      </c>
      <c r="I612" s="571">
        <v>0</v>
      </c>
      <c r="J612" s="571">
        <v>0</v>
      </c>
      <c r="K612" s="571">
        <v>0</v>
      </c>
      <c r="L612" s="571">
        <f t="shared" si="89"/>
        <v>5000</v>
      </c>
      <c r="M612" s="571">
        <v>0</v>
      </c>
      <c r="N612" s="571">
        <v>5000</v>
      </c>
      <c r="O612" s="571">
        <v>0</v>
      </c>
      <c r="P612" s="571">
        <f t="shared" si="90"/>
        <v>0</v>
      </c>
      <c r="Q612" s="571">
        <v>0</v>
      </c>
      <c r="R612" s="571">
        <v>0</v>
      </c>
      <c r="S612" s="571">
        <v>0</v>
      </c>
      <c r="T612" s="571">
        <f t="shared" si="91"/>
        <v>0</v>
      </c>
      <c r="U612" s="571">
        <v>0</v>
      </c>
      <c r="V612" s="571">
        <v>0</v>
      </c>
      <c r="W612" s="571">
        <v>0</v>
      </c>
      <c r="X612" s="450" t="s">
        <v>2061</v>
      </c>
    </row>
    <row r="613" spans="1:36" s="316" customFormat="1" ht="15.75" hidden="1" outlineLevel="2" x14ac:dyDescent="0.25">
      <c r="A613" s="488" t="s">
        <v>1795</v>
      </c>
      <c r="B613" s="105" t="s">
        <v>2136</v>
      </c>
      <c r="C613" s="571">
        <v>0</v>
      </c>
      <c r="D613" s="571">
        <f t="shared" si="87"/>
        <v>5000</v>
      </c>
      <c r="E613" s="571">
        <v>1</v>
      </c>
      <c r="F613" s="571">
        <v>1</v>
      </c>
      <c r="G613" s="571">
        <v>1</v>
      </c>
      <c r="H613" s="571">
        <f t="shared" si="88"/>
        <v>0</v>
      </c>
      <c r="I613" s="571">
        <v>0</v>
      </c>
      <c r="J613" s="571">
        <v>0</v>
      </c>
      <c r="K613" s="571">
        <v>0</v>
      </c>
      <c r="L613" s="571">
        <f t="shared" si="89"/>
        <v>5000</v>
      </c>
      <c r="M613" s="571">
        <v>0</v>
      </c>
      <c r="N613" s="571">
        <v>5000</v>
      </c>
      <c r="O613" s="571">
        <v>0</v>
      </c>
      <c r="P613" s="571">
        <f t="shared" si="90"/>
        <v>0</v>
      </c>
      <c r="Q613" s="571">
        <v>0</v>
      </c>
      <c r="R613" s="571">
        <v>0</v>
      </c>
      <c r="S613" s="571">
        <v>0</v>
      </c>
      <c r="T613" s="571">
        <f t="shared" si="91"/>
        <v>0</v>
      </c>
      <c r="U613" s="571">
        <v>0</v>
      </c>
      <c r="V613" s="571">
        <v>0</v>
      </c>
      <c r="W613" s="571">
        <v>0</v>
      </c>
      <c r="X613" s="450" t="s">
        <v>2061</v>
      </c>
    </row>
    <row r="614" spans="1:36" s="316" customFormat="1" ht="15.75" hidden="1" outlineLevel="2" x14ac:dyDescent="0.25">
      <c r="A614" s="488" t="s">
        <v>1797</v>
      </c>
      <c r="B614" s="105" t="s">
        <v>2142</v>
      </c>
      <c r="C614" s="571">
        <v>0</v>
      </c>
      <c r="D614" s="571">
        <f t="shared" si="87"/>
        <v>7000</v>
      </c>
      <c r="E614" s="571">
        <v>1</v>
      </c>
      <c r="F614" s="571">
        <v>1</v>
      </c>
      <c r="G614" s="571">
        <v>1</v>
      </c>
      <c r="H614" s="571">
        <f t="shared" si="88"/>
        <v>0</v>
      </c>
      <c r="I614" s="571">
        <v>0</v>
      </c>
      <c r="J614" s="571">
        <v>0</v>
      </c>
      <c r="K614" s="571">
        <v>0</v>
      </c>
      <c r="L614" s="571">
        <f t="shared" si="89"/>
        <v>7000</v>
      </c>
      <c r="M614" s="571">
        <v>0</v>
      </c>
      <c r="N614" s="571">
        <v>7000</v>
      </c>
      <c r="O614" s="571">
        <v>0</v>
      </c>
      <c r="P614" s="571">
        <f t="shared" si="90"/>
        <v>0</v>
      </c>
      <c r="Q614" s="571">
        <v>0</v>
      </c>
      <c r="R614" s="571">
        <v>0</v>
      </c>
      <c r="S614" s="571">
        <v>0</v>
      </c>
      <c r="T614" s="571">
        <f t="shared" si="91"/>
        <v>0</v>
      </c>
      <c r="U614" s="571">
        <v>0</v>
      </c>
      <c r="V614" s="571">
        <v>0</v>
      </c>
      <c r="W614" s="571">
        <v>0</v>
      </c>
      <c r="X614" s="450" t="s">
        <v>2061</v>
      </c>
    </row>
    <row r="615" spans="1:36" s="316" customFormat="1" ht="15.75" hidden="1" outlineLevel="2" x14ac:dyDescent="0.25">
      <c r="A615" s="488" t="s">
        <v>1804</v>
      </c>
      <c r="B615" s="501" t="s">
        <v>2421</v>
      </c>
      <c r="C615" s="571">
        <v>0</v>
      </c>
      <c r="D615" s="571">
        <f t="shared" si="87"/>
        <v>5000</v>
      </c>
      <c r="E615" s="571">
        <v>4</v>
      </c>
      <c r="F615" s="571">
        <v>2</v>
      </c>
      <c r="G615" s="571">
        <v>2</v>
      </c>
      <c r="H615" s="571">
        <f t="shared" si="88"/>
        <v>0</v>
      </c>
      <c r="I615" s="571">
        <v>0</v>
      </c>
      <c r="J615" s="571">
        <v>0</v>
      </c>
      <c r="K615" s="571">
        <v>0</v>
      </c>
      <c r="L615" s="571">
        <f t="shared" si="89"/>
        <v>5000</v>
      </c>
      <c r="M615" s="571">
        <v>0</v>
      </c>
      <c r="N615" s="571">
        <v>5000</v>
      </c>
      <c r="O615" s="571">
        <v>0</v>
      </c>
      <c r="P615" s="571">
        <f t="shared" si="90"/>
        <v>0</v>
      </c>
      <c r="Q615" s="571">
        <v>0</v>
      </c>
      <c r="R615" s="571">
        <v>0</v>
      </c>
      <c r="S615" s="571">
        <v>0</v>
      </c>
      <c r="T615" s="571">
        <f t="shared" si="91"/>
        <v>0</v>
      </c>
      <c r="U615" s="571">
        <v>0</v>
      </c>
      <c r="V615" s="571">
        <v>0</v>
      </c>
      <c r="W615" s="571">
        <v>0</v>
      </c>
      <c r="X615" s="450" t="s">
        <v>2061</v>
      </c>
    </row>
    <row r="616" spans="1:36" s="316" customFormat="1" ht="15.75" hidden="1" outlineLevel="2" x14ac:dyDescent="0.25">
      <c r="A616" s="488" t="s">
        <v>1803</v>
      </c>
      <c r="B616" s="105" t="s">
        <v>2140</v>
      </c>
      <c r="C616" s="571">
        <v>0</v>
      </c>
      <c r="D616" s="571">
        <f t="shared" si="87"/>
        <v>5000</v>
      </c>
      <c r="E616" s="571">
        <v>1</v>
      </c>
      <c r="F616" s="571">
        <v>1</v>
      </c>
      <c r="G616" s="571">
        <v>1</v>
      </c>
      <c r="H616" s="571">
        <f t="shared" si="88"/>
        <v>0</v>
      </c>
      <c r="I616" s="571">
        <v>0</v>
      </c>
      <c r="J616" s="571">
        <v>0</v>
      </c>
      <c r="K616" s="571">
        <v>0</v>
      </c>
      <c r="L616" s="571">
        <f t="shared" si="89"/>
        <v>0</v>
      </c>
      <c r="M616" s="571">
        <v>0</v>
      </c>
      <c r="N616" s="571">
        <v>0</v>
      </c>
      <c r="O616" s="571">
        <v>0</v>
      </c>
      <c r="P616" s="571">
        <f t="shared" si="90"/>
        <v>5000</v>
      </c>
      <c r="Q616" s="571">
        <v>0</v>
      </c>
      <c r="R616" s="571">
        <v>5000</v>
      </c>
      <c r="S616" s="571">
        <v>0</v>
      </c>
      <c r="T616" s="571">
        <f t="shared" si="91"/>
        <v>0</v>
      </c>
      <c r="U616" s="571">
        <v>0</v>
      </c>
      <c r="V616" s="571">
        <v>0</v>
      </c>
      <c r="W616" s="571">
        <v>0</v>
      </c>
      <c r="X616" s="450" t="s">
        <v>2061</v>
      </c>
    </row>
    <row r="617" spans="1:36" s="316" customFormat="1" ht="15.75" hidden="1" outlineLevel="2" x14ac:dyDescent="0.25">
      <c r="A617" s="488" t="s">
        <v>1796</v>
      </c>
      <c r="B617" s="105" t="s">
        <v>2141</v>
      </c>
      <c r="C617" s="571">
        <v>0</v>
      </c>
      <c r="D617" s="571">
        <f t="shared" si="87"/>
        <v>7000</v>
      </c>
      <c r="E617" s="571">
        <v>1</v>
      </c>
      <c r="F617" s="571">
        <v>1</v>
      </c>
      <c r="G617" s="571"/>
      <c r="H617" s="571">
        <f t="shared" si="88"/>
        <v>0</v>
      </c>
      <c r="I617" s="571">
        <v>0</v>
      </c>
      <c r="J617" s="571">
        <v>0</v>
      </c>
      <c r="K617" s="571">
        <v>0</v>
      </c>
      <c r="L617" s="571">
        <f t="shared" si="89"/>
        <v>0</v>
      </c>
      <c r="M617" s="571">
        <v>0</v>
      </c>
      <c r="N617" s="571">
        <v>0</v>
      </c>
      <c r="O617" s="571">
        <v>0</v>
      </c>
      <c r="P617" s="571">
        <f t="shared" si="90"/>
        <v>7000</v>
      </c>
      <c r="Q617" s="571">
        <v>0</v>
      </c>
      <c r="R617" s="571">
        <v>7000</v>
      </c>
      <c r="S617" s="571">
        <v>0</v>
      </c>
      <c r="T617" s="571">
        <f t="shared" si="91"/>
        <v>0</v>
      </c>
      <c r="U617" s="571">
        <v>0</v>
      </c>
      <c r="V617" s="571">
        <v>0</v>
      </c>
      <c r="W617" s="571">
        <v>0</v>
      </c>
      <c r="X617" s="450" t="s">
        <v>2061</v>
      </c>
    </row>
    <row r="618" spans="1:36" s="316" customFormat="1" ht="15.75" hidden="1" outlineLevel="2" x14ac:dyDescent="0.25">
      <c r="A618" s="488" t="s">
        <v>1800</v>
      </c>
      <c r="B618" s="105" t="s">
        <v>2143</v>
      </c>
      <c r="C618" s="571">
        <v>0</v>
      </c>
      <c r="D618" s="571">
        <f t="shared" si="87"/>
        <v>7000</v>
      </c>
      <c r="E618" s="571">
        <v>1</v>
      </c>
      <c r="F618" s="571">
        <v>1</v>
      </c>
      <c r="G618" s="571"/>
      <c r="H618" s="571">
        <f t="shared" si="88"/>
        <v>0</v>
      </c>
      <c r="I618" s="571">
        <v>0</v>
      </c>
      <c r="J618" s="571">
        <v>0</v>
      </c>
      <c r="K618" s="571">
        <v>0</v>
      </c>
      <c r="L618" s="571">
        <f t="shared" si="89"/>
        <v>0</v>
      </c>
      <c r="M618" s="571">
        <v>0</v>
      </c>
      <c r="N618" s="571">
        <v>0</v>
      </c>
      <c r="O618" s="571">
        <v>0</v>
      </c>
      <c r="P618" s="571">
        <f t="shared" si="90"/>
        <v>7000</v>
      </c>
      <c r="Q618" s="571">
        <v>0</v>
      </c>
      <c r="R618" s="571">
        <v>7000</v>
      </c>
      <c r="S618" s="571">
        <v>0</v>
      </c>
      <c r="T618" s="571">
        <f t="shared" si="91"/>
        <v>0</v>
      </c>
      <c r="U618" s="571">
        <v>0</v>
      </c>
      <c r="V618" s="571">
        <v>0</v>
      </c>
      <c r="W618" s="571">
        <v>0</v>
      </c>
      <c r="X618" s="450" t="s">
        <v>2061</v>
      </c>
    </row>
    <row r="619" spans="1:36" s="316" customFormat="1" ht="15.75" hidden="1" outlineLevel="2" x14ac:dyDescent="0.25">
      <c r="A619" s="488" t="s">
        <v>1799</v>
      </c>
      <c r="B619" s="105" t="s">
        <v>2138</v>
      </c>
      <c r="C619" s="571">
        <v>0</v>
      </c>
      <c r="D619" s="571">
        <f t="shared" si="87"/>
        <v>5000</v>
      </c>
      <c r="E619" s="571">
        <v>1</v>
      </c>
      <c r="F619" s="571">
        <v>1</v>
      </c>
      <c r="G619" s="571"/>
      <c r="H619" s="571">
        <f t="shared" si="88"/>
        <v>0</v>
      </c>
      <c r="I619" s="571">
        <v>0</v>
      </c>
      <c r="J619" s="571">
        <v>0</v>
      </c>
      <c r="K619" s="571">
        <v>0</v>
      </c>
      <c r="L619" s="571">
        <f t="shared" si="89"/>
        <v>0</v>
      </c>
      <c r="M619" s="571">
        <v>0</v>
      </c>
      <c r="N619" s="571">
        <v>0</v>
      </c>
      <c r="O619" s="571">
        <v>0</v>
      </c>
      <c r="P619" s="571">
        <f t="shared" si="90"/>
        <v>5000</v>
      </c>
      <c r="Q619" s="571">
        <v>0</v>
      </c>
      <c r="R619" s="571">
        <v>5000</v>
      </c>
      <c r="S619" s="571">
        <v>0</v>
      </c>
      <c r="T619" s="571">
        <f t="shared" si="91"/>
        <v>0</v>
      </c>
      <c r="U619" s="571">
        <v>0</v>
      </c>
      <c r="V619" s="571">
        <v>0</v>
      </c>
      <c r="W619" s="571">
        <v>0</v>
      </c>
      <c r="X619" s="450" t="s">
        <v>2061</v>
      </c>
    </row>
    <row r="620" spans="1:36" s="316" customFormat="1" ht="15.75" hidden="1" outlineLevel="2" x14ac:dyDescent="0.25">
      <c r="A620" s="488" t="s">
        <v>1802</v>
      </c>
      <c r="B620" s="105" t="s">
        <v>2139</v>
      </c>
      <c r="C620" s="571">
        <v>0</v>
      </c>
      <c r="D620" s="571">
        <f t="shared" si="87"/>
        <v>5000</v>
      </c>
      <c r="E620" s="571">
        <v>1</v>
      </c>
      <c r="F620" s="571">
        <v>1</v>
      </c>
      <c r="G620" s="571"/>
      <c r="H620" s="571">
        <f t="shared" si="88"/>
        <v>0</v>
      </c>
      <c r="I620" s="571">
        <v>0</v>
      </c>
      <c r="J620" s="571">
        <v>0</v>
      </c>
      <c r="K620" s="571">
        <v>0</v>
      </c>
      <c r="L620" s="571">
        <f t="shared" si="89"/>
        <v>0</v>
      </c>
      <c r="M620" s="571">
        <v>0</v>
      </c>
      <c r="N620" s="571">
        <v>0</v>
      </c>
      <c r="O620" s="571">
        <v>0</v>
      </c>
      <c r="P620" s="571">
        <f t="shared" si="90"/>
        <v>5000</v>
      </c>
      <c r="Q620" s="571">
        <v>0</v>
      </c>
      <c r="R620" s="571">
        <v>5000</v>
      </c>
      <c r="S620" s="571">
        <v>0</v>
      </c>
      <c r="T620" s="571">
        <f t="shared" si="91"/>
        <v>0</v>
      </c>
      <c r="U620" s="571">
        <v>0</v>
      </c>
      <c r="V620" s="571">
        <v>0</v>
      </c>
      <c r="W620" s="571">
        <v>0</v>
      </c>
      <c r="X620" s="450" t="s">
        <v>2061</v>
      </c>
    </row>
    <row r="621" spans="1:36" s="316" customFormat="1" ht="15.75" hidden="1" outlineLevel="2" x14ac:dyDescent="0.25">
      <c r="A621" s="488" t="s">
        <v>1801</v>
      </c>
      <c r="B621" s="105" t="s">
        <v>2144</v>
      </c>
      <c r="C621" s="571">
        <v>0</v>
      </c>
      <c r="D621" s="571">
        <f t="shared" si="87"/>
        <v>7000</v>
      </c>
      <c r="E621" s="571">
        <v>1</v>
      </c>
      <c r="F621" s="571">
        <v>1</v>
      </c>
      <c r="G621" s="571"/>
      <c r="H621" s="571">
        <f t="shared" si="88"/>
        <v>0</v>
      </c>
      <c r="I621" s="571">
        <v>0</v>
      </c>
      <c r="J621" s="571">
        <v>0</v>
      </c>
      <c r="K621" s="571">
        <v>0</v>
      </c>
      <c r="L621" s="571">
        <f t="shared" si="89"/>
        <v>0</v>
      </c>
      <c r="M621" s="571">
        <v>0</v>
      </c>
      <c r="N621" s="571">
        <v>0</v>
      </c>
      <c r="O621" s="571">
        <v>0</v>
      </c>
      <c r="P621" s="571">
        <f t="shared" si="90"/>
        <v>7000</v>
      </c>
      <c r="Q621" s="571">
        <v>0</v>
      </c>
      <c r="R621" s="571">
        <v>7000</v>
      </c>
      <c r="S621" s="571">
        <v>0</v>
      </c>
      <c r="T621" s="571">
        <f t="shared" si="91"/>
        <v>0</v>
      </c>
      <c r="U621" s="571">
        <v>0</v>
      </c>
      <c r="V621" s="571">
        <v>0</v>
      </c>
      <c r="W621" s="571">
        <v>0</v>
      </c>
      <c r="X621" s="450" t="s">
        <v>2061</v>
      </c>
    </row>
    <row r="622" spans="1:36" s="436" customFormat="1" ht="15.75" hidden="1" outlineLevel="2" x14ac:dyDescent="0.25">
      <c r="A622" s="491" t="s">
        <v>1805</v>
      </c>
      <c r="B622" s="490" t="s">
        <v>1792</v>
      </c>
      <c r="C622" s="589">
        <v>1.5</v>
      </c>
      <c r="D622" s="574">
        <f t="shared" si="87"/>
        <v>4253.9673000000003</v>
      </c>
      <c r="E622" s="574"/>
      <c r="F622" s="574"/>
      <c r="G622" s="574"/>
      <c r="H622" s="574">
        <f t="shared" si="88"/>
        <v>0</v>
      </c>
      <c r="I622" s="574">
        <v>0</v>
      </c>
      <c r="J622" s="574">
        <v>0</v>
      </c>
      <c r="K622" s="574">
        <v>0</v>
      </c>
      <c r="L622" s="574">
        <f t="shared" si="89"/>
        <v>4253.9673000000003</v>
      </c>
      <c r="M622" s="574">
        <v>0</v>
      </c>
      <c r="N622" s="589">
        <f>3458.51*0.82*1.5</f>
        <v>4253.9673000000003</v>
      </c>
      <c r="O622" s="574">
        <v>0</v>
      </c>
      <c r="P622" s="574">
        <f t="shared" si="90"/>
        <v>0</v>
      </c>
      <c r="Q622" s="574">
        <v>0</v>
      </c>
      <c r="R622" s="574">
        <v>0</v>
      </c>
      <c r="S622" s="574">
        <v>0</v>
      </c>
      <c r="T622" s="574">
        <f t="shared" si="91"/>
        <v>0</v>
      </c>
      <c r="U622" s="574">
        <v>0</v>
      </c>
      <c r="V622" s="574">
        <v>0</v>
      </c>
      <c r="W622" s="574">
        <v>0</v>
      </c>
      <c r="X622" s="473" t="s">
        <v>1564</v>
      </c>
    </row>
    <row r="623" spans="1:36" s="436" customFormat="1" ht="15.75" hidden="1" outlineLevel="2" x14ac:dyDescent="0.25">
      <c r="A623" s="491" t="s">
        <v>1806</v>
      </c>
      <c r="B623" s="490" t="s">
        <v>1793</v>
      </c>
      <c r="C623" s="574">
        <v>0</v>
      </c>
      <c r="D623" s="574">
        <f t="shared" si="87"/>
        <v>3000</v>
      </c>
      <c r="E623" s="574"/>
      <c r="F623" s="574"/>
      <c r="G623" s="574"/>
      <c r="H623" s="574">
        <f t="shared" si="88"/>
        <v>0</v>
      </c>
      <c r="I623" s="574">
        <v>0</v>
      </c>
      <c r="J623" s="574">
        <v>0</v>
      </c>
      <c r="K623" s="574">
        <v>0</v>
      </c>
      <c r="L623" s="574">
        <f t="shared" si="89"/>
        <v>0</v>
      </c>
      <c r="M623" s="574">
        <v>0</v>
      </c>
      <c r="N623" s="574">
        <v>0</v>
      </c>
      <c r="O623" s="574">
        <v>0</v>
      </c>
      <c r="P623" s="574">
        <f t="shared" si="90"/>
        <v>3000</v>
      </c>
      <c r="Q623" s="574">
        <v>0</v>
      </c>
      <c r="R623" s="574">
        <v>3000</v>
      </c>
      <c r="S623" s="574">
        <v>0</v>
      </c>
      <c r="T623" s="574">
        <f t="shared" si="91"/>
        <v>0</v>
      </c>
      <c r="U623" s="574">
        <v>0</v>
      </c>
      <c r="V623" s="574">
        <v>0</v>
      </c>
      <c r="W623" s="574">
        <v>0</v>
      </c>
      <c r="X623" s="473" t="s">
        <v>1564</v>
      </c>
    </row>
    <row r="624" spans="1:36" s="436" customFormat="1" ht="15.75" hidden="1" outlineLevel="2" x14ac:dyDescent="0.25">
      <c r="A624" s="491" t="s">
        <v>1807</v>
      </c>
      <c r="B624" s="490" t="s">
        <v>1794</v>
      </c>
      <c r="C624" s="574">
        <v>0</v>
      </c>
      <c r="D624" s="574">
        <f t="shared" si="87"/>
        <v>3000</v>
      </c>
      <c r="E624" s="574"/>
      <c r="F624" s="574"/>
      <c r="G624" s="574"/>
      <c r="H624" s="574">
        <f t="shared" si="88"/>
        <v>0</v>
      </c>
      <c r="I624" s="574">
        <v>0</v>
      </c>
      <c r="J624" s="574">
        <v>0</v>
      </c>
      <c r="K624" s="574">
        <v>0</v>
      </c>
      <c r="L624" s="574">
        <f t="shared" si="89"/>
        <v>0</v>
      </c>
      <c r="M624" s="574">
        <v>0</v>
      </c>
      <c r="N624" s="574">
        <v>0</v>
      </c>
      <c r="O624" s="574">
        <v>0</v>
      </c>
      <c r="P624" s="574">
        <f t="shared" si="90"/>
        <v>3000</v>
      </c>
      <c r="Q624" s="574">
        <v>0</v>
      </c>
      <c r="R624" s="574">
        <v>3000</v>
      </c>
      <c r="S624" s="574">
        <v>0</v>
      </c>
      <c r="T624" s="574">
        <f t="shared" si="91"/>
        <v>0</v>
      </c>
      <c r="U624" s="574">
        <v>0</v>
      </c>
      <c r="V624" s="574">
        <v>0</v>
      </c>
      <c r="W624" s="574">
        <v>0</v>
      </c>
      <c r="X624" s="473" t="s">
        <v>1564</v>
      </c>
    </row>
    <row r="625" spans="1:42" s="384" customFormat="1" ht="15.75" hidden="1" outlineLevel="2" x14ac:dyDescent="0.2">
      <c r="A625" s="375" t="s">
        <v>885</v>
      </c>
      <c r="B625" s="445" t="s">
        <v>843</v>
      </c>
      <c r="C625" s="568">
        <v>0</v>
      </c>
      <c r="D625" s="568">
        <f t="shared" si="87"/>
        <v>7000</v>
      </c>
      <c r="E625" s="568">
        <v>1</v>
      </c>
      <c r="F625" s="568"/>
      <c r="G625" s="568"/>
      <c r="H625" s="568">
        <f t="shared" si="88"/>
        <v>0</v>
      </c>
      <c r="I625" s="568">
        <v>0</v>
      </c>
      <c r="J625" s="568">
        <v>0</v>
      </c>
      <c r="K625" s="569">
        <v>0</v>
      </c>
      <c r="L625" s="568">
        <f t="shared" si="89"/>
        <v>7000</v>
      </c>
      <c r="M625" s="569">
        <v>0</v>
      </c>
      <c r="N625" s="580">
        <v>7000</v>
      </c>
      <c r="O625" s="568">
        <v>0</v>
      </c>
      <c r="P625" s="568">
        <f t="shared" si="90"/>
        <v>0</v>
      </c>
      <c r="Q625" s="568">
        <v>0</v>
      </c>
      <c r="R625" s="568">
        <v>0</v>
      </c>
      <c r="S625" s="568">
        <v>0</v>
      </c>
      <c r="T625" s="568">
        <f t="shared" si="91"/>
        <v>0</v>
      </c>
      <c r="U625" s="568">
        <v>0</v>
      </c>
      <c r="V625" s="568">
        <v>0</v>
      </c>
      <c r="W625" s="568">
        <v>0</v>
      </c>
      <c r="X625" s="377" t="s">
        <v>1578</v>
      </c>
      <c r="Y625" s="383"/>
      <c r="Z625" s="476"/>
      <c r="AG625" s="381"/>
      <c r="AH625" s="381"/>
      <c r="AI625" s="381"/>
      <c r="AJ625" s="381"/>
      <c r="AK625" s="381"/>
      <c r="AL625" s="381"/>
      <c r="AM625" s="381"/>
      <c r="AN625" s="381"/>
      <c r="AO625" s="381"/>
      <c r="AP625" s="381"/>
    </row>
    <row r="626" spans="1:42" s="436" customFormat="1" ht="15.75" hidden="1" outlineLevel="2" x14ac:dyDescent="0.25">
      <c r="A626" s="493" t="s">
        <v>1808</v>
      </c>
      <c r="B626" s="492" t="s">
        <v>2159</v>
      </c>
      <c r="C626" s="589">
        <v>1</v>
      </c>
      <c r="D626" s="574">
        <f t="shared" si="87"/>
        <v>14835.9782</v>
      </c>
      <c r="E626" s="574">
        <v>1</v>
      </c>
      <c r="F626" s="574"/>
      <c r="G626" s="574"/>
      <c r="H626" s="574">
        <f t="shared" si="88"/>
        <v>0</v>
      </c>
      <c r="I626" s="574">
        <v>0</v>
      </c>
      <c r="J626" s="574">
        <v>0</v>
      </c>
      <c r="K626" s="574">
        <v>0</v>
      </c>
      <c r="L626" s="574">
        <f t="shared" si="89"/>
        <v>14835.9782</v>
      </c>
      <c r="M626" s="574">
        <v>0</v>
      </c>
      <c r="N626" s="589">
        <f>5000+3458.51*0.82*1+5000+2000</f>
        <v>14835.9782</v>
      </c>
      <c r="O626" s="574">
        <v>0</v>
      </c>
      <c r="P626" s="574">
        <f t="shared" si="90"/>
        <v>0</v>
      </c>
      <c r="Q626" s="574">
        <v>0</v>
      </c>
      <c r="R626" s="574">
        <v>0</v>
      </c>
      <c r="S626" s="574">
        <v>0</v>
      </c>
      <c r="T626" s="574">
        <f t="shared" si="91"/>
        <v>0</v>
      </c>
      <c r="U626" s="574">
        <v>0</v>
      </c>
      <c r="V626" s="574">
        <v>0</v>
      </c>
      <c r="W626" s="574">
        <v>0</v>
      </c>
      <c r="X626" s="473" t="s">
        <v>1564</v>
      </c>
    </row>
    <row r="627" spans="1:42" s="436" customFormat="1" ht="15.75" hidden="1" outlineLevel="2" x14ac:dyDescent="0.25">
      <c r="A627" s="493" t="s">
        <v>1809</v>
      </c>
      <c r="B627" s="497" t="s">
        <v>1791</v>
      </c>
      <c r="C627" s="589">
        <v>0.1</v>
      </c>
      <c r="D627" s="574">
        <f t="shared" si="87"/>
        <v>6283.59782</v>
      </c>
      <c r="E627" s="574"/>
      <c r="F627" s="574"/>
      <c r="G627" s="574"/>
      <c r="H627" s="574">
        <f t="shared" si="88"/>
        <v>0</v>
      </c>
      <c r="I627" s="574">
        <v>0</v>
      </c>
      <c r="J627" s="574">
        <v>0</v>
      </c>
      <c r="K627" s="574">
        <v>0</v>
      </c>
      <c r="L627" s="574">
        <f t="shared" si="89"/>
        <v>6283.59782</v>
      </c>
      <c r="M627" s="574">
        <v>0</v>
      </c>
      <c r="N627" s="589">
        <f>3458.51*0.1*0.82+6000</f>
        <v>6283.59782</v>
      </c>
      <c r="O627" s="574">
        <v>0</v>
      </c>
      <c r="P627" s="574">
        <f t="shared" si="90"/>
        <v>0</v>
      </c>
      <c r="Q627" s="574">
        <v>0</v>
      </c>
      <c r="R627" s="574">
        <v>0</v>
      </c>
      <c r="S627" s="574">
        <v>0</v>
      </c>
      <c r="T627" s="574">
        <f t="shared" si="91"/>
        <v>0</v>
      </c>
      <c r="U627" s="574">
        <v>0</v>
      </c>
      <c r="V627" s="574">
        <v>0</v>
      </c>
      <c r="W627" s="574">
        <v>0</v>
      </c>
      <c r="X627" s="473" t="s">
        <v>1564</v>
      </c>
    </row>
    <row r="628" spans="1:42" s="390" customFormat="1" ht="15.75" hidden="1" outlineLevel="2" x14ac:dyDescent="0.25">
      <c r="A628" s="526" t="s">
        <v>1808</v>
      </c>
      <c r="B628" s="527" t="s">
        <v>2160</v>
      </c>
      <c r="C628" s="591">
        <v>5</v>
      </c>
      <c r="D628" s="568">
        <f t="shared" si="87"/>
        <v>12000</v>
      </c>
      <c r="E628" s="568"/>
      <c r="F628" s="568"/>
      <c r="G628" s="568"/>
      <c r="H628" s="568">
        <f t="shared" si="88"/>
        <v>0</v>
      </c>
      <c r="I628" s="568">
        <v>0</v>
      </c>
      <c r="J628" s="568">
        <v>0</v>
      </c>
      <c r="K628" s="568">
        <v>0</v>
      </c>
      <c r="L628" s="568">
        <f t="shared" si="89"/>
        <v>12000</v>
      </c>
      <c r="M628" s="568">
        <v>0</v>
      </c>
      <c r="N628" s="591">
        <v>12000</v>
      </c>
      <c r="O628" s="568">
        <v>0</v>
      </c>
      <c r="P628" s="568">
        <f t="shared" si="90"/>
        <v>0</v>
      </c>
      <c r="Q628" s="568">
        <v>0</v>
      </c>
      <c r="R628" s="568">
        <v>0</v>
      </c>
      <c r="S628" s="568">
        <v>0</v>
      </c>
      <c r="T628" s="568">
        <f t="shared" si="91"/>
        <v>0</v>
      </c>
      <c r="U628" s="568">
        <v>0</v>
      </c>
      <c r="V628" s="568">
        <v>0</v>
      </c>
      <c r="W628" s="568">
        <v>0</v>
      </c>
      <c r="X628" s="474" t="s">
        <v>2161</v>
      </c>
    </row>
    <row r="629" spans="1:42" s="44" customFormat="1" ht="15.75" hidden="1" outlineLevel="1" x14ac:dyDescent="0.2">
      <c r="A629" s="101" t="s">
        <v>435</v>
      </c>
      <c r="B629" s="29" t="s">
        <v>436</v>
      </c>
      <c r="C629" s="562">
        <f>SUM(C630:C662)</f>
        <v>23.15</v>
      </c>
      <c r="D629" s="562">
        <f t="shared" si="87"/>
        <v>220623.09208999999</v>
      </c>
      <c r="E629" s="562">
        <f t="shared" ref="E629:W629" si="92">SUM(E630:E662)</f>
        <v>8</v>
      </c>
      <c r="F629" s="562">
        <f t="shared" si="92"/>
        <v>5</v>
      </c>
      <c r="G629" s="562">
        <f t="shared" si="92"/>
        <v>5</v>
      </c>
      <c r="H629" s="562">
        <f t="shared" si="88"/>
        <v>31100</v>
      </c>
      <c r="I629" s="562">
        <f t="shared" si="92"/>
        <v>0</v>
      </c>
      <c r="J629" s="562">
        <f t="shared" si="92"/>
        <v>31100</v>
      </c>
      <c r="K629" s="562">
        <f t="shared" si="92"/>
        <v>0</v>
      </c>
      <c r="L629" s="562">
        <f t="shared" si="89"/>
        <v>159425</v>
      </c>
      <c r="M629" s="562">
        <f t="shared" si="92"/>
        <v>0</v>
      </c>
      <c r="N629" s="562">
        <f t="shared" si="92"/>
        <v>159425</v>
      </c>
      <c r="O629" s="562">
        <f t="shared" si="92"/>
        <v>0</v>
      </c>
      <c r="P629" s="562">
        <f t="shared" si="90"/>
        <v>30098.092089999998</v>
      </c>
      <c r="Q629" s="562">
        <f t="shared" si="92"/>
        <v>0</v>
      </c>
      <c r="R629" s="562">
        <f t="shared" si="92"/>
        <v>30098.092089999998</v>
      </c>
      <c r="S629" s="562">
        <f t="shared" si="92"/>
        <v>0</v>
      </c>
      <c r="T629" s="562">
        <f t="shared" si="91"/>
        <v>0</v>
      </c>
      <c r="U629" s="562">
        <f t="shared" si="92"/>
        <v>0</v>
      </c>
      <c r="V629" s="562">
        <f t="shared" si="92"/>
        <v>0</v>
      </c>
      <c r="W629" s="562">
        <f t="shared" si="92"/>
        <v>0</v>
      </c>
      <c r="X629" s="31"/>
      <c r="Y629" s="254"/>
      <c r="Z629" s="382"/>
      <c r="AG629" s="45"/>
      <c r="AH629" s="45"/>
      <c r="AI629" s="34"/>
      <c r="AJ629" s="34"/>
      <c r="AK629" s="45"/>
      <c r="AL629" s="45"/>
      <c r="AM629" s="45"/>
      <c r="AN629" s="45"/>
      <c r="AO629" s="45"/>
      <c r="AP629" s="45"/>
    </row>
    <row r="630" spans="1:42" s="164" customFormat="1" ht="15.75" hidden="1" customHeight="1" outlineLevel="2" x14ac:dyDescent="0.25">
      <c r="A630" s="99" t="s">
        <v>437</v>
      </c>
      <c r="B630" s="63" t="s">
        <v>902</v>
      </c>
      <c r="C630" s="563">
        <v>0</v>
      </c>
      <c r="D630" s="563">
        <f t="shared" si="87"/>
        <v>1500</v>
      </c>
      <c r="E630" s="563"/>
      <c r="F630" s="563"/>
      <c r="G630" s="563"/>
      <c r="H630" s="563">
        <f t="shared" si="88"/>
        <v>1500</v>
      </c>
      <c r="I630" s="563">
        <v>0</v>
      </c>
      <c r="J630" s="563">
        <v>1500</v>
      </c>
      <c r="K630" s="565">
        <v>0</v>
      </c>
      <c r="L630" s="563">
        <f t="shared" si="89"/>
        <v>0</v>
      </c>
      <c r="M630" s="565">
        <v>0</v>
      </c>
      <c r="N630" s="563">
        <v>0</v>
      </c>
      <c r="O630" s="563">
        <v>0</v>
      </c>
      <c r="P630" s="563">
        <f t="shared" si="90"/>
        <v>0</v>
      </c>
      <c r="Q630" s="563">
        <v>0</v>
      </c>
      <c r="R630" s="563">
        <v>0</v>
      </c>
      <c r="S630" s="563">
        <v>0</v>
      </c>
      <c r="T630" s="563">
        <f t="shared" si="91"/>
        <v>0</v>
      </c>
      <c r="U630" s="563">
        <v>0</v>
      </c>
      <c r="V630" s="563">
        <v>0</v>
      </c>
      <c r="W630" s="563">
        <v>0</v>
      </c>
      <c r="X630" s="58"/>
      <c r="Y630" s="256" t="s">
        <v>903</v>
      </c>
      <c r="Z630" s="412" t="e">
        <f>J630-#REF!</f>
        <v>#REF!</v>
      </c>
    </row>
    <row r="631" spans="1:42" s="128" customFormat="1" ht="15.75" hidden="1" outlineLevel="2" x14ac:dyDescent="0.25">
      <c r="A631" s="495" t="s">
        <v>627</v>
      </c>
      <c r="B631" s="129" t="s">
        <v>1037</v>
      </c>
      <c r="C631" s="563">
        <v>0</v>
      </c>
      <c r="D631" s="563">
        <f t="shared" si="87"/>
        <v>5600</v>
      </c>
      <c r="E631" s="563"/>
      <c r="F631" s="563"/>
      <c r="G631" s="563"/>
      <c r="H631" s="563">
        <f t="shared" si="88"/>
        <v>5600</v>
      </c>
      <c r="I631" s="563">
        <v>0</v>
      </c>
      <c r="J631" s="564">
        <v>5600</v>
      </c>
      <c r="K631" s="563">
        <v>0</v>
      </c>
      <c r="L631" s="563">
        <f t="shared" si="89"/>
        <v>0</v>
      </c>
      <c r="M631" s="565">
        <v>0</v>
      </c>
      <c r="N631" s="563">
        <v>0</v>
      </c>
      <c r="O631" s="563">
        <v>0</v>
      </c>
      <c r="P631" s="563">
        <f t="shared" si="90"/>
        <v>0</v>
      </c>
      <c r="Q631" s="563">
        <v>0</v>
      </c>
      <c r="R631" s="563">
        <v>0</v>
      </c>
      <c r="S631" s="563">
        <v>0</v>
      </c>
      <c r="T631" s="563">
        <f t="shared" si="91"/>
        <v>0</v>
      </c>
      <c r="U631" s="563">
        <v>0</v>
      </c>
      <c r="V631" s="563">
        <v>0</v>
      </c>
      <c r="W631" s="563">
        <v>0</v>
      </c>
      <c r="X631" s="58"/>
      <c r="Y631" s="280"/>
      <c r="Z631" s="412" t="e">
        <f>J631-#REF!</f>
        <v>#REF!</v>
      </c>
      <c r="AI631" s="34">
        <f>SUM(I631:K631)</f>
        <v>5600</v>
      </c>
      <c r="AJ631" s="34">
        <f>AI631-H631</f>
        <v>0</v>
      </c>
    </row>
    <row r="632" spans="1:42" s="91" customFormat="1" ht="17.25" hidden="1" customHeight="1" outlineLevel="2" x14ac:dyDescent="0.25">
      <c r="A632" s="483" t="s">
        <v>1464</v>
      </c>
      <c r="B632" s="428" t="s">
        <v>1482</v>
      </c>
      <c r="C632" s="575">
        <v>0</v>
      </c>
      <c r="D632" s="575">
        <f t="shared" si="87"/>
        <v>16000</v>
      </c>
      <c r="E632" s="575"/>
      <c r="F632" s="575"/>
      <c r="G632" s="575"/>
      <c r="H632" s="575">
        <f t="shared" si="88"/>
        <v>16000</v>
      </c>
      <c r="I632" s="575">
        <v>0</v>
      </c>
      <c r="J632" s="576">
        <v>16000</v>
      </c>
      <c r="K632" s="575">
        <v>0</v>
      </c>
      <c r="L632" s="575">
        <f t="shared" si="89"/>
        <v>0</v>
      </c>
      <c r="M632" s="577">
        <v>0</v>
      </c>
      <c r="N632" s="575">
        <v>0</v>
      </c>
      <c r="O632" s="575">
        <v>0</v>
      </c>
      <c r="P632" s="575">
        <f t="shared" si="90"/>
        <v>0</v>
      </c>
      <c r="Q632" s="575">
        <v>0</v>
      </c>
      <c r="R632" s="575">
        <v>0</v>
      </c>
      <c r="S632" s="575">
        <v>0</v>
      </c>
      <c r="T632" s="575">
        <f t="shared" si="91"/>
        <v>0</v>
      </c>
      <c r="U632" s="575">
        <v>0</v>
      </c>
      <c r="V632" s="575">
        <v>0</v>
      </c>
      <c r="W632" s="575">
        <v>0</v>
      </c>
      <c r="X632" s="429" t="s">
        <v>1640</v>
      </c>
      <c r="Y632" s="430"/>
      <c r="Z632" s="431"/>
    </row>
    <row r="633" spans="1:42" s="91" customFormat="1" ht="18.75" hidden="1" customHeight="1" outlineLevel="2" x14ac:dyDescent="0.25">
      <c r="A633" s="483" t="s">
        <v>1465</v>
      </c>
      <c r="B633" s="428" t="s">
        <v>1481</v>
      </c>
      <c r="C633" s="575">
        <v>0</v>
      </c>
      <c r="D633" s="575">
        <f t="shared" si="87"/>
        <v>8000</v>
      </c>
      <c r="E633" s="575"/>
      <c r="F633" s="575"/>
      <c r="G633" s="575"/>
      <c r="H633" s="575">
        <f t="shared" si="88"/>
        <v>8000</v>
      </c>
      <c r="I633" s="575">
        <v>0</v>
      </c>
      <c r="J633" s="576">
        <v>8000</v>
      </c>
      <c r="K633" s="575">
        <v>0</v>
      </c>
      <c r="L633" s="575">
        <f t="shared" si="89"/>
        <v>0</v>
      </c>
      <c r="M633" s="577">
        <v>0</v>
      </c>
      <c r="N633" s="575">
        <v>0</v>
      </c>
      <c r="O633" s="575">
        <v>0</v>
      </c>
      <c r="P633" s="575">
        <f t="shared" si="90"/>
        <v>0</v>
      </c>
      <c r="Q633" s="575">
        <v>0</v>
      </c>
      <c r="R633" s="575">
        <v>0</v>
      </c>
      <c r="S633" s="575">
        <v>0</v>
      </c>
      <c r="T633" s="575">
        <f t="shared" si="91"/>
        <v>0</v>
      </c>
      <c r="U633" s="575">
        <v>0</v>
      </c>
      <c r="V633" s="575">
        <v>0</v>
      </c>
      <c r="W633" s="575">
        <v>0</v>
      </c>
      <c r="X633" s="429" t="s">
        <v>1640</v>
      </c>
      <c r="Y633" s="432"/>
      <c r="Z633" s="433"/>
      <c r="AI633" s="434">
        <f>SUM(I633:K633)</f>
        <v>8000</v>
      </c>
      <c r="AJ633" s="434">
        <f>AI633-H633</f>
        <v>0</v>
      </c>
    </row>
    <row r="634" spans="1:42" s="441" customFormat="1" ht="15.75" hidden="1" outlineLevel="2" x14ac:dyDescent="0.25">
      <c r="A634" s="484" t="s">
        <v>1466</v>
      </c>
      <c r="B634" s="437" t="s">
        <v>1483</v>
      </c>
      <c r="C634" s="578">
        <v>0</v>
      </c>
      <c r="D634" s="578">
        <f t="shared" si="87"/>
        <v>5000</v>
      </c>
      <c r="E634" s="578"/>
      <c r="F634" s="578"/>
      <c r="G634" s="578"/>
      <c r="H634" s="578">
        <f t="shared" si="88"/>
        <v>0</v>
      </c>
      <c r="I634" s="578">
        <v>0</v>
      </c>
      <c r="J634" s="578">
        <v>0</v>
      </c>
      <c r="K634" s="578">
        <v>0</v>
      </c>
      <c r="L634" s="578">
        <f t="shared" si="89"/>
        <v>5000</v>
      </c>
      <c r="M634" s="579">
        <v>0</v>
      </c>
      <c r="N634" s="580">
        <v>5000</v>
      </c>
      <c r="O634" s="578">
        <v>0</v>
      </c>
      <c r="P634" s="578">
        <f t="shared" si="90"/>
        <v>0</v>
      </c>
      <c r="Q634" s="578">
        <v>0</v>
      </c>
      <c r="R634" s="578">
        <v>0</v>
      </c>
      <c r="S634" s="578">
        <v>0</v>
      </c>
      <c r="T634" s="578">
        <f t="shared" si="91"/>
        <v>0</v>
      </c>
      <c r="U634" s="578">
        <v>0</v>
      </c>
      <c r="V634" s="578">
        <v>0</v>
      </c>
      <c r="W634" s="578">
        <v>0</v>
      </c>
      <c r="X634" s="438" t="s">
        <v>1640</v>
      </c>
      <c r="Y634" s="439"/>
      <c r="Z634" s="440"/>
    </row>
    <row r="635" spans="1:42" s="441" customFormat="1" ht="31.5" hidden="1" outlineLevel="2" x14ac:dyDescent="0.25">
      <c r="A635" s="484" t="s">
        <v>1467</v>
      </c>
      <c r="B635" s="447" t="s">
        <v>1496</v>
      </c>
      <c r="C635" s="578">
        <v>0</v>
      </c>
      <c r="D635" s="578">
        <f t="shared" si="87"/>
        <v>10000</v>
      </c>
      <c r="E635" s="578"/>
      <c r="F635" s="578"/>
      <c r="G635" s="578"/>
      <c r="H635" s="578">
        <f t="shared" si="88"/>
        <v>0</v>
      </c>
      <c r="I635" s="578">
        <v>0</v>
      </c>
      <c r="J635" s="578">
        <v>0</v>
      </c>
      <c r="K635" s="578">
        <v>0</v>
      </c>
      <c r="L635" s="578">
        <f t="shared" si="89"/>
        <v>10000</v>
      </c>
      <c r="M635" s="579">
        <v>0</v>
      </c>
      <c r="N635" s="580">
        <v>10000</v>
      </c>
      <c r="O635" s="578">
        <v>0</v>
      </c>
      <c r="P635" s="578">
        <f t="shared" si="90"/>
        <v>0</v>
      </c>
      <c r="Q635" s="578">
        <v>0</v>
      </c>
      <c r="R635" s="578">
        <v>0</v>
      </c>
      <c r="S635" s="578">
        <v>0</v>
      </c>
      <c r="T635" s="578">
        <f t="shared" si="91"/>
        <v>0</v>
      </c>
      <c r="U635" s="578">
        <v>0</v>
      </c>
      <c r="V635" s="578">
        <v>0</v>
      </c>
      <c r="W635" s="578">
        <v>0</v>
      </c>
      <c r="X635" s="438" t="s">
        <v>1640</v>
      </c>
      <c r="Y635" s="439"/>
      <c r="Z635" s="440"/>
    </row>
    <row r="636" spans="1:42" s="441" customFormat="1" ht="16.5" hidden="1" customHeight="1" outlineLevel="2" x14ac:dyDescent="0.25">
      <c r="A636" s="484" t="s">
        <v>1468</v>
      </c>
      <c r="B636" s="437" t="s">
        <v>1484</v>
      </c>
      <c r="C636" s="578">
        <v>0</v>
      </c>
      <c r="D636" s="578">
        <f t="shared" si="87"/>
        <v>5000</v>
      </c>
      <c r="E636" s="578"/>
      <c r="F636" s="578"/>
      <c r="G636" s="578"/>
      <c r="H636" s="578">
        <f t="shared" si="88"/>
        <v>0</v>
      </c>
      <c r="I636" s="578">
        <v>0</v>
      </c>
      <c r="J636" s="578">
        <v>0</v>
      </c>
      <c r="K636" s="578">
        <v>0</v>
      </c>
      <c r="L636" s="578">
        <f t="shared" si="89"/>
        <v>5000</v>
      </c>
      <c r="M636" s="579">
        <v>0</v>
      </c>
      <c r="N636" s="580">
        <v>5000</v>
      </c>
      <c r="O636" s="578">
        <v>0</v>
      </c>
      <c r="P636" s="578">
        <f t="shared" si="90"/>
        <v>0</v>
      </c>
      <c r="Q636" s="578">
        <v>0</v>
      </c>
      <c r="R636" s="578">
        <v>0</v>
      </c>
      <c r="S636" s="578">
        <v>0</v>
      </c>
      <c r="T636" s="578">
        <f t="shared" si="91"/>
        <v>0</v>
      </c>
      <c r="U636" s="578">
        <v>0</v>
      </c>
      <c r="V636" s="578">
        <v>0</v>
      </c>
      <c r="W636" s="578">
        <v>0</v>
      </c>
      <c r="X636" s="438" t="s">
        <v>1640</v>
      </c>
      <c r="Y636" s="442"/>
      <c r="Z636" s="443"/>
      <c r="AI636" s="444">
        <f>SUM(I636:K636)</f>
        <v>0</v>
      </c>
      <c r="AJ636" s="444">
        <f>AI636-H636</f>
        <v>0</v>
      </c>
    </row>
    <row r="637" spans="1:42" s="441" customFormat="1" ht="15.75" hidden="1" outlineLevel="2" x14ac:dyDescent="0.25">
      <c r="A637" s="484" t="s">
        <v>1469</v>
      </c>
      <c r="B637" s="437" t="s">
        <v>1433</v>
      </c>
      <c r="C637" s="578">
        <v>0</v>
      </c>
      <c r="D637" s="578">
        <f t="shared" si="87"/>
        <v>5000</v>
      </c>
      <c r="E637" s="578"/>
      <c r="F637" s="578"/>
      <c r="G637" s="578"/>
      <c r="H637" s="578">
        <f t="shared" si="88"/>
        <v>0</v>
      </c>
      <c r="I637" s="578">
        <v>0</v>
      </c>
      <c r="J637" s="578">
        <v>0</v>
      </c>
      <c r="K637" s="578">
        <v>0</v>
      </c>
      <c r="L637" s="578">
        <f t="shared" si="89"/>
        <v>5000</v>
      </c>
      <c r="M637" s="579">
        <v>0</v>
      </c>
      <c r="N637" s="580">
        <v>5000</v>
      </c>
      <c r="O637" s="578">
        <v>0</v>
      </c>
      <c r="P637" s="578">
        <f t="shared" si="90"/>
        <v>0</v>
      </c>
      <c r="Q637" s="578">
        <v>0</v>
      </c>
      <c r="R637" s="578">
        <v>0</v>
      </c>
      <c r="S637" s="578">
        <v>0</v>
      </c>
      <c r="T637" s="578">
        <f t="shared" si="91"/>
        <v>0</v>
      </c>
      <c r="U637" s="578">
        <v>0</v>
      </c>
      <c r="V637" s="578">
        <v>0</v>
      </c>
      <c r="W637" s="578">
        <v>0</v>
      </c>
      <c r="X637" s="438" t="s">
        <v>1640</v>
      </c>
      <c r="Y637" s="439"/>
      <c r="Z637" s="440"/>
    </row>
    <row r="638" spans="1:42" s="441" customFormat="1" ht="15.75" hidden="1" outlineLevel="2" x14ac:dyDescent="0.25">
      <c r="A638" s="484" t="s">
        <v>1470</v>
      </c>
      <c r="B638" s="437" t="s">
        <v>1485</v>
      </c>
      <c r="C638" s="578">
        <v>0</v>
      </c>
      <c r="D638" s="578">
        <f t="shared" si="87"/>
        <v>5000</v>
      </c>
      <c r="E638" s="578"/>
      <c r="F638" s="578"/>
      <c r="G638" s="578"/>
      <c r="H638" s="578">
        <f t="shared" si="88"/>
        <v>0</v>
      </c>
      <c r="I638" s="578">
        <v>0</v>
      </c>
      <c r="J638" s="578">
        <v>0</v>
      </c>
      <c r="K638" s="578">
        <v>0</v>
      </c>
      <c r="L638" s="578">
        <f t="shared" si="89"/>
        <v>5000</v>
      </c>
      <c r="M638" s="579">
        <v>0</v>
      </c>
      <c r="N638" s="580">
        <v>5000</v>
      </c>
      <c r="O638" s="578">
        <v>0</v>
      </c>
      <c r="P638" s="578">
        <f t="shared" si="90"/>
        <v>0</v>
      </c>
      <c r="Q638" s="578">
        <v>0</v>
      </c>
      <c r="R638" s="578">
        <v>0</v>
      </c>
      <c r="S638" s="578">
        <v>0</v>
      </c>
      <c r="T638" s="578">
        <f t="shared" si="91"/>
        <v>0</v>
      </c>
      <c r="U638" s="578">
        <v>0</v>
      </c>
      <c r="V638" s="578">
        <v>0</v>
      </c>
      <c r="W638" s="578">
        <v>0</v>
      </c>
      <c r="X638" s="438" t="s">
        <v>1640</v>
      </c>
      <c r="Y638" s="439"/>
      <c r="Z638" s="440"/>
    </row>
    <row r="639" spans="1:42" s="441" customFormat="1" ht="15.75" hidden="1" outlineLevel="2" x14ac:dyDescent="0.25">
      <c r="A639" s="484" t="s">
        <v>1471</v>
      </c>
      <c r="B639" s="437" t="s">
        <v>1486</v>
      </c>
      <c r="C639" s="578">
        <v>0</v>
      </c>
      <c r="D639" s="578">
        <f t="shared" si="87"/>
        <v>5000</v>
      </c>
      <c r="E639" s="578"/>
      <c r="F639" s="578"/>
      <c r="G639" s="578"/>
      <c r="H639" s="578">
        <f t="shared" si="88"/>
        <v>0</v>
      </c>
      <c r="I639" s="578">
        <v>0</v>
      </c>
      <c r="J639" s="578">
        <v>0</v>
      </c>
      <c r="K639" s="578">
        <v>0</v>
      </c>
      <c r="L639" s="578">
        <f t="shared" si="89"/>
        <v>5000</v>
      </c>
      <c r="M639" s="579">
        <v>0</v>
      </c>
      <c r="N639" s="580">
        <v>5000</v>
      </c>
      <c r="O639" s="578">
        <v>0</v>
      </c>
      <c r="P639" s="578">
        <f t="shared" si="90"/>
        <v>0</v>
      </c>
      <c r="Q639" s="578">
        <v>0</v>
      </c>
      <c r="R639" s="578">
        <v>0</v>
      </c>
      <c r="S639" s="578">
        <v>0</v>
      </c>
      <c r="T639" s="578">
        <f t="shared" si="91"/>
        <v>0</v>
      </c>
      <c r="U639" s="578">
        <v>0</v>
      </c>
      <c r="V639" s="578">
        <v>0</v>
      </c>
      <c r="W639" s="578">
        <v>0</v>
      </c>
      <c r="X639" s="438" t="s">
        <v>1640</v>
      </c>
      <c r="Y639" s="442"/>
      <c r="Z639" s="443"/>
      <c r="AI639" s="444">
        <f>SUM(I639:K639)</f>
        <v>0</v>
      </c>
      <c r="AJ639" s="444">
        <f>AI639-H639</f>
        <v>0</v>
      </c>
    </row>
    <row r="640" spans="1:42" s="441" customFormat="1" ht="15.75" hidden="1" outlineLevel="2" x14ac:dyDescent="0.25">
      <c r="A640" s="484" t="s">
        <v>1472</v>
      </c>
      <c r="B640" s="437" t="s">
        <v>1487</v>
      </c>
      <c r="C640" s="578">
        <v>0</v>
      </c>
      <c r="D640" s="578">
        <f t="shared" si="87"/>
        <v>5000</v>
      </c>
      <c r="E640" s="578"/>
      <c r="F640" s="578"/>
      <c r="G640" s="578"/>
      <c r="H640" s="578">
        <f t="shared" si="88"/>
        <v>0</v>
      </c>
      <c r="I640" s="578">
        <v>0</v>
      </c>
      <c r="J640" s="578">
        <v>0</v>
      </c>
      <c r="K640" s="578">
        <v>0</v>
      </c>
      <c r="L640" s="578">
        <f t="shared" si="89"/>
        <v>5000</v>
      </c>
      <c r="M640" s="579">
        <v>0</v>
      </c>
      <c r="N640" s="580">
        <v>5000</v>
      </c>
      <c r="O640" s="578">
        <v>0</v>
      </c>
      <c r="P640" s="578">
        <f t="shared" si="90"/>
        <v>0</v>
      </c>
      <c r="Q640" s="578">
        <v>0</v>
      </c>
      <c r="R640" s="578">
        <v>0</v>
      </c>
      <c r="S640" s="578">
        <v>0</v>
      </c>
      <c r="T640" s="578">
        <f t="shared" si="91"/>
        <v>0</v>
      </c>
      <c r="U640" s="578">
        <v>0</v>
      </c>
      <c r="V640" s="578">
        <v>0</v>
      </c>
      <c r="W640" s="578">
        <v>0</v>
      </c>
      <c r="X640" s="438" t="s">
        <v>1640</v>
      </c>
      <c r="Y640" s="439"/>
      <c r="Z640" s="440"/>
    </row>
    <row r="641" spans="1:42" s="441" customFormat="1" ht="15.75" hidden="1" outlineLevel="2" x14ac:dyDescent="0.25">
      <c r="A641" s="484" t="s">
        <v>1473</v>
      </c>
      <c r="B641" s="437" t="s">
        <v>1488</v>
      </c>
      <c r="C641" s="578">
        <v>0</v>
      </c>
      <c r="D641" s="578">
        <f t="shared" si="87"/>
        <v>5000</v>
      </c>
      <c r="E641" s="578"/>
      <c r="F641" s="578"/>
      <c r="G641" s="578"/>
      <c r="H641" s="578">
        <f t="shared" si="88"/>
        <v>0</v>
      </c>
      <c r="I641" s="578">
        <v>0</v>
      </c>
      <c r="J641" s="578">
        <v>0</v>
      </c>
      <c r="K641" s="578">
        <v>0</v>
      </c>
      <c r="L641" s="578">
        <f t="shared" si="89"/>
        <v>5000</v>
      </c>
      <c r="M641" s="579">
        <v>0</v>
      </c>
      <c r="N641" s="580">
        <v>5000</v>
      </c>
      <c r="O641" s="578">
        <v>0</v>
      </c>
      <c r="P641" s="578">
        <f t="shared" si="90"/>
        <v>0</v>
      </c>
      <c r="Q641" s="578">
        <v>0</v>
      </c>
      <c r="R641" s="578">
        <v>0</v>
      </c>
      <c r="S641" s="578">
        <v>0</v>
      </c>
      <c r="T641" s="578">
        <f t="shared" si="91"/>
        <v>0</v>
      </c>
      <c r="U641" s="578">
        <v>0</v>
      </c>
      <c r="V641" s="578">
        <v>0</v>
      </c>
      <c r="W641" s="578">
        <v>0</v>
      </c>
      <c r="X641" s="438" t="s">
        <v>1640</v>
      </c>
      <c r="Y641" s="439"/>
      <c r="Z641" s="440"/>
    </row>
    <row r="642" spans="1:42" s="441" customFormat="1" ht="20.25" hidden="1" customHeight="1" outlineLevel="2" x14ac:dyDescent="0.25">
      <c r="A642" s="484" t="s">
        <v>1474</v>
      </c>
      <c r="B642" s="437" t="s">
        <v>1489</v>
      </c>
      <c r="C642" s="578">
        <v>0</v>
      </c>
      <c r="D642" s="578">
        <f t="shared" si="87"/>
        <v>5000</v>
      </c>
      <c r="E642" s="578"/>
      <c r="F642" s="578"/>
      <c r="G642" s="578"/>
      <c r="H642" s="578">
        <f t="shared" si="88"/>
        <v>0</v>
      </c>
      <c r="I642" s="578">
        <v>0</v>
      </c>
      <c r="J642" s="578">
        <v>0</v>
      </c>
      <c r="K642" s="578">
        <v>0</v>
      </c>
      <c r="L642" s="578">
        <f t="shared" si="89"/>
        <v>5000</v>
      </c>
      <c r="M642" s="579">
        <v>0</v>
      </c>
      <c r="N642" s="580">
        <v>5000</v>
      </c>
      <c r="O642" s="578">
        <v>0</v>
      </c>
      <c r="P642" s="578">
        <f t="shared" si="90"/>
        <v>0</v>
      </c>
      <c r="Q642" s="578">
        <v>0</v>
      </c>
      <c r="R642" s="578">
        <v>0</v>
      </c>
      <c r="S642" s="578">
        <v>0</v>
      </c>
      <c r="T642" s="578">
        <f t="shared" si="91"/>
        <v>0</v>
      </c>
      <c r="U642" s="578">
        <v>0</v>
      </c>
      <c r="V642" s="578">
        <v>0</v>
      </c>
      <c r="W642" s="578">
        <v>0</v>
      </c>
      <c r="X642" s="438" t="s">
        <v>1640</v>
      </c>
      <c r="Y642" s="442"/>
      <c r="Z642" s="443"/>
      <c r="AI642" s="444">
        <f>SUM(I642:K642)</f>
        <v>0</v>
      </c>
      <c r="AJ642" s="444">
        <f>AI642-H642</f>
        <v>0</v>
      </c>
    </row>
    <row r="643" spans="1:42" s="441" customFormat="1" ht="31.5" hidden="1" outlineLevel="2" x14ac:dyDescent="0.25">
      <c r="A643" s="484" t="s">
        <v>1475</v>
      </c>
      <c r="B643" s="437" t="s">
        <v>1490</v>
      </c>
      <c r="C643" s="578">
        <v>0</v>
      </c>
      <c r="D643" s="578">
        <f t="shared" si="87"/>
        <v>5000</v>
      </c>
      <c r="E643" s="578"/>
      <c r="F643" s="578"/>
      <c r="G643" s="578"/>
      <c r="H643" s="578">
        <f t="shared" si="88"/>
        <v>0</v>
      </c>
      <c r="I643" s="578">
        <v>0</v>
      </c>
      <c r="J643" s="578">
        <v>0</v>
      </c>
      <c r="K643" s="578">
        <v>0</v>
      </c>
      <c r="L643" s="578">
        <f t="shared" si="89"/>
        <v>5000</v>
      </c>
      <c r="M643" s="579">
        <v>0</v>
      </c>
      <c r="N643" s="580">
        <v>5000</v>
      </c>
      <c r="O643" s="578">
        <v>0</v>
      </c>
      <c r="P643" s="578">
        <f t="shared" si="90"/>
        <v>0</v>
      </c>
      <c r="Q643" s="578">
        <v>0</v>
      </c>
      <c r="R643" s="578">
        <v>0</v>
      </c>
      <c r="S643" s="578">
        <v>0</v>
      </c>
      <c r="T643" s="578">
        <f t="shared" si="91"/>
        <v>0</v>
      </c>
      <c r="U643" s="578">
        <v>0</v>
      </c>
      <c r="V643" s="578">
        <v>0</v>
      </c>
      <c r="W643" s="578">
        <v>0</v>
      </c>
      <c r="X643" s="438" t="s">
        <v>1640</v>
      </c>
      <c r="Y643" s="439"/>
      <c r="Z643" s="440"/>
    </row>
    <row r="644" spans="1:42" s="441" customFormat="1" ht="16.5" hidden="1" customHeight="1" outlineLevel="2" x14ac:dyDescent="0.25">
      <c r="A644" s="484" t="s">
        <v>1476</v>
      </c>
      <c r="B644" s="437" t="s">
        <v>1491</v>
      </c>
      <c r="C644" s="578">
        <v>0</v>
      </c>
      <c r="D644" s="578">
        <f t="shared" si="87"/>
        <v>6000</v>
      </c>
      <c r="E644" s="578"/>
      <c r="F644" s="578"/>
      <c r="G644" s="578"/>
      <c r="H644" s="578">
        <f t="shared" si="88"/>
        <v>0</v>
      </c>
      <c r="I644" s="578">
        <v>0</v>
      </c>
      <c r="J644" s="578">
        <v>0</v>
      </c>
      <c r="K644" s="578">
        <v>0</v>
      </c>
      <c r="L644" s="578">
        <f t="shared" si="89"/>
        <v>6000</v>
      </c>
      <c r="M644" s="579">
        <v>0</v>
      </c>
      <c r="N644" s="580">
        <v>6000</v>
      </c>
      <c r="O644" s="578">
        <v>0</v>
      </c>
      <c r="P644" s="578">
        <f t="shared" si="90"/>
        <v>0</v>
      </c>
      <c r="Q644" s="578">
        <v>0</v>
      </c>
      <c r="R644" s="578">
        <v>0</v>
      </c>
      <c r="S644" s="578">
        <v>0</v>
      </c>
      <c r="T644" s="578">
        <f t="shared" si="91"/>
        <v>0</v>
      </c>
      <c r="U644" s="578">
        <v>0</v>
      </c>
      <c r="V644" s="578">
        <v>0</v>
      </c>
      <c r="W644" s="578">
        <v>0</v>
      </c>
      <c r="X644" s="438" t="s">
        <v>1640</v>
      </c>
      <c r="Y644" s="439"/>
      <c r="Z644" s="440"/>
    </row>
    <row r="645" spans="1:42" s="441" customFormat="1" ht="15.75" hidden="1" outlineLevel="2" x14ac:dyDescent="0.25">
      <c r="A645" s="484" t="s">
        <v>1477</v>
      </c>
      <c r="B645" s="437" t="s">
        <v>1492</v>
      </c>
      <c r="C645" s="578">
        <v>0</v>
      </c>
      <c r="D645" s="578">
        <f t="shared" si="87"/>
        <v>6000</v>
      </c>
      <c r="E645" s="578"/>
      <c r="F645" s="578"/>
      <c r="G645" s="578"/>
      <c r="H645" s="578">
        <f t="shared" si="88"/>
        <v>0</v>
      </c>
      <c r="I645" s="578">
        <v>0</v>
      </c>
      <c r="J645" s="578">
        <v>0</v>
      </c>
      <c r="K645" s="578">
        <v>0</v>
      </c>
      <c r="L645" s="578">
        <f t="shared" si="89"/>
        <v>6000</v>
      </c>
      <c r="M645" s="579">
        <v>0</v>
      </c>
      <c r="N645" s="580">
        <v>6000</v>
      </c>
      <c r="O645" s="578">
        <v>0</v>
      </c>
      <c r="P645" s="578">
        <f t="shared" si="90"/>
        <v>0</v>
      </c>
      <c r="Q645" s="578">
        <v>0</v>
      </c>
      <c r="R645" s="578">
        <v>0</v>
      </c>
      <c r="S645" s="578">
        <v>0</v>
      </c>
      <c r="T645" s="578">
        <f t="shared" si="91"/>
        <v>0</v>
      </c>
      <c r="U645" s="578">
        <v>0</v>
      </c>
      <c r="V645" s="578">
        <v>0</v>
      </c>
      <c r="W645" s="578">
        <v>0</v>
      </c>
      <c r="X645" s="438" t="s">
        <v>1640</v>
      </c>
      <c r="Y645" s="442"/>
      <c r="Z645" s="443"/>
      <c r="AI645" s="444">
        <f>SUM(I645:K645)</f>
        <v>0</v>
      </c>
      <c r="AJ645" s="444">
        <f>AI645-H645</f>
        <v>0</v>
      </c>
    </row>
    <row r="646" spans="1:42" s="441" customFormat="1" ht="15.75" hidden="1" outlineLevel="2" x14ac:dyDescent="0.25">
      <c r="A646" s="484" t="s">
        <v>1478</v>
      </c>
      <c r="B646" s="437" t="s">
        <v>1493</v>
      </c>
      <c r="C646" s="578">
        <v>0</v>
      </c>
      <c r="D646" s="578">
        <f t="shared" si="87"/>
        <v>6000</v>
      </c>
      <c r="E646" s="578"/>
      <c r="F646" s="578"/>
      <c r="G646" s="578"/>
      <c r="H646" s="578">
        <f t="shared" si="88"/>
        <v>0</v>
      </c>
      <c r="I646" s="578">
        <v>0</v>
      </c>
      <c r="J646" s="578">
        <v>0</v>
      </c>
      <c r="K646" s="578">
        <v>0</v>
      </c>
      <c r="L646" s="578">
        <f t="shared" si="89"/>
        <v>6000</v>
      </c>
      <c r="M646" s="579">
        <v>0</v>
      </c>
      <c r="N646" s="580">
        <v>6000</v>
      </c>
      <c r="O646" s="578">
        <v>0</v>
      </c>
      <c r="P646" s="578">
        <f t="shared" si="90"/>
        <v>0</v>
      </c>
      <c r="Q646" s="578">
        <v>0</v>
      </c>
      <c r="R646" s="578">
        <v>0</v>
      </c>
      <c r="S646" s="578">
        <v>0</v>
      </c>
      <c r="T646" s="578">
        <f t="shared" si="91"/>
        <v>0</v>
      </c>
      <c r="U646" s="578">
        <v>0</v>
      </c>
      <c r="V646" s="578">
        <v>0</v>
      </c>
      <c r="W646" s="578">
        <v>0</v>
      </c>
      <c r="X646" s="438" t="s">
        <v>1640</v>
      </c>
      <c r="Y646" s="439"/>
      <c r="Z646" s="440"/>
    </row>
    <row r="647" spans="1:42" s="441" customFormat="1" ht="15.75" hidden="1" outlineLevel="2" x14ac:dyDescent="0.25">
      <c r="A647" s="484" t="s">
        <v>1479</v>
      </c>
      <c r="B647" s="437" t="s">
        <v>1494</v>
      </c>
      <c r="C647" s="578">
        <v>0</v>
      </c>
      <c r="D647" s="578">
        <f t="shared" si="87"/>
        <v>6000</v>
      </c>
      <c r="E647" s="578"/>
      <c r="F647" s="578"/>
      <c r="G647" s="578"/>
      <c r="H647" s="578">
        <f t="shared" si="88"/>
        <v>0</v>
      </c>
      <c r="I647" s="578">
        <v>0</v>
      </c>
      <c r="J647" s="578">
        <v>0</v>
      </c>
      <c r="K647" s="578">
        <v>0</v>
      </c>
      <c r="L647" s="578">
        <f t="shared" si="89"/>
        <v>6000</v>
      </c>
      <c r="M647" s="579">
        <v>0</v>
      </c>
      <c r="N647" s="580">
        <v>6000</v>
      </c>
      <c r="O647" s="578">
        <v>0</v>
      </c>
      <c r="P647" s="578">
        <f t="shared" si="90"/>
        <v>0</v>
      </c>
      <c r="Q647" s="578">
        <v>0</v>
      </c>
      <c r="R647" s="578">
        <v>0</v>
      </c>
      <c r="S647" s="578">
        <v>0</v>
      </c>
      <c r="T647" s="578">
        <f t="shared" si="91"/>
        <v>0</v>
      </c>
      <c r="U647" s="578">
        <v>0</v>
      </c>
      <c r="V647" s="578">
        <v>0</v>
      </c>
      <c r="W647" s="578">
        <v>0</v>
      </c>
      <c r="X647" s="438" t="s">
        <v>1640</v>
      </c>
      <c r="Y647" s="439"/>
      <c r="Z647" s="440"/>
    </row>
    <row r="648" spans="1:42" s="441" customFormat="1" ht="16.5" hidden="1" customHeight="1" outlineLevel="2" x14ac:dyDescent="0.25">
      <c r="A648" s="484" t="s">
        <v>1480</v>
      </c>
      <c r="B648" s="437" t="s">
        <v>1495</v>
      </c>
      <c r="C648" s="578">
        <v>0</v>
      </c>
      <c r="D648" s="578">
        <f t="shared" si="87"/>
        <v>6000</v>
      </c>
      <c r="E648" s="578"/>
      <c r="F648" s="578"/>
      <c r="G648" s="578"/>
      <c r="H648" s="578">
        <f t="shared" si="88"/>
        <v>0</v>
      </c>
      <c r="I648" s="578">
        <v>0</v>
      </c>
      <c r="J648" s="578">
        <v>0</v>
      </c>
      <c r="K648" s="578">
        <v>0</v>
      </c>
      <c r="L648" s="578">
        <f t="shared" si="89"/>
        <v>6000</v>
      </c>
      <c r="M648" s="579">
        <v>0</v>
      </c>
      <c r="N648" s="580">
        <v>6000</v>
      </c>
      <c r="O648" s="578">
        <v>0</v>
      </c>
      <c r="P648" s="578">
        <f t="shared" si="90"/>
        <v>0</v>
      </c>
      <c r="Q648" s="578">
        <v>0</v>
      </c>
      <c r="R648" s="578">
        <v>0</v>
      </c>
      <c r="S648" s="578">
        <v>0</v>
      </c>
      <c r="T648" s="578">
        <f t="shared" si="91"/>
        <v>0</v>
      </c>
      <c r="U648" s="578">
        <v>0</v>
      </c>
      <c r="V648" s="578">
        <v>0</v>
      </c>
      <c r="W648" s="578">
        <v>0</v>
      </c>
      <c r="X648" s="438" t="s">
        <v>1640</v>
      </c>
      <c r="Y648" s="439"/>
      <c r="Z648" s="440"/>
    </row>
    <row r="649" spans="1:42" s="44" customFormat="1" ht="15.75" hidden="1" outlineLevel="2" x14ac:dyDescent="0.2">
      <c r="A649" s="99" t="s">
        <v>629</v>
      </c>
      <c r="B649" s="63" t="s">
        <v>916</v>
      </c>
      <c r="C649" s="563">
        <v>0</v>
      </c>
      <c r="D649" s="563">
        <f t="shared" si="87"/>
        <v>5000</v>
      </c>
      <c r="E649" s="563">
        <v>1</v>
      </c>
      <c r="F649" s="563"/>
      <c r="G649" s="563"/>
      <c r="H649" s="563">
        <f t="shared" si="88"/>
        <v>0</v>
      </c>
      <c r="I649" s="563">
        <v>0</v>
      </c>
      <c r="J649" s="563">
        <v>0</v>
      </c>
      <c r="K649" s="565">
        <v>0</v>
      </c>
      <c r="L649" s="563">
        <f t="shared" si="89"/>
        <v>5000</v>
      </c>
      <c r="M649" s="565">
        <v>0</v>
      </c>
      <c r="N649" s="563">
        <v>5000</v>
      </c>
      <c r="O649" s="563">
        <v>0</v>
      </c>
      <c r="P649" s="563">
        <f t="shared" si="90"/>
        <v>0</v>
      </c>
      <c r="Q649" s="563">
        <v>0</v>
      </c>
      <c r="R649" s="563">
        <v>0</v>
      </c>
      <c r="S649" s="563">
        <v>0</v>
      </c>
      <c r="T649" s="563">
        <f t="shared" si="91"/>
        <v>0</v>
      </c>
      <c r="U649" s="563">
        <v>0</v>
      </c>
      <c r="V649" s="563">
        <v>0</v>
      </c>
      <c r="W649" s="563">
        <v>0</v>
      </c>
      <c r="X649" s="58"/>
      <c r="Y649" s="254"/>
      <c r="Z649" s="382"/>
      <c r="AG649" s="45"/>
      <c r="AH649" s="45"/>
      <c r="AI649" s="34"/>
      <c r="AJ649" s="34"/>
      <c r="AK649" s="45"/>
      <c r="AL649" s="45"/>
      <c r="AM649" s="45"/>
      <c r="AN649" s="45"/>
      <c r="AO649" s="45"/>
      <c r="AP649" s="45"/>
    </row>
    <row r="650" spans="1:42" s="44" customFormat="1" ht="15.75" hidden="1" outlineLevel="2" x14ac:dyDescent="0.2">
      <c r="A650" s="99" t="s">
        <v>631</v>
      </c>
      <c r="B650" s="63" t="s">
        <v>917</v>
      </c>
      <c r="C650" s="563">
        <v>0</v>
      </c>
      <c r="D650" s="563">
        <f t="shared" si="87"/>
        <v>5000</v>
      </c>
      <c r="E650" s="563">
        <v>1</v>
      </c>
      <c r="F650" s="563"/>
      <c r="G650" s="563"/>
      <c r="H650" s="563">
        <f t="shared" si="88"/>
        <v>0</v>
      </c>
      <c r="I650" s="563">
        <v>0</v>
      </c>
      <c r="J650" s="563">
        <v>0</v>
      </c>
      <c r="K650" s="565">
        <v>0</v>
      </c>
      <c r="L650" s="563">
        <f t="shared" si="89"/>
        <v>5000</v>
      </c>
      <c r="M650" s="565">
        <v>0</v>
      </c>
      <c r="N650" s="563">
        <v>5000</v>
      </c>
      <c r="O650" s="563">
        <v>0</v>
      </c>
      <c r="P650" s="563">
        <f t="shared" si="90"/>
        <v>0</v>
      </c>
      <c r="Q650" s="563">
        <v>0</v>
      </c>
      <c r="R650" s="563">
        <v>0</v>
      </c>
      <c r="S650" s="563">
        <v>0</v>
      </c>
      <c r="T650" s="563">
        <f t="shared" si="91"/>
        <v>0</v>
      </c>
      <c r="U650" s="563">
        <v>0</v>
      </c>
      <c r="V650" s="563">
        <v>0</v>
      </c>
      <c r="W650" s="563">
        <v>0</v>
      </c>
      <c r="X650" s="58"/>
      <c r="Y650" s="254"/>
      <c r="Z650" s="382"/>
      <c r="AG650" s="45"/>
      <c r="AH650" s="45"/>
      <c r="AI650" s="34"/>
      <c r="AJ650" s="34"/>
      <c r="AK650" s="45"/>
      <c r="AL650" s="45"/>
      <c r="AM650" s="45"/>
      <c r="AN650" s="45"/>
      <c r="AO650" s="45"/>
      <c r="AP650" s="45"/>
    </row>
    <row r="651" spans="1:42" s="44" customFormat="1" ht="15.75" hidden="1" outlineLevel="2" x14ac:dyDescent="0.2">
      <c r="A651" s="56" t="s">
        <v>633</v>
      </c>
      <c r="B651" s="57" t="s">
        <v>775</v>
      </c>
      <c r="C651" s="563">
        <v>3</v>
      </c>
      <c r="D651" s="563">
        <f t="shared" si="87"/>
        <v>8815</v>
      </c>
      <c r="E651" s="563">
        <v>1</v>
      </c>
      <c r="F651" s="563"/>
      <c r="G651" s="563"/>
      <c r="H651" s="563">
        <f t="shared" si="88"/>
        <v>0</v>
      </c>
      <c r="I651" s="563">
        <v>0</v>
      </c>
      <c r="J651" s="563">
        <v>0</v>
      </c>
      <c r="K651" s="565">
        <v>0</v>
      </c>
      <c r="L651" s="563">
        <f t="shared" si="89"/>
        <v>8815</v>
      </c>
      <c r="M651" s="565">
        <v>0</v>
      </c>
      <c r="N651" s="563">
        <f>8000+815</f>
        <v>8815</v>
      </c>
      <c r="O651" s="563">
        <v>0</v>
      </c>
      <c r="P651" s="563">
        <f t="shared" si="90"/>
        <v>0</v>
      </c>
      <c r="Q651" s="563">
        <v>0</v>
      </c>
      <c r="R651" s="563">
        <v>0</v>
      </c>
      <c r="S651" s="563">
        <v>0</v>
      </c>
      <c r="T651" s="563">
        <f t="shared" si="91"/>
        <v>0</v>
      </c>
      <c r="U651" s="563">
        <v>0</v>
      </c>
      <c r="V651" s="563">
        <v>0</v>
      </c>
      <c r="W651" s="563">
        <v>0</v>
      </c>
      <c r="X651" s="58"/>
      <c r="Y651" s="254"/>
      <c r="Z651" s="382"/>
      <c r="AG651" s="45"/>
      <c r="AH651" s="45"/>
      <c r="AI651" s="34"/>
      <c r="AJ651" s="34"/>
      <c r="AK651" s="45"/>
      <c r="AL651" s="45"/>
      <c r="AM651" s="45"/>
      <c r="AN651" s="45"/>
      <c r="AO651" s="45"/>
      <c r="AP651" s="45"/>
    </row>
    <row r="652" spans="1:42" s="316" customFormat="1" ht="15.75" hidden="1" outlineLevel="2" x14ac:dyDescent="0.25">
      <c r="A652" s="488" t="s">
        <v>1813</v>
      </c>
      <c r="B652" s="105" t="s">
        <v>2166</v>
      </c>
      <c r="C652" s="571">
        <v>0</v>
      </c>
      <c r="D652" s="571">
        <f t="shared" si="87"/>
        <v>10000</v>
      </c>
      <c r="E652" s="571">
        <v>2</v>
      </c>
      <c r="F652" s="571">
        <v>2</v>
      </c>
      <c r="G652" s="571">
        <v>2</v>
      </c>
      <c r="H652" s="571">
        <f t="shared" si="88"/>
        <v>0</v>
      </c>
      <c r="I652" s="571">
        <v>0</v>
      </c>
      <c r="J652" s="571">
        <v>0</v>
      </c>
      <c r="K652" s="571">
        <v>0</v>
      </c>
      <c r="L652" s="571">
        <f t="shared" si="89"/>
        <v>10000</v>
      </c>
      <c r="M652" s="571">
        <v>0</v>
      </c>
      <c r="N652" s="571">
        <v>10000</v>
      </c>
      <c r="O652" s="571">
        <v>0</v>
      </c>
      <c r="P652" s="571">
        <f t="shared" si="90"/>
        <v>0</v>
      </c>
      <c r="Q652" s="571">
        <v>0</v>
      </c>
      <c r="R652" s="571">
        <v>0</v>
      </c>
      <c r="S652" s="571">
        <v>0</v>
      </c>
      <c r="T652" s="571">
        <f t="shared" si="91"/>
        <v>0</v>
      </c>
      <c r="U652" s="571">
        <v>0</v>
      </c>
      <c r="V652" s="571">
        <v>0</v>
      </c>
      <c r="W652" s="571">
        <v>0</v>
      </c>
      <c r="X652" s="450" t="s">
        <v>2061</v>
      </c>
    </row>
    <row r="653" spans="1:42" s="316" customFormat="1" ht="15.75" hidden="1" outlineLevel="2" x14ac:dyDescent="0.25">
      <c r="A653" s="488" t="s">
        <v>1815</v>
      </c>
      <c r="B653" s="105" t="s">
        <v>2164</v>
      </c>
      <c r="C653" s="571">
        <v>0</v>
      </c>
      <c r="D653" s="571">
        <f t="shared" si="87"/>
        <v>5000</v>
      </c>
      <c r="E653" s="571">
        <v>1</v>
      </c>
      <c r="F653" s="571">
        <v>1</v>
      </c>
      <c r="G653" s="571">
        <v>1</v>
      </c>
      <c r="H653" s="571">
        <f t="shared" si="88"/>
        <v>0</v>
      </c>
      <c r="I653" s="571">
        <v>0</v>
      </c>
      <c r="J653" s="571">
        <v>0</v>
      </c>
      <c r="K653" s="571">
        <v>0</v>
      </c>
      <c r="L653" s="571">
        <f t="shared" si="89"/>
        <v>5000</v>
      </c>
      <c r="M653" s="571">
        <v>0</v>
      </c>
      <c r="N653" s="571">
        <v>5000</v>
      </c>
      <c r="O653" s="571">
        <v>0</v>
      </c>
      <c r="P653" s="571">
        <f t="shared" si="90"/>
        <v>0</v>
      </c>
      <c r="Q653" s="571">
        <v>0</v>
      </c>
      <c r="R653" s="571">
        <v>0</v>
      </c>
      <c r="S653" s="571">
        <v>0</v>
      </c>
      <c r="T653" s="571">
        <f t="shared" si="91"/>
        <v>0</v>
      </c>
      <c r="U653" s="571">
        <v>0</v>
      </c>
      <c r="V653" s="571">
        <v>0</v>
      </c>
      <c r="W653" s="571">
        <v>0</v>
      </c>
      <c r="X653" s="450" t="s">
        <v>2061</v>
      </c>
    </row>
    <row r="654" spans="1:42" s="316" customFormat="1" ht="15.75" hidden="1" outlineLevel="2" x14ac:dyDescent="0.25">
      <c r="A654" s="488" t="s">
        <v>1814</v>
      </c>
      <c r="B654" s="105" t="s">
        <v>2163</v>
      </c>
      <c r="C654" s="571">
        <v>0</v>
      </c>
      <c r="D654" s="571">
        <f t="shared" si="87"/>
        <v>14000</v>
      </c>
      <c r="E654" s="571">
        <v>2</v>
      </c>
      <c r="F654" s="571">
        <v>2</v>
      </c>
      <c r="G654" s="571">
        <v>2</v>
      </c>
      <c r="H654" s="571">
        <f t="shared" si="88"/>
        <v>0</v>
      </c>
      <c r="I654" s="571">
        <v>0</v>
      </c>
      <c r="J654" s="571">
        <v>0</v>
      </c>
      <c r="K654" s="571">
        <v>0</v>
      </c>
      <c r="L654" s="571">
        <f t="shared" si="89"/>
        <v>14000</v>
      </c>
      <c r="M654" s="571">
        <v>0</v>
      </c>
      <c r="N654" s="571">
        <v>14000</v>
      </c>
      <c r="O654" s="571">
        <v>0</v>
      </c>
      <c r="P654" s="571">
        <f t="shared" si="90"/>
        <v>0</v>
      </c>
      <c r="Q654" s="571">
        <v>0</v>
      </c>
      <c r="R654" s="571">
        <v>0</v>
      </c>
      <c r="S654" s="571">
        <v>0</v>
      </c>
      <c r="T654" s="571">
        <f t="shared" si="91"/>
        <v>0</v>
      </c>
      <c r="U654" s="571">
        <v>0</v>
      </c>
      <c r="V654" s="571">
        <v>0</v>
      </c>
      <c r="W654" s="571">
        <v>0</v>
      </c>
      <c r="X654" s="450" t="s">
        <v>2061</v>
      </c>
    </row>
    <row r="655" spans="1:42" s="384" customFormat="1" ht="15.75" hidden="1" outlineLevel="2" x14ac:dyDescent="0.2">
      <c r="A655" s="375" t="s">
        <v>635</v>
      </c>
      <c r="B655" s="445" t="s">
        <v>845</v>
      </c>
      <c r="C655" s="568">
        <v>0</v>
      </c>
      <c r="D655" s="568">
        <f t="shared" si="87"/>
        <v>2500</v>
      </c>
      <c r="E655" s="568"/>
      <c r="F655" s="568"/>
      <c r="G655" s="568"/>
      <c r="H655" s="568">
        <f t="shared" si="88"/>
        <v>0</v>
      </c>
      <c r="I655" s="568">
        <v>0</v>
      </c>
      <c r="J655" s="568">
        <v>0</v>
      </c>
      <c r="K655" s="569">
        <v>0</v>
      </c>
      <c r="L655" s="568">
        <f t="shared" si="89"/>
        <v>2500</v>
      </c>
      <c r="M655" s="569">
        <v>0</v>
      </c>
      <c r="N655" s="580">
        <v>2500</v>
      </c>
      <c r="O655" s="568">
        <v>0</v>
      </c>
      <c r="P655" s="568">
        <f t="shared" si="90"/>
        <v>0</v>
      </c>
      <c r="Q655" s="568">
        <v>0</v>
      </c>
      <c r="R655" s="568">
        <v>0</v>
      </c>
      <c r="S655" s="568">
        <v>0</v>
      </c>
      <c r="T655" s="568">
        <f t="shared" si="91"/>
        <v>0</v>
      </c>
      <c r="U655" s="568">
        <v>0</v>
      </c>
      <c r="V655" s="568">
        <v>0</v>
      </c>
      <c r="W655" s="568">
        <v>0</v>
      </c>
      <c r="X655" s="377" t="s">
        <v>1578</v>
      </c>
      <c r="Y655" s="383" t="s">
        <v>802</v>
      </c>
      <c r="Z655" s="476"/>
      <c r="AG655" s="381"/>
      <c r="AH655" s="381"/>
      <c r="AI655" s="381"/>
      <c r="AJ655" s="381"/>
      <c r="AK655" s="381"/>
      <c r="AL655" s="381"/>
      <c r="AM655" s="381"/>
      <c r="AN655" s="381"/>
      <c r="AO655" s="381"/>
      <c r="AP655" s="381"/>
    </row>
    <row r="656" spans="1:42" s="65" customFormat="1" ht="15.75" hidden="1" outlineLevel="2" x14ac:dyDescent="0.2">
      <c r="A656" s="503" t="s">
        <v>901</v>
      </c>
      <c r="B656" s="156" t="s">
        <v>846</v>
      </c>
      <c r="C656" s="609">
        <v>0.3</v>
      </c>
      <c r="D656" s="609">
        <f t="shared" ref="D656:D719" si="93">H656+L656+P656+T656</f>
        <v>700</v>
      </c>
      <c r="E656" s="609"/>
      <c r="F656" s="609"/>
      <c r="G656" s="609"/>
      <c r="H656" s="609">
        <f t="shared" ref="H656:H719" si="94">SUM(I656:K656)</f>
        <v>0</v>
      </c>
      <c r="I656" s="609">
        <v>0</v>
      </c>
      <c r="J656" s="609">
        <v>0</v>
      </c>
      <c r="K656" s="623">
        <v>0</v>
      </c>
      <c r="L656" s="609">
        <f t="shared" ref="L656:L719" si="95">SUM(M656:O656)</f>
        <v>0</v>
      </c>
      <c r="M656" s="623">
        <v>0</v>
      </c>
      <c r="N656" s="609">
        <v>0</v>
      </c>
      <c r="O656" s="609">
        <v>0</v>
      </c>
      <c r="P656" s="609">
        <f t="shared" ref="P656:P719" si="96">SUM(Q656:S656)</f>
        <v>700</v>
      </c>
      <c r="Q656" s="609">
        <v>0</v>
      </c>
      <c r="R656" s="580">
        <v>700</v>
      </c>
      <c r="S656" s="609">
        <v>0</v>
      </c>
      <c r="T656" s="609">
        <f t="shared" ref="T656:T719" si="97">SUM(U656:W656)</f>
        <v>0</v>
      </c>
      <c r="U656" s="609">
        <v>0</v>
      </c>
      <c r="V656" s="609">
        <v>0</v>
      </c>
      <c r="W656" s="609">
        <v>0</v>
      </c>
      <c r="X656" s="144" t="s">
        <v>1578</v>
      </c>
      <c r="Y656" s="315" t="s">
        <v>802</v>
      </c>
      <c r="Z656" s="374"/>
      <c r="AG656" s="239"/>
      <c r="AH656" s="239"/>
      <c r="AI656" s="239"/>
      <c r="AJ656" s="239"/>
      <c r="AK656" s="239"/>
      <c r="AL656" s="239"/>
      <c r="AM656" s="239"/>
      <c r="AN656" s="239"/>
      <c r="AO656" s="239"/>
      <c r="AP656" s="239"/>
    </row>
    <row r="657" spans="1:42" s="65" customFormat="1" ht="15.75" hidden="1" outlineLevel="2" x14ac:dyDescent="0.2">
      <c r="A657" s="503" t="s">
        <v>918</v>
      </c>
      <c r="B657" s="156" t="s">
        <v>847</v>
      </c>
      <c r="C657" s="609">
        <v>1.8</v>
      </c>
      <c r="D657" s="609">
        <f t="shared" si="93"/>
        <v>3000</v>
      </c>
      <c r="E657" s="609"/>
      <c r="F657" s="609"/>
      <c r="G657" s="609"/>
      <c r="H657" s="609">
        <f t="shared" si="94"/>
        <v>0</v>
      </c>
      <c r="I657" s="609">
        <v>0</v>
      </c>
      <c r="J657" s="609">
        <v>0</v>
      </c>
      <c r="K657" s="623">
        <v>0</v>
      </c>
      <c r="L657" s="609">
        <f t="shared" si="95"/>
        <v>0</v>
      </c>
      <c r="M657" s="623">
        <v>0</v>
      </c>
      <c r="N657" s="609">
        <v>0</v>
      </c>
      <c r="O657" s="609">
        <v>0</v>
      </c>
      <c r="P657" s="609">
        <f t="shared" si="96"/>
        <v>3000</v>
      </c>
      <c r="Q657" s="609">
        <v>0</v>
      </c>
      <c r="R657" s="580">
        <v>3000</v>
      </c>
      <c r="S657" s="609">
        <v>0</v>
      </c>
      <c r="T657" s="609">
        <f t="shared" si="97"/>
        <v>0</v>
      </c>
      <c r="U657" s="609">
        <v>0</v>
      </c>
      <c r="V657" s="609">
        <v>0</v>
      </c>
      <c r="W657" s="609">
        <v>0</v>
      </c>
      <c r="X657" s="144" t="s">
        <v>1578</v>
      </c>
      <c r="Y657" s="315" t="s">
        <v>802</v>
      </c>
      <c r="Z657" s="374"/>
      <c r="AG657" s="239"/>
      <c r="AH657" s="239"/>
      <c r="AI657" s="239"/>
      <c r="AJ657" s="239"/>
      <c r="AK657" s="239"/>
      <c r="AL657" s="239"/>
      <c r="AM657" s="239"/>
      <c r="AN657" s="239"/>
      <c r="AO657" s="239"/>
      <c r="AP657" s="239"/>
    </row>
    <row r="658" spans="1:42" s="384" customFormat="1" ht="15.75" hidden="1" outlineLevel="2" x14ac:dyDescent="0.2">
      <c r="A658" s="375" t="s">
        <v>919</v>
      </c>
      <c r="B658" s="445" t="s">
        <v>848</v>
      </c>
      <c r="C658" s="568">
        <v>0.8</v>
      </c>
      <c r="D658" s="568">
        <f t="shared" si="93"/>
        <v>1700</v>
      </c>
      <c r="E658" s="568"/>
      <c r="F658" s="568"/>
      <c r="G658" s="568"/>
      <c r="H658" s="568">
        <f t="shared" si="94"/>
        <v>0</v>
      </c>
      <c r="I658" s="568">
        <v>0</v>
      </c>
      <c r="J658" s="568">
        <v>0</v>
      </c>
      <c r="K658" s="569">
        <v>0</v>
      </c>
      <c r="L658" s="568">
        <f t="shared" si="95"/>
        <v>1700</v>
      </c>
      <c r="M658" s="569">
        <v>0</v>
      </c>
      <c r="N658" s="580">
        <v>1700</v>
      </c>
      <c r="O658" s="568">
        <v>0</v>
      </c>
      <c r="P658" s="568">
        <f t="shared" si="96"/>
        <v>0</v>
      </c>
      <c r="Q658" s="568">
        <v>0</v>
      </c>
      <c r="R658" s="568">
        <v>0</v>
      </c>
      <c r="S658" s="568">
        <v>0</v>
      </c>
      <c r="T658" s="568">
        <f t="shared" si="97"/>
        <v>0</v>
      </c>
      <c r="U658" s="568">
        <v>0</v>
      </c>
      <c r="V658" s="568">
        <v>0</v>
      </c>
      <c r="W658" s="568">
        <v>0</v>
      </c>
      <c r="X658" s="377" t="s">
        <v>1578</v>
      </c>
      <c r="Y658" s="383" t="s">
        <v>802</v>
      </c>
      <c r="Z658" s="476"/>
      <c r="AG658" s="381"/>
      <c r="AH658" s="381"/>
      <c r="AI658" s="381"/>
      <c r="AJ658" s="381"/>
      <c r="AK658" s="381"/>
      <c r="AL658" s="381"/>
      <c r="AM658" s="381"/>
      <c r="AN658" s="381"/>
      <c r="AO658" s="381"/>
      <c r="AP658" s="381"/>
    </row>
    <row r="659" spans="1:42" s="436" customFormat="1" ht="15.75" hidden="1" outlineLevel="2" x14ac:dyDescent="0.25">
      <c r="A659" s="487" t="s">
        <v>1816</v>
      </c>
      <c r="B659" s="435" t="s">
        <v>1810</v>
      </c>
      <c r="C659" s="574">
        <v>0</v>
      </c>
      <c r="D659" s="574">
        <f t="shared" si="93"/>
        <v>4000</v>
      </c>
      <c r="E659" s="574"/>
      <c r="F659" s="574"/>
      <c r="G659" s="574"/>
      <c r="H659" s="574">
        <f t="shared" si="94"/>
        <v>0</v>
      </c>
      <c r="I659" s="574">
        <v>0</v>
      </c>
      <c r="J659" s="574">
        <v>0</v>
      </c>
      <c r="K659" s="574">
        <v>0</v>
      </c>
      <c r="L659" s="574">
        <f t="shared" si="95"/>
        <v>0</v>
      </c>
      <c r="M659" s="574">
        <v>0</v>
      </c>
      <c r="N659" s="574">
        <v>0</v>
      </c>
      <c r="O659" s="574">
        <v>0</v>
      </c>
      <c r="P659" s="574">
        <f t="shared" si="96"/>
        <v>4000</v>
      </c>
      <c r="Q659" s="574">
        <v>0</v>
      </c>
      <c r="R659" s="574">
        <v>4000</v>
      </c>
      <c r="S659" s="574">
        <v>0</v>
      </c>
      <c r="T659" s="574">
        <f t="shared" si="97"/>
        <v>0</v>
      </c>
      <c r="U659" s="574">
        <v>0</v>
      </c>
      <c r="V659" s="574">
        <v>0</v>
      </c>
      <c r="W659" s="574">
        <v>0</v>
      </c>
      <c r="X659" s="473" t="s">
        <v>1564</v>
      </c>
    </row>
    <row r="660" spans="1:42" s="436" customFormat="1" ht="15.75" hidden="1" outlineLevel="2" x14ac:dyDescent="0.25">
      <c r="A660" s="491" t="s">
        <v>1817</v>
      </c>
      <c r="B660" s="490" t="s">
        <v>1812</v>
      </c>
      <c r="C660" s="589">
        <v>4</v>
      </c>
      <c r="D660" s="574">
        <f t="shared" si="93"/>
        <v>8360</v>
      </c>
      <c r="E660" s="574"/>
      <c r="F660" s="574"/>
      <c r="G660" s="574"/>
      <c r="H660" s="574">
        <f t="shared" si="94"/>
        <v>0</v>
      </c>
      <c r="I660" s="574">
        <v>0</v>
      </c>
      <c r="J660" s="574">
        <v>0</v>
      </c>
      <c r="K660" s="574">
        <v>0</v>
      </c>
      <c r="L660" s="574">
        <f t="shared" si="95"/>
        <v>0</v>
      </c>
      <c r="M660" s="574">
        <v>0</v>
      </c>
      <c r="N660" s="589">
        <v>0</v>
      </c>
      <c r="O660" s="574">
        <v>0</v>
      </c>
      <c r="P660" s="574">
        <f t="shared" si="96"/>
        <v>8360</v>
      </c>
      <c r="Q660" s="574">
        <v>0</v>
      </c>
      <c r="R660" s="589">
        <v>8360</v>
      </c>
      <c r="S660" s="574">
        <v>0</v>
      </c>
      <c r="T660" s="574">
        <f t="shared" si="97"/>
        <v>0</v>
      </c>
      <c r="U660" s="574">
        <v>0</v>
      </c>
      <c r="V660" s="574">
        <v>0</v>
      </c>
      <c r="W660" s="574">
        <v>0</v>
      </c>
      <c r="X660" s="473" t="s">
        <v>1564</v>
      </c>
    </row>
    <row r="661" spans="1:42" s="390" customFormat="1" ht="15.75" hidden="1" outlineLevel="2" x14ac:dyDescent="0.25">
      <c r="A661" s="524" t="s">
        <v>1818</v>
      </c>
      <c r="B661" s="525" t="s">
        <v>2165</v>
      </c>
      <c r="C661" s="591">
        <v>8.3000000000000007</v>
      </c>
      <c r="D661" s="568">
        <f t="shared" si="93"/>
        <v>22410.000000000004</v>
      </c>
      <c r="E661" s="568"/>
      <c r="F661" s="568"/>
      <c r="G661" s="568"/>
      <c r="H661" s="568">
        <f t="shared" si="94"/>
        <v>0</v>
      </c>
      <c r="I661" s="568">
        <v>0</v>
      </c>
      <c r="J661" s="568">
        <v>0</v>
      </c>
      <c r="K661" s="568">
        <v>0</v>
      </c>
      <c r="L661" s="568">
        <f t="shared" si="95"/>
        <v>22410.000000000004</v>
      </c>
      <c r="M661" s="568">
        <v>0</v>
      </c>
      <c r="N661" s="601">
        <f>8.3*2700</f>
        <v>22410.000000000004</v>
      </c>
      <c r="O661" s="568">
        <v>0</v>
      </c>
      <c r="P661" s="568">
        <f t="shared" si="96"/>
        <v>0</v>
      </c>
      <c r="Q661" s="568">
        <v>0</v>
      </c>
      <c r="R661" s="568">
        <v>0</v>
      </c>
      <c r="S661" s="568">
        <v>0</v>
      </c>
      <c r="T661" s="568">
        <f t="shared" si="97"/>
        <v>0</v>
      </c>
      <c r="U661" s="568">
        <v>0</v>
      </c>
      <c r="V661" s="568">
        <v>0</v>
      </c>
      <c r="W661" s="568">
        <v>0</v>
      </c>
      <c r="X661" s="474" t="s">
        <v>2031</v>
      </c>
    </row>
    <row r="662" spans="1:42" s="436" customFormat="1" ht="31.5" hidden="1" outlineLevel="2" x14ac:dyDescent="0.25">
      <c r="A662" s="491" t="s">
        <v>1818</v>
      </c>
      <c r="B662" s="490" t="s">
        <v>1811</v>
      </c>
      <c r="C662" s="589">
        <v>4.95</v>
      </c>
      <c r="D662" s="574">
        <f t="shared" si="93"/>
        <v>14038.09209</v>
      </c>
      <c r="E662" s="574"/>
      <c r="F662" s="574"/>
      <c r="G662" s="574"/>
      <c r="H662" s="574">
        <f t="shared" si="94"/>
        <v>0</v>
      </c>
      <c r="I662" s="574">
        <v>0</v>
      </c>
      <c r="J662" s="574">
        <v>0</v>
      </c>
      <c r="K662" s="574">
        <v>0</v>
      </c>
      <c r="L662" s="574">
        <f t="shared" si="95"/>
        <v>0</v>
      </c>
      <c r="M662" s="574">
        <v>0</v>
      </c>
      <c r="N662" s="598">
        <v>0</v>
      </c>
      <c r="O662" s="574">
        <v>0</v>
      </c>
      <c r="P662" s="574">
        <f t="shared" si="96"/>
        <v>14038.09209</v>
      </c>
      <c r="Q662" s="574">
        <v>0</v>
      </c>
      <c r="R662" s="574">
        <v>14038.09209</v>
      </c>
      <c r="S662" s="574">
        <v>0</v>
      </c>
      <c r="T662" s="574">
        <f t="shared" si="97"/>
        <v>0</v>
      </c>
      <c r="U662" s="574">
        <v>0</v>
      </c>
      <c r="V662" s="574">
        <v>0</v>
      </c>
      <c r="W662" s="574">
        <v>0</v>
      </c>
      <c r="X662" s="473" t="s">
        <v>2171</v>
      </c>
    </row>
    <row r="663" spans="1:42" s="54" customFormat="1" ht="15.75" hidden="1" outlineLevel="1" x14ac:dyDescent="0.2">
      <c r="A663" s="101" t="s">
        <v>439</v>
      </c>
      <c r="B663" s="29" t="s">
        <v>440</v>
      </c>
      <c r="C663" s="562">
        <f>SUM(C664:C687)</f>
        <v>41.8</v>
      </c>
      <c r="D663" s="562">
        <f t="shared" si="93"/>
        <v>190750.46491999997</v>
      </c>
      <c r="E663" s="562">
        <f t="shared" ref="E663:W663" si="98">SUM(E664:E687)</f>
        <v>4</v>
      </c>
      <c r="F663" s="562">
        <f t="shared" si="98"/>
        <v>3</v>
      </c>
      <c r="G663" s="562">
        <f t="shared" si="98"/>
        <v>2</v>
      </c>
      <c r="H663" s="562">
        <f t="shared" si="94"/>
        <v>74543.063299999994</v>
      </c>
      <c r="I663" s="562">
        <f t="shared" si="98"/>
        <v>0</v>
      </c>
      <c r="J663" s="562">
        <f t="shared" si="98"/>
        <v>74543.063299999994</v>
      </c>
      <c r="K663" s="562">
        <f t="shared" si="98"/>
        <v>0</v>
      </c>
      <c r="L663" s="562">
        <f t="shared" si="95"/>
        <v>75773.543319999997</v>
      </c>
      <c r="M663" s="562">
        <f t="shared" si="98"/>
        <v>0</v>
      </c>
      <c r="N663" s="562">
        <f t="shared" si="98"/>
        <v>75773.543319999997</v>
      </c>
      <c r="O663" s="562">
        <f t="shared" si="98"/>
        <v>0</v>
      </c>
      <c r="P663" s="562">
        <f t="shared" si="96"/>
        <v>28433.8583</v>
      </c>
      <c r="Q663" s="562">
        <f t="shared" si="98"/>
        <v>0</v>
      </c>
      <c r="R663" s="562">
        <f t="shared" si="98"/>
        <v>28433.8583</v>
      </c>
      <c r="S663" s="562">
        <f t="shared" si="98"/>
        <v>0</v>
      </c>
      <c r="T663" s="562">
        <f t="shared" si="97"/>
        <v>12000</v>
      </c>
      <c r="U663" s="562">
        <f t="shared" si="98"/>
        <v>0</v>
      </c>
      <c r="V663" s="562">
        <f t="shared" si="98"/>
        <v>12000</v>
      </c>
      <c r="W663" s="562">
        <f t="shared" si="98"/>
        <v>0</v>
      </c>
      <c r="X663" s="31" t="s">
        <v>41</v>
      </c>
      <c r="Y663" s="255"/>
      <c r="Z663" s="401"/>
      <c r="AI663" s="34">
        <f t="shared" ref="AI663:AI671" si="99">SUM(I663:K663)</f>
        <v>74543.063299999994</v>
      </c>
      <c r="AJ663" s="34">
        <f t="shared" ref="AJ663:AJ671" si="100">AI663-H663</f>
        <v>0</v>
      </c>
    </row>
    <row r="664" spans="1:42" s="133" customFormat="1" ht="15.75" hidden="1" outlineLevel="2" x14ac:dyDescent="0.25">
      <c r="A664" s="99" t="s">
        <v>441</v>
      </c>
      <c r="B664" s="63" t="s">
        <v>986</v>
      </c>
      <c r="C664" s="563">
        <v>14.2</v>
      </c>
      <c r="D664" s="563">
        <f t="shared" si="93"/>
        <v>4055.8582999999999</v>
      </c>
      <c r="E664" s="563"/>
      <c r="F664" s="563"/>
      <c r="G664" s="563"/>
      <c r="H664" s="563">
        <f t="shared" si="94"/>
        <v>4055.8582999999999</v>
      </c>
      <c r="I664" s="563">
        <v>0</v>
      </c>
      <c r="J664" s="564">
        <v>4055.8582999999999</v>
      </c>
      <c r="K664" s="565">
        <v>0</v>
      </c>
      <c r="L664" s="563">
        <f t="shared" si="95"/>
        <v>0</v>
      </c>
      <c r="M664" s="565">
        <v>0</v>
      </c>
      <c r="N664" s="563">
        <v>0</v>
      </c>
      <c r="O664" s="563">
        <v>0</v>
      </c>
      <c r="P664" s="563">
        <f t="shared" si="96"/>
        <v>0</v>
      </c>
      <c r="Q664" s="563">
        <v>0</v>
      </c>
      <c r="R664" s="563">
        <v>0</v>
      </c>
      <c r="S664" s="563">
        <v>0</v>
      </c>
      <c r="T664" s="563">
        <f t="shared" si="97"/>
        <v>0</v>
      </c>
      <c r="U664" s="563">
        <v>0</v>
      </c>
      <c r="V664" s="563">
        <v>0</v>
      </c>
      <c r="W664" s="563">
        <v>0</v>
      </c>
      <c r="X664" s="58"/>
      <c r="Y664" s="282"/>
      <c r="Z664" s="422" t="e">
        <f>J664-#REF!</f>
        <v>#REF!</v>
      </c>
      <c r="AI664" s="34">
        <f t="shared" si="99"/>
        <v>4055.8582999999999</v>
      </c>
      <c r="AJ664" s="34">
        <f t="shared" si="100"/>
        <v>0</v>
      </c>
    </row>
    <row r="665" spans="1:42" s="134" customFormat="1" ht="15.75" hidden="1" outlineLevel="2" x14ac:dyDescent="0.25">
      <c r="A665" s="99" t="s">
        <v>443</v>
      </c>
      <c r="B665" s="63" t="s">
        <v>1101</v>
      </c>
      <c r="C665" s="563">
        <v>0</v>
      </c>
      <c r="D665" s="563">
        <f t="shared" si="93"/>
        <v>2527.91</v>
      </c>
      <c r="E665" s="563"/>
      <c r="F665" s="563"/>
      <c r="G665" s="563"/>
      <c r="H665" s="563">
        <f t="shared" si="94"/>
        <v>2527.91</v>
      </c>
      <c r="I665" s="563">
        <v>0</v>
      </c>
      <c r="J665" s="566">
        <v>2527.91</v>
      </c>
      <c r="K665" s="565">
        <v>0</v>
      </c>
      <c r="L665" s="563">
        <f t="shared" si="95"/>
        <v>0</v>
      </c>
      <c r="M665" s="565">
        <v>0</v>
      </c>
      <c r="N665" s="563">
        <v>0</v>
      </c>
      <c r="O665" s="563">
        <v>0</v>
      </c>
      <c r="P665" s="563">
        <f t="shared" si="96"/>
        <v>0</v>
      </c>
      <c r="Q665" s="563">
        <v>0</v>
      </c>
      <c r="R665" s="563">
        <v>0</v>
      </c>
      <c r="S665" s="563">
        <v>0</v>
      </c>
      <c r="T665" s="563">
        <f t="shared" si="97"/>
        <v>0</v>
      </c>
      <c r="U665" s="563">
        <v>0</v>
      </c>
      <c r="V665" s="563">
        <v>0</v>
      </c>
      <c r="W665" s="563">
        <v>0</v>
      </c>
      <c r="X665" s="58"/>
      <c r="Y665" s="282"/>
      <c r="Z665" s="420"/>
      <c r="AI665" s="34">
        <f t="shared" si="99"/>
        <v>2527.91</v>
      </c>
      <c r="AJ665" s="34">
        <f t="shared" si="100"/>
        <v>0</v>
      </c>
    </row>
    <row r="666" spans="1:42" s="427" customFormat="1" ht="31.5" hidden="1" outlineLevel="2" x14ac:dyDescent="0.25">
      <c r="A666" s="506" t="s">
        <v>445</v>
      </c>
      <c r="B666" s="386" t="s">
        <v>2424</v>
      </c>
      <c r="C666" s="568">
        <v>8.5</v>
      </c>
      <c r="D666" s="568">
        <f t="shared" si="93"/>
        <v>17118.294999999998</v>
      </c>
      <c r="E666" s="568"/>
      <c r="F666" s="568"/>
      <c r="G666" s="568"/>
      <c r="H666" s="568">
        <f t="shared" si="94"/>
        <v>17118.294999999998</v>
      </c>
      <c r="I666" s="568">
        <v>0</v>
      </c>
      <c r="J666" s="568">
        <v>17118.294999999998</v>
      </c>
      <c r="K666" s="569">
        <v>0</v>
      </c>
      <c r="L666" s="568">
        <f t="shared" si="95"/>
        <v>0</v>
      </c>
      <c r="M666" s="569">
        <v>0</v>
      </c>
      <c r="N666" s="568">
        <v>0</v>
      </c>
      <c r="O666" s="568">
        <v>0</v>
      </c>
      <c r="P666" s="568">
        <f t="shared" si="96"/>
        <v>0</v>
      </c>
      <c r="Q666" s="568">
        <v>0</v>
      </c>
      <c r="R666" s="568">
        <v>0</v>
      </c>
      <c r="S666" s="568">
        <v>0</v>
      </c>
      <c r="T666" s="568">
        <f t="shared" si="97"/>
        <v>0</v>
      </c>
      <c r="U666" s="568">
        <v>0</v>
      </c>
      <c r="V666" s="568">
        <v>0</v>
      </c>
      <c r="W666" s="568">
        <v>0</v>
      </c>
      <c r="X666" s="377"/>
      <c r="Y666" s="425"/>
      <c r="Z666" s="426"/>
      <c r="AI666" s="381">
        <f t="shared" si="99"/>
        <v>17118.294999999998</v>
      </c>
      <c r="AJ666" s="381">
        <f t="shared" si="100"/>
        <v>0</v>
      </c>
    </row>
    <row r="667" spans="1:42" ht="15.75" hidden="1" outlineLevel="2" x14ac:dyDescent="0.2">
      <c r="A667" s="481" t="s">
        <v>447</v>
      </c>
      <c r="B667" s="78" t="s">
        <v>1036</v>
      </c>
      <c r="C667" s="563">
        <v>0</v>
      </c>
      <c r="D667" s="563">
        <f t="shared" si="93"/>
        <v>6541</v>
      </c>
      <c r="E667" s="563"/>
      <c r="F667" s="563"/>
      <c r="G667" s="563"/>
      <c r="H667" s="563">
        <f t="shared" si="94"/>
        <v>6541</v>
      </c>
      <c r="I667" s="563">
        <v>0</v>
      </c>
      <c r="J667" s="564">
        <v>6541</v>
      </c>
      <c r="K667" s="563">
        <v>0</v>
      </c>
      <c r="L667" s="563">
        <f t="shared" si="95"/>
        <v>0</v>
      </c>
      <c r="M667" s="565">
        <v>0</v>
      </c>
      <c r="N667" s="563">
        <v>0</v>
      </c>
      <c r="O667" s="563">
        <v>0</v>
      </c>
      <c r="P667" s="563">
        <f t="shared" si="96"/>
        <v>0</v>
      </c>
      <c r="Q667" s="563">
        <v>0</v>
      </c>
      <c r="R667" s="563">
        <v>0</v>
      </c>
      <c r="S667" s="563">
        <v>0</v>
      </c>
      <c r="T667" s="563">
        <f t="shared" si="97"/>
        <v>0</v>
      </c>
      <c r="U667" s="563">
        <v>0</v>
      </c>
      <c r="V667" s="563">
        <v>0</v>
      </c>
      <c r="W667" s="563">
        <v>0</v>
      </c>
      <c r="X667" s="58"/>
      <c r="Y667" s="264"/>
      <c r="Z667" s="400" t="e">
        <f>J667-#REF!</f>
        <v>#REF!</v>
      </c>
      <c r="AI667" s="34">
        <f t="shared" si="99"/>
        <v>6541</v>
      </c>
      <c r="AJ667" s="34">
        <f t="shared" si="100"/>
        <v>0</v>
      </c>
    </row>
    <row r="668" spans="1:42" ht="31.5" hidden="1" outlineLevel="2" x14ac:dyDescent="0.2">
      <c r="A668" s="481" t="s">
        <v>449</v>
      </c>
      <c r="B668" s="78" t="s">
        <v>1035</v>
      </c>
      <c r="C668" s="563">
        <v>0</v>
      </c>
      <c r="D668" s="563">
        <f t="shared" si="93"/>
        <v>6900</v>
      </c>
      <c r="E668" s="563"/>
      <c r="F668" s="563"/>
      <c r="G668" s="563"/>
      <c r="H668" s="563">
        <f t="shared" si="94"/>
        <v>6900</v>
      </c>
      <c r="I668" s="563">
        <v>0</v>
      </c>
      <c r="J668" s="564">
        <v>6900</v>
      </c>
      <c r="K668" s="563">
        <v>0</v>
      </c>
      <c r="L668" s="563">
        <f t="shared" si="95"/>
        <v>0</v>
      </c>
      <c r="M668" s="565">
        <v>0</v>
      </c>
      <c r="N668" s="563">
        <v>0</v>
      </c>
      <c r="O668" s="563">
        <v>0</v>
      </c>
      <c r="P668" s="563">
        <f t="shared" si="96"/>
        <v>0</v>
      </c>
      <c r="Q668" s="563">
        <v>0</v>
      </c>
      <c r="R668" s="563">
        <v>0</v>
      </c>
      <c r="S668" s="563">
        <v>0</v>
      </c>
      <c r="T668" s="563">
        <f t="shared" si="97"/>
        <v>0</v>
      </c>
      <c r="U668" s="563">
        <v>0</v>
      </c>
      <c r="V668" s="563">
        <v>0</v>
      </c>
      <c r="W668" s="563">
        <v>0</v>
      </c>
      <c r="X668" s="58"/>
      <c r="Y668" s="264"/>
      <c r="Z668" s="400" t="e">
        <f>J668-#REF!</f>
        <v>#REF!</v>
      </c>
      <c r="AI668" s="34">
        <f t="shared" si="99"/>
        <v>6900</v>
      </c>
      <c r="AJ668" s="34">
        <f t="shared" si="100"/>
        <v>0</v>
      </c>
    </row>
    <row r="669" spans="1:42" ht="15.75" hidden="1" outlineLevel="2" x14ac:dyDescent="0.2">
      <c r="A669" s="481" t="s">
        <v>451</v>
      </c>
      <c r="B669" s="78" t="s">
        <v>1034</v>
      </c>
      <c r="C669" s="563">
        <v>0</v>
      </c>
      <c r="D669" s="563">
        <f t="shared" si="93"/>
        <v>6900</v>
      </c>
      <c r="E669" s="563"/>
      <c r="F669" s="563"/>
      <c r="G669" s="563"/>
      <c r="H669" s="563">
        <f t="shared" si="94"/>
        <v>6900</v>
      </c>
      <c r="I669" s="563">
        <v>0</v>
      </c>
      <c r="J669" s="564">
        <v>6900</v>
      </c>
      <c r="K669" s="563">
        <v>0</v>
      </c>
      <c r="L669" s="563">
        <f t="shared" si="95"/>
        <v>0</v>
      </c>
      <c r="M669" s="565">
        <v>0</v>
      </c>
      <c r="N669" s="563">
        <v>0</v>
      </c>
      <c r="O669" s="563">
        <v>0</v>
      </c>
      <c r="P669" s="563">
        <f t="shared" si="96"/>
        <v>0</v>
      </c>
      <c r="Q669" s="563">
        <v>0</v>
      </c>
      <c r="R669" s="563">
        <v>0</v>
      </c>
      <c r="S669" s="563">
        <v>0</v>
      </c>
      <c r="T669" s="563">
        <f t="shared" si="97"/>
        <v>0</v>
      </c>
      <c r="U669" s="563">
        <v>0</v>
      </c>
      <c r="V669" s="563">
        <v>0</v>
      </c>
      <c r="W669" s="563">
        <v>0</v>
      </c>
      <c r="X669" s="58"/>
      <c r="Y669" s="264"/>
      <c r="Z669" s="400" t="e">
        <f>J669-#REF!</f>
        <v>#REF!</v>
      </c>
      <c r="AI669" s="34">
        <f t="shared" si="99"/>
        <v>6900</v>
      </c>
      <c r="AJ669" s="34">
        <f t="shared" si="100"/>
        <v>0</v>
      </c>
    </row>
    <row r="670" spans="1:42" ht="31.5" hidden="1" outlineLevel="2" x14ac:dyDescent="0.2">
      <c r="A670" s="481" t="s">
        <v>453</v>
      </c>
      <c r="B670" s="78" t="s">
        <v>1033</v>
      </c>
      <c r="C670" s="563">
        <v>0</v>
      </c>
      <c r="D670" s="563">
        <f t="shared" si="93"/>
        <v>6900</v>
      </c>
      <c r="E670" s="563"/>
      <c r="F670" s="563"/>
      <c r="G670" s="563"/>
      <c r="H670" s="563">
        <f t="shared" si="94"/>
        <v>6900</v>
      </c>
      <c r="I670" s="563">
        <v>0</v>
      </c>
      <c r="J670" s="564">
        <v>6900</v>
      </c>
      <c r="K670" s="563">
        <v>0</v>
      </c>
      <c r="L670" s="563">
        <f t="shared" si="95"/>
        <v>0</v>
      </c>
      <c r="M670" s="565">
        <v>0</v>
      </c>
      <c r="N670" s="563">
        <v>0</v>
      </c>
      <c r="O670" s="563">
        <v>0</v>
      </c>
      <c r="P670" s="563">
        <f t="shared" si="96"/>
        <v>0</v>
      </c>
      <c r="Q670" s="563">
        <v>0</v>
      </c>
      <c r="R670" s="563">
        <v>0</v>
      </c>
      <c r="S670" s="563">
        <v>0</v>
      </c>
      <c r="T670" s="563">
        <f t="shared" si="97"/>
        <v>0</v>
      </c>
      <c r="U670" s="563">
        <v>0</v>
      </c>
      <c r="V670" s="563">
        <v>0</v>
      </c>
      <c r="W670" s="563">
        <v>0</v>
      </c>
      <c r="X670" s="58"/>
      <c r="Y670" s="264"/>
      <c r="Z670" s="400" t="e">
        <f>J670-#REF!</f>
        <v>#REF!</v>
      </c>
      <c r="AI670" s="34">
        <f t="shared" si="99"/>
        <v>6900</v>
      </c>
      <c r="AJ670" s="34">
        <f t="shared" si="100"/>
        <v>0</v>
      </c>
    </row>
    <row r="671" spans="1:42" ht="15.75" hidden="1" outlineLevel="2" x14ac:dyDescent="0.2">
      <c r="A671" s="481" t="s">
        <v>1142</v>
      </c>
      <c r="B671" s="78" t="s">
        <v>1032</v>
      </c>
      <c r="C671" s="563">
        <v>0</v>
      </c>
      <c r="D671" s="563">
        <f t="shared" si="93"/>
        <v>7600</v>
      </c>
      <c r="E671" s="563"/>
      <c r="F671" s="563"/>
      <c r="G671" s="563"/>
      <c r="H671" s="563">
        <f t="shared" si="94"/>
        <v>7600</v>
      </c>
      <c r="I671" s="563">
        <v>0</v>
      </c>
      <c r="J671" s="564">
        <v>7600</v>
      </c>
      <c r="K671" s="563">
        <v>0</v>
      </c>
      <c r="L671" s="563">
        <f t="shared" si="95"/>
        <v>0</v>
      </c>
      <c r="M671" s="565">
        <v>0</v>
      </c>
      <c r="N671" s="563">
        <v>0</v>
      </c>
      <c r="O671" s="563">
        <v>0</v>
      </c>
      <c r="P671" s="563">
        <f t="shared" si="96"/>
        <v>0</v>
      </c>
      <c r="Q671" s="563">
        <v>0</v>
      </c>
      <c r="R671" s="563">
        <v>0</v>
      </c>
      <c r="S671" s="563">
        <v>0</v>
      </c>
      <c r="T671" s="563">
        <f t="shared" si="97"/>
        <v>0</v>
      </c>
      <c r="U671" s="563">
        <v>0</v>
      </c>
      <c r="V671" s="563">
        <v>0</v>
      </c>
      <c r="W671" s="563">
        <v>0</v>
      </c>
      <c r="X671" s="58"/>
      <c r="Y671" s="264"/>
      <c r="Z671" s="400" t="e">
        <f>J671-#REF!</f>
        <v>#REF!</v>
      </c>
      <c r="AI671" s="34">
        <f t="shared" si="99"/>
        <v>7600</v>
      </c>
      <c r="AJ671" s="34">
        <f t="shared" si="100"/>
        <v>0</v>
      </c>
    </row>
    <row r="672" spans="1:42" s="91" customFormat="1" ht="17.25" hidden="1" customHeight="1" outlineLevel="2" x14ac:dyDescent="0.25">
      <c r="A672" s="483" t="s">
        <v>1497</v>
      </c>
      <c r="B672" s="428" t="s">
        <v>1032</v>
      </c>
      <c r="C672" s="575">
        <v>0</v>
      </c>
      <c r="D672" s="575">
        <f t="shared" si="93"/>
        <v>8000</v>
      </c>
      <c r="E672" s="575"/>
      <c r="F672" s="575"/>
      <c r="G672" s="575"/>
      <c r="H672" s="575">
        <f t="shared" si="94"/>
        <v>8000</v>
      </c>
      <c r="I672" s="575">
        <v>0</v>
      </c>
      <c r="J672" s="576">
        <v>8000</v>
      </c>
      <c r="K672" s="575">
        <v>0</v>
      </c>
      <c r="L672" s="575">
        <f t="shared" si="95"/>
        <v>0</v>
      </c>
      <c r="M672" s="577">
        <v>0</v>
      </c>
      <c r="N672" s="575">
        <v>0</v>
      </c>
      <c r="O672" s="575">
        <v>0</v>
      </c>
      <c r="P672" s="575">
        <f t="shared" si="96"/>
        <v>0</v>
      </c>
      <c r="Q672" s="575">
        <v>0</v>
      </c>
      <c r="R672" s="575">
        <v>0</v>
      </c>
      <c r="S672" s="575">
        <v>0</v>
      </c>
      <c r="T672" s="575">
        <f t="shared" si="97"/>
        <v>0</v>
      </c>
      <c r="U672" s="575">
        <v>0</v>
      </c>
      <c r="V672" s="575">
        <v>0</v>
      </c>
      <c r="W672" s="575">
        <v>0</v>
      </c>
      <c r="X672" s="429" t="s">
        <v>1640</v>
      </c>
      <c r="Y672" s="430"/>
      <c r="Z672" s="431"/>
    </row>
    <row r="673" spans="1:42" s="91" customFormat="1" ht="18.75" hidden="1" customHeight="1" outlineLevel="2" x14ac:dyDescent="0.25">
      <c r="A673" s="483" t="s">
        <v>1498</v>
      </c>
      <c r="B673" s="428" t="s">
        <v>1505</v>
      </c>
      <c r="C673" s="575">
        <v>0</v>
      </c>
      <c r="D673" s="575">
        <f t="shared" si="93"/>
        <v>8000</v>
      </c>
      <c r="E673" s="575"/>
      <c r="F673" s="575"/>
      <c r="G673" s="575"/>
      <c r="H673" s="575">
        <f t="shared" si="94"/>
        <v>8000</v>
      </c>
      <c r="I673" s="575">
        <v>0</v>
      </c>
      <c r="J673" s="576">
        <v>8000</v>
      </c>
      <c r="K673" s="575">
        <v>0</v>
      </c>
      <c r="L673" s="575">
        <f t="shared" si="95"/>
        <v>0</v>
      </c>
      <c r="M673" s="577">
        <v>0</v>
      </c>
      <c r="N673" s="575">
        <v>0</v>
      </c>
      <c r="O673" s="575">
        <v>0</v>
      </c>
      <c r="P673" s="575">
        <f t="shared" si="96"/>
        <v>0</v>
      </c>
      <c r="Q673" s="575">
        <v>0</v>
      </c>
      <c r="R673" s="575">
        <v>0</v>
      </c>
      <c r="S673" s="575">
        <v>0</v>
      </c>
      <c r="T673" s="575">
        <f t="shared" si="97"/>
        <v>0</v>
      </c>
      <c r="U673" s="575">
        <v>0</v>
      </c>
      <c r="V673" s="575">
        <v>0</v>
      </c>
      <c r="W673" s="575">
        <v>0</v>
      </c>
      <c r="X673" s="429" t="s">
        <v>1640</v>
      </c>
      <c r="Y673" s="432"/>
      <c r="Z673" s="433"/>
      <c r="AI673" s="434">
        <f>SUM(I673:K673)</f>
        <v>8000</v>
      </c>
      <c r="AJ673" s="434">
        <f>AI673-H673</f>
        <v>0</v>
      </c>
    </row>
    <row r="674" spans="1:42" s="441" customFormat="1" ht="15.75" hidden="1" outlineLevel="2" x14ac:dyDescent="0.25">
      <c r="A674" s="484" t="s">
        <v>1499</v>
      </c>
      <c r="B674" s="437" t="s">
        <v>1032</v>
      </c>
      <c r="C674" s="578">
        <v>0</v>
      </c>
      <c r="D674" s="578">
        <f t="shared" si="93"/>
        <v>5000</v>
      </c>
      <c r="E674" s="578"/>
      <c r="F674" s="578"/>
      <c r="G674" s="578"/>
      <c r="H674" s="578">
        <f t="shared" si="94"/>
        <v>0</v>
      </c>
      <c r="I674" s="578">
        <v>0</v>
      </c>
      <c r="J674" s="578">
        <v>0</v>
      </c>
      <c r="K674" s="578">
        <v>0</v>
      </c>
      <c r="L674" s="578">
        <f t="shared" si="95"/>
        <v>5000</v>
      </c>
      <c r="M674" s="579">
        <v>0</v>
      </c>
      <c r="N674" s="580">
        <v>5000</v>
      </c>
      <c r="O674" s="578">
        <v>0</v>
      </c>
      <c r="P674" s="578">
        <f t="shared" si="96"/>
        <v>0</v>
      </c>
      <c r="Q674" s="578">
        <v>0</v>
      </c>
      <c r="R674" s="578">
        <v>0</v>
      </c>
      <c r="S674" s="578">
        <v>0</v>
      </c>
      <c r="T674" s="578">
        <f t="shared" si="97"/>
        <v>0</v>
      </c>
      <c r="U674" s="578">
        <v>0</v>
      </c>
      <c r="V674" s="578">
        <v>0</v>
      </c>
      <c r="W674" s="578">
        <v>0</v>
      </c>
      <c r="X674" s="438" t="s">
        <v>1640</v>
      </c>
      <c r="Y674" s="439"/>
      <c r="Z674" s="440"/>
    </row>
    <row r="675" spans="1:42" s="441" customFormat="1" ht="18.75" hidden="1" customHeight="1" outlineLevel="2" x14ac:dyDescent="0.25">
      <c r="A675" s="484" t="s">
        <v>1500</v>
      </c>
      <c r="B675" s="437" t="s">
        <v>1506</v>
      </c>
      <c r="C675" s="578">
        <v>0</v>
      </c>
      <c r="D675" s="578">
        <f t="shared" si="93"/>
        <v>5000</v>
      </c>
      <c r="E675" s="578"/>
      <c r="F675" s="578"/>
      <c r="G675" s="578"/>
      <c r="H675" s="578">
        <f t="shared" si="94"/>
        <v>0</v>
      </c>
      <c r="I675" s="578">
        <v>0</v>
      </c>
      <c r="J675" s="578">
        <v>0</v>
      </c>
      <c r="K675" s="578">
        <v>0</v>
      </c>
      <c r="L675" s="578">
        <f t="shared" si="95"/>
        <v>5000</v>
      </c>
      <c r="M675" s="579">
        <v>0</v>
      </c>
      <c r="N675" s="580">
        <v>5000</v>
      </c>
      <c r="O675" s="578">
        <v>0</v>
      </c>
      <c r="P675" s="578">
        <f t="shared" si="96"/>
        <v>0</v>
      </c>
      <c r="Q675" s="578">
        <v>0</v>
      </c>
      <c r="R675" s="578">
        <v>0</v>
      </c>
      <c r="S675" s="578">
        <v>0</v>
      </c>
      <c r="T675" s="578">
        <f t="shared" si="97"/>
        <v>0</v>
      </c>
      <c r="U675" s="578">
        <v>0</v>
      </c>
      <c r="V675" s="578">
        <v>0</v>
      </c>
      <c r="W675" s="578">
        <v>0</v>
      </c>
      <c r="X675" s="438" t="s">
        <v>1640</v>
      </c>
      <c r="Y675" s="439"/>
      <c r="Z675" s="440"/>
    </row>
    <row r="676" spans="1:42" s="441" customFormat="1" ht="16.5" hidden="1" customHeight="1" outlineLevel="2" x14ac:dyDescent="0.25">
      <c r="A676" s="484" t="s">
        <v>1501</v>
      </c>
      <c r="B676" s="437" t="s">
        <v>1507</v>
      </c>
      <c r="C676" s="578">
        <v>0</v>
      </c>
      <c r="D676" s="578">
        <f t="shared" si="93"/>
        <v>5000</v>
      </c>
      <c r="E676" s="578"/>
      <c r="F676" s="578"/>
      <c r="G676" s="578"/>
      <c r="H676" s="578">
        <f t="shared" si="94"/>
        <v>0</v>
      </c>
      <c r="I676" s="578">
        <v>0</v>
      </c>
      <c r="J676" s="578">
        <v>0</v>
      </c>
      <c r="K676" s="578">
        <v>0</v>
      </c>
      <c r="L676" s="578">
        <f t="shared" si="95"/>
        <v>5000</v>
      </c>
      <c r="M676" s="579">
        <v>0</v>
      </c>
      <c r="N676" s="580">
        <v>5000</v>
      </c>
      <c r="O676" s="578">
        <v>0</v>
      </c>
      <c r="P676" s="578">
        <f t="shared" si="96"/>
        <v>0</v>
      </c>
      <c r="Q676" s="578">
        <v>0</v>
      </c>
      <c r="R676" s="578">
        <v>0</v>
      </c>
      <c r="S676" s="578">
        <v>0</v>
      </c>
      <c r="T676" s="578">
        <f t="shared" si="97"/>
        <v>0</v>
      </c>
      <c r="U676" s="578">
        <v>0</v>
      </c>
      <c r="V676" s="578">
        <v>0</v>
      </c>
      <c r="W676" s="578">
        <v>0</v>
      </c>
      <c r="X676" s="438" t="s">
        <v>1640</v>
      </c>
      <c r="Y676" s="442"/>
      <c r="Z676" s="443"/>
      <c r="AI676" s="444">
        <f>SUM(I676:K676)</f>
        <v>0</v>
      </c>
      <c r="AJ676" s="444">
        <f>AI676-H676</f>
        <v>0</v>
      </c>
    </row>
    <row r="677" spans="1:42" s="441" customFormat="1" ht="15.75" hidden="1" outlineLevel="2" x14ac:dyDescent="0.25">
      <c r="A677" s="484" t="s">
        <v>1502</v>
      </c>
      <c r="B677" s="437" t="s">
        <v>1508</v>
      </c>
      <c r="C677" s="578">
        <v>0</v>
      </c>
      <c r="D677" s="578">
        <f t="shared" si="93"/>
        <v>5000</v>
      </c>
      <c r="E677" s="578"/>
      <c r="F677" s="578"/>
      <c r="G677" s="578"/>
      <c r="H677" s="578">
        <f t="shared" si="94"/>
        <v>0</v>
      </c>
      <c r="I677" s="578">
        <v>0</v>
      </c>
      <c r="J677" s="578">
        <v>0</v>
      </c>
      <c r="K677" s="578">
        <v>0</v>
      </c>
      <c r="L677" s="578">
        <f t="shared" si="95"/>
        <v>5000</v>
      </c>
      <c r="M677" s="579">
        <v>0</v>
      </c>
      <c r="N677" s="580">
        <v>5000</v>
      </c>
      <c r="O677" s="578">
        <v>0</v>
      </c>
      <c r="P677" s="578">
        <f t="shared" si="96"/>
        <v>0</v>
      </c>
      <c r="Q677" s="578">
        <v>0</v>
      </c>
      <c r="R677" s="578">
        <v>0</v>
      </c>
      <c r="S677" s="578">
        <v>0</v>
      </c>
      <c r="T677" s="578">
        <f t="shared" si="97"/>
        <v>0</v>
      </c>
      <c r="U677" s="578">
        <v>0</v>
      </c>
      <c r="V677" s="578">
        <v>0</v>
      </c>
      <c r="W677" s="578">
        <v>0</v>
      </c>
      <c r="X677" s="438" t="s">
        <v>1640</v>
      </c>
      <c r="Y677" s="439"/>
      <c r="Z677" s="440"/>
    </row>
    <row r="678" spans="1:42" s="441" customFormat="1" ht="15.75" hidden="1" outlineLevel="2" x14ac:dyDescent="0.25">
      <c r="A678" s="484" t="s">
        <v>1503</v>
      </c>
      <c r="B678" s="437" t="s">
        <v>1509</v>
      </c>
      <c r="C678" s="578">
        <v>0</v>
      </c>
      <c r="D678" s="578">
        <f t="shared" si="93"/>
        <v>5000</v>
      </c>
      <c r="E678" s="578"/>
      <c r="F678" s="578"/>
      <c r="G678" s="578"/>
      <c r="H678" s="578">
        <f t="shared" si="94"/>
        <v>0</v>
      </c>
      <c r="I678" s="578">
        <v>0</v>
      </c>
      <c r="J678" s="578">
        <v>0</v>
      </c>
      <c r="K678" s="578">
        <v>0</v>
      </c>
      <c r="L678" s="578">
        <f t="shared" si="95"/>
        <v>5000</v>
      </c>
      <c r="M678" s="579">
        <v>0</v>
      </c>
      <c r="N678" s="580">
        <v>5000</v>
      </c>
      <c r="O678" s="578">
        <v>0</v>
      </c>
      <c r="P678" s="578">
        <f t="shared" si="96"/>
        <v>0</v>
      </c>
      <c r="Q678" s="578">
        <v>0</v>
      </c>
      <c r="R678" s="578">
        <v>0</v>
      </c>
      <c r="S678" s="578">
        <v>0</v>
      </c>
      <c r="T678" s="578">
        <f t="shared" si="97"/>
        <v>0</v>
      </c>
      <c r="U678" s="578">
        <v>0</v>
      </c>
      <c r="V678" s="578">
        <v>0</v>
      </c>
      <c r="W678" s="578">
        <v>0</v>
      </c>
      <c r="X678" s="438" t="s">
        <v>1640</v>
      </c>
      <c r="Y678" s="439"/>
      <c r="Z678" s="440"/>
    </row>
    <row r="679" spans="1:42" s="441" customFormat="1" ht="15.75" hidden="1" outlineLevel="2" x14ac:dyDescent="0.25">
      <c r="A679" s="484" t="s">
        <v>1504</v>
      </c>
      <c r="B679" s="437" t="s">
        <v>1510</v>
      </c>
      <c r="C679" s="578">
        <v>0</v>
      </c>
      <c r="D679" s="578">
        <f t="shared" si="93"/>
        <v>5000</v>
      </c>
      <c r="E679" s="578"/>
      <c r="F679" s="578"/>
      <c r="G679" s="578"/>
      <c r="H679" s="578">
        <f t="shared" si="94"/>
        <v>0</v>
      </c>
      <c r="I679" s="578">
        <v>0</v>
      </c>
      <c r="J679" s="578">
        <v>0</v>
      </c>
      <c r="K679" s="578">
        <v>0</v>
      </c>
      <c r="L679" s="578">
        <f t="shared" si="95"/>
        <v>5000</v>
      </c>
      <c r="M679" s="579">
        <v>0</v>
      </c>
      <c r="N679" s="580">
        <v>5000</v>
      </c>
      <c r="O679" s="578">
        <v>0</v>
      </c>
      <c r="P679" s="578">
        <f t="shared" si="96"/>
        <v>0</v>
      </c>
      <c r="Q679" s="578">
        <v>0</v>
      </c>
      <c r="R679" s="578">
        <v>0</v>
      </c>
      <c r="S679" s="578">
        <v>0</v>
      </c>
      <c r="T679" s="578">
        <f t="shared" si="97"/>
        <v>0</v>
      </c>
      <c r="U679" s="578">
        <v>0</v>
      </c>
      <c r="V679" s="578">
        <v>0</v>
      </c>
      <c r="W679" s="578">
        <v>0</v>
      </c>
      <c r="X679" s="438" t="s">
        <v>1640</v>
      </c>
      <c r="Y679" s="442"/>
      <c r="Z679" s="443"/>
      <c r="AI679" s="444">
        <f>SUM(I679:K679)</f>
        <v>0</v>
      </c>
      <c r="AJ679" s="444">
        <f>AI679-H679</f>
        <v>0</v>
      </c>
    </row>
    <row r="680" spans="1:42" s="316" customFormat="1" ht="15.75" hidden="1" outlineLevel="2" x14ac:dyDescent="0.25">
      <c r="A680" s="488" t="s">
        <v>1823</v>
      </c>
      <c r="B680" s="105" t="s">
        <v>2194</v>
      </c>
      <c r="C680" s="571">
        <v>0</v>
      </c>
      <c r="D680" s="571">
        <f t="shared" si="93"/>
        <v>5000</v>
      </c>
      <c r="E680" s="571">
        <v>1</v>
      </c>
      <c r="F680" s="571">
        <v>1</v>
      </c>
      <c r="G680" s="571">
        <v>1</v>
      </c>
      <c r="H680" s="571">
        <f t="shared" si="94"/>
        <v>0</v>
      </c>
      <c r="I680" s="571">
        <v>0</v>
      </c>
      <c r="J680" s="571">
        <v>0</v>
      </c>
      <c r="K680" s="571">
        <v>0</v>
      </c>
      <c r="L680" s="571">
        <f t="shared" si="95"/>
        <v>5000</v>
      </c>
      <c r="M680" s="571">
        <v>0</v>
      </c>
      <c r="N680" s="571">
        <v>5000</v>
      </c>
      <c r="O680" s="571">
        <v>0</v>
      </c>
      <c r="P680" s="571">
        <f t="shared" si="96"/>
        <v>0</v>
      </c>
      <c r="Q680" s="571">
        <v>0</v>
      </c>
      <c r="R680" s="571">
        <v>0</v>
      </c>
      <c r="S680" s="571">
        <v>0</v>
      </c>
      <c r="T680" s="571">
        <f t="shared" si="97"/>
        <v>0</v>
      </c>
      <c r="U680" s="571">
        <v>0</v>
      </c>
      <c r="V680" s="571">
        <v>0</v>
      </c>
      <c r="W680" s="571">
        <v>0</v>
      </c>
      <c r="X680" s="450" t="s">
        <v>2061</v>
      </c>
    </row>
    <row r="681" spans="1:42" s="316" customFormat="1" ht="15.75" hidden="1" outlineLevel="2" x14ac:dyDescent="0.25">
      <c r="A681" s="488" t="s">
        <v>1822</v>
      </c>
      <c r="B681" s="105" t="s">
        <v>2195</v>
      </c>
      <c r="C681" s="571">
        <v>0</v>
      </c>
      <c r="D681" s="571">
        <f t="shared" si="93"/>
        <v>10000</v>
      </c>
      <c r="E681" s="571">
        <v>2</v>
      </c>
      <c r="F681" s="571">
        <v>1</v>
      </c>
      <c r="G681" s="571"/>
      <c r="H681" s="571">
        <f t="shared" si="94"/>
        <v>0</v>
      </c>
      <c r="I681" s="571">
        <v>0</v>
      </c>
      <c r="J681" s="571">
        <v>0</v>
      </c>
      <c r="K681" s="571">
        <v>0</v>
      </c>
      <c r="L681" s="571">
        <f t="shared" si="95"/>
        <v>0</v>
      </c>
      <c r="M681" s="571">
        <v>0</v>
      </c>
      <c r="N681" s="571">
        <v>0</v>
      </c>
      <c r="O681" s="571">
        <v>0</v>
      </c>
      <c r="P681" s="571">
        <f t="shared" si="96"/>
        <v>10000</v>
      </c>
      <c r="Q681" s="571">
        <v>0</v>
      </c>
      <c r="R681" s="571">
        <v>10000</v>
      </c>
      <c r="S681" s="571">
        <v>0</v>
      </c>
      <c r="T681" s="571">
        <f t="shared" si="97"/>
        <v>0</v>
      </c>
      <c r="U681" s="571">
        <v>0</v>
      </c>
      <c r="V681" s="571">
        <v>0</v>
      </c>
      <c r="W681" s="571">
        <v>0</v>
      </c>
      <c r="X681" s="450" t="s">
        <v>2061</v>
      </c>
    </row>
    <row r="682" spans="1:42" s="316" customFormat="1" ht="15.75" hidden="1" outlineLevel="2" x14ac:dyDescent="0.25">
      <c r="A682" s="505" t="s">
        <v>1824</v>
      </c>
      <c r="B682" s="504" t="s">
        <v>2196</v>
      </c>
      <c r="C682" s="571">
        <v>0</v>
      </c>
      <c r="D682" s="571">
        <f t="shared" si="93"/>
        <v>5000</v>
      </c>
      <c r="E682" s="571">
        <v>1</v>
      </c>
      <c r="F682" s="571">
        <v>1</v>
      </c>
      <c r="G682" s="571">
        <v>1</v>
      </c>
      <c r="H682" s="571">
        <f t="shared" si="94"/>
        <v>0</v>
      </c>
      <c r="I682" s="571">
        <v>0</v>
      </c>
      <c r="J682" s="571">
        <v>0</v>
      </c>
      <c r="K682" s="571">
        <v>0</v>
      </c>
      <c r="L682" s="571">
        <f t="shared" si="95"/>
        <v>5000</v>
      </c>
      <c r="M682" s="571">
        <v>0</v>
      </c>
      <c r="N682" s="586">
        <v>5000</v>
      </c>
      <c r="O682" s="571">
        <v>0</v>
      </c>
      <c r="P682" s="571">
        <f t="shared" si="96"/>
        <v>0</v>
      </c>
      <c r="Q682" s="571">
        <v>0</v>
      </c>
      <c r="R682" s="571">
        <v>0</v>
      </c>
      <c r="S682" s="571">
        <v>0</v>
      </c>
      <c r="T682" s="571">
        <f t="shared" si="97"/>
        <v>0</v>
      </c>
      <c r="U682" s="571">
        <v>0</v>
      </c>
      <c r="V682" s="571">
        <v>0</v>
      </c>
      <c r="W682" s="571">
        <v>0</v>
      </c>
      <c r="X682" s="450" t="s">
        <v>1581</v>
      </c>
    </row>
    <row r="683" spans="1:42" s="436" customFormat="1" ht="15.75" hidden="1" outlineLevel="2" x14ac:dyDescent="0.25">
      <c r="A683" s="491" t="s">
        <v>1825</v>
      </c>
      <c r="B683" s="490" t="s">
        <v>1819</v>
      </c>
      <c r="C683" s="589">
        <v>4.5</v>
      </c>
      <c r="D683" s="574">
        <f t="shared" si="93"/>
        <v>12761.901900000001</v>
      </c>
      <c r="E683" s="574"/>
      <c r="F683" s="574"/>
      <c r="G683" s="574"/>
      <c r="H683" s="574">
        <f t="shared" si="94"/>
        <v>0</v>
      </c>
      <c r="I683" s="574">
        <v>0</v>
      </c>
      <c r="J683" s="574">
        <v>0</v>
      </c>
      <c r="K683" s="574">
        <v>0</v>
      </c>
      <c r="L683" s="574">
        <f t="shared" si="95"/>
        <v>0</v>
      </c>
      <c r="M683" s="574">
        <v>0</v>
      </c>
      <c r="N683" s="589">
        <v>0</v>
      </c>
      <c r="O683" s="574">
        <v>0</v>
      </c>
      <c r="P683" s="574">
        <f t="shared" si="96"/>
        <v>12761.901900000001</v>
      </c>
      <c r="Q683" s="574">
        <v>0</v>
      </c>
      <c r="R683" s="589">
        <f>3458.51*4.5*0.82</f>
        <v>12761.901900000001</v>
      </c>
      <c r="S683" s="574">
        <v>0</v>
      </c>
      <c r="T683" s="574">
        <f t="shared" si="97"/>
        <v>0</v>
      </c>
      <c r="U683" s="574">
        <v>0</v>
      </c>
      <c r="V683" s="574">
        <v>0</v>
      </c>
      <c r="W683" s="574">
        <v>0</v>
      </c>
      <c r="X683" s="473" t="s">
        <v>1564</v>
      </c>
    </row>
    <row r="684" spans="1:42" s="436" customFormat="1" ht="15.75" hidden="1" outlineLevel="2" x14ac:dyDescent="0.25">
      <c r="A684" s="491" t="s">
        <v>1826</v>
      </c>
      <c r="B684" s="490" t="s">
        <v>1820</v>
      </c>
      <c r="C684" s="589">
        <v>2</v>
      </c>
      <c r="D684" s="574">
        <f t="shared" si="93"/>
        <v>5671.9564</v>
      </c>
      <c r="E684" s="574"/>
      <c r="F684" s="574"/>
      <c r="G684" s="574"/>
      <c r="H684" s="574">
        <f t="shared" si="94"/>
        <v>0</v>
      </c>
      <c r="I684" s="574">
        <v>0</v>
      </c>
      <c r="J684" s="574">
        <v>0</v>
      </c>
      <c r="K684" s="574">
        <v>0</v>
      </c>
      <c r="L684" s="574">
        <f t="shared" si="95"/>
        <v>0</v>
      </c>
      <c r="M684" s="574">
        <v>0</v>
      </c>
      <c r="N684" s="589">
        <v>0</v>
      </c>
      <c r="O684" s="574">
        <v>0</v>
      </c>
      <c r="P684" s="574">
        <f t="shared" si="96"/>
        <v>5671.9564</v>
      </c>
      <c r="Q684" s="574">
        <v>0</v>
      </c>
      <c r="R684" s="589">
        <f>3458.51*2*0.82</f>
        <v>5671.9564</v>
      </c>
      <c r="S684" s="574">
        <v>0</v>
      </c>
      <c r="T684" s="574">
        <f t="shared" si="97"/>
        <v>0</v>
      </c>
      <c r="U684" s="574">
        <v>0</v>
      </c>
      <c r="V684" s="574">
        <v>0</v>
      </c>
      <c r="W684" s="574">
        <v>0</v>
      </c>
      <c r="X684" s="473" t="s">
        <v>1564</v>
      </c>
    </row>
    <row r="685" spans="1:42" s="436" customFormat="1" ht="15.75" hidden="1" outlineLevel="2" x14ac:dyDescent="0.25">
      <c r="A685" s="491" t="s">
        <v>1827</v>
      </c>
      <c r="B685" s="490" t="s">
        <v>1821</v>
      </c>
      <c r="C685" s="589">
        <v>2.6</v>
      </c>
      <c r="D685" s="574">
        <f t="shared" si="93"/>
        <v>7373.5433200000007</v>
      </c>
      <c r="E685" s="574"/>
      <c r="F685" s="574"/>
      <c r="G685" s="574"/>
      <c r="H685" s="574">
        <f t="shared" si="94"/>
        <v>0</v>
      </c>
      <c r="I685" s="574">
        <v>0</v>
      </c>
      <c r="J685" s="574">
        <v>0</v>
      </c>
      <c r="K685" s="574">
        <v>0</v>
      </c>
      <c r="L685" s="574">
        <f t="shared" si="95"/>
        <v>7373.5433200000007</v>
      </c>
      <c r="M685" s="574">
        <v>0</v>
      </c>
      <c r="N685" s="589">
        <f>3458.51*0.82*2.6</f>
        <v>7373.5433200000007</v>
      </c>
      <c r="O685" s="574">
        <v>0</v>
      </c>
      <c r="P685" s="574">
        <f t="shared" si="96"/>
        <v>0</v>
      </c>
      <c r="Q685" s="574">
        <v>0</v>
      </c>
      <c r="R685" s="574">
        <v>0</v>
      </c>
      <c r="S685" s="574">
        <v>0</v>
      </c>
      <c r="T685" s="574">
        <f t="shared" si="97"/>
        <v>0</v>
      </c>
      <c r="U685" s="574">
        <v>0</v>
      </c>
      <c r="V685" s="574">
        <v>0</v>
      </c>
      <c r="W685" s="574">
        <v>0</v>
      </c>
      <c r="X685" s="473" t="s">
        <v>1564</v>
      </c>
    </row>
    <row r="686" spans="1:42" s="390" customFormat="1" ht="15.75" hidden="1" outlineLevel="2" x14ac:dyDescent="0.25">
      <c r="A686" s="526" t="s">
        <v>1828</v>
      </c>
      <c r="B686" s="527" t="s">
        <v>2172</v>
      </c>
      <c r="C686" s="568">
        <v>10</v>
      </c>
      <c r="D686" s="568">
        <f t="shared" si="93"/>
        <v>28400</v>
      </c>
      <c r="E686" s="568"/>
      <c r="F686" s="568"/>
      <c r="G686" s="568"/>
      <c r="H686" s="568">
        <f t="shared" si="94"/>
        <v>0</v>
      </c>
      <c r="I686" s="568">
        <v>0</v>
      </c>
      <c r="J686" s="568">
        <v>0</v>
      </c>
      <c r="K686" s="568">
        <v>0</v>
      </c>
      <c r="L686" s="568">
        <f t="shared" si="95"/>
        <v>28400</v>
      </c>
      <c r="M686" s="568">
        <v>0</v>
      </c>
      <c r="N686" s="568">
        <v>28400</v>
      </c>
      <c r="O686" s="568">
        <v>0</v>
      </c>
      <c r="P686" s="568">
        <f t="shared" si="96"/>
        <v>0</v>
      </c>
      <c r="Q686" s="568">
        <v>0</v>
      </c>
      <c r="R686" s="568">
        <v>0</v>
      </c>
      <c r="S686" s="568">
        <v>0</v>
      </c>
      <c r="T686" s="568">
        <f t="shared" si="97"/>
        <v>0</v>
      </c>
      <c r="U686" s="568">
        <v>0</v>
      </c>
      <c r="V686" s="568">
        <v>0</v>
      </c>
      <c r="W686" s="568">
        <v>0</v>
      </c>
      <c r="X686" s="474" t="s">
        <v>2031</v>
      </c>
    </row>
    <row r="687" spans="1:42" s="542" customFormat="1" ht="15.75" hidden="1" outlineLevel="2" x14ac:dyDescent="0.25">
      <c r="A687" s="539" t="s">
        <v>221</v>
      </c>
      <c r="B687" s="540" t="s">
        <v>978</v>
      </c>
      <c r="C687" s="593">
        <v>0</v>
      </c>
      <c r="D687" s="593">
        <f t="shared" si="93"/>
        <v>12000</v>
      </c>
      <c r="E687" s="593"/>
      <c r="F687" s="593"/>
      <c r="G687" s="593"/>
      <c r="H687" s="593">
        <f t="shared" si="94"/>
        <v>0</v>
      </c>
      <c r="I687" s="593">
        <v>0</v>
      </c>
      <c r="J687" s="593">
        <v>0</v>
      </c>
      <c r="K687" s="593">
        <v>0</v>
      </c>
      <c r="L687" s="593">
        <f t="shared" si="95"/>
        <v>0</v>
      </c>
      <c r="M687" s="593">
        <v>0</v>
      </c>
      <c r="N687" s="593">
        <v>0</v>
      </c>
      <c r="O687" s="593">
        <v>0</v>
      </c>
      <c r="P687" s="593">
        <f t="shared" si="96"/>
        <v>0</v>
      </c>
      <c r="Q687" s="593">
        <v>0</v>
      </c>
      <c r="R687" s="593">
        <v>0</v>
      </c>
      <c r="S687" s="593">
        <v>0</v>
      </c>
      <c r="T687" s="593">
        <f t="shared" si="97"/>
        <v>12000</v>
      </c>
      <c r="U687" s="593">
        <v>0</v>
      </c>
      <c r="V687" s="593">
        <v>12000</v>
      </c>
      <c r="W687" s="593">
        <v>0</v>
      </c>
      <c r="X687" s="541" t="s">
        <v>2262</v>
      </c>
    </row>
    <row r="688" spans="1:42" s="44" customFormat="1" ht="15.75" hidden="1" outlineLevel="1" x14ac:dyDescent="0.2">
      <c r="A688" s="101" t="s">
        <v>455</v>
      </c>
      <c r="B688" s="29" t="s">
        <v>456</v>
      </c>
      <c r="C688" s="562">
        <f>SUM(C689:C731)</f>
        <v>37.1</v>
      </c>
      <c r="D688" s="562">
        <f t="shared" si="93"/>
        <v>1276621.2368340001</v>
      </c>
      <c r="E688" s="562">
        <f>SUM(E689:E731)</f>
        <v>23</v>
      </c>
      <c r="F688" s="562">
        <f>SUM(F689:F731)</f>
        <v>10</v>
      </c>
      <c r="G688" s="562">
        <f>SUM(G689:G731)</f>
        <v>5</v>
      </c>
      <c r="H688" s="562">
        <f t="shared" si="94"/>
        <v>51200</v>
      </c>
      <c r="I688" s="562">
        <f>SUM(I689:I731)</f>
        <v>0</v>
      </c>
      <c r="J688" s="562">
        <f>SUM(J689:J731)</f>
        <v>51200</v>
      </c>
      <c r="K688" s="562">
        <f>SUM(K689:K731)</f>
        <v>0</v>
      </c>
      <c r="L688" s="562">
        <f t="shared" si="95"/>
        <v>486660.29683400004</v>
      </c>
      <c r="M688" s="562">
        <f>SUM(M689:M731)</f>
        <v>0</v>
      </c>
      <c r="N688" s="562">
        <f>SUM(N689:N731)</f>
        <v>486660.29683400004</v>
      </c>
      <c r="O688" s="562">
        <f>SUM(O689:O731)</f>
        <v>0</v>
      </c>
      <c r="P688" s="562">
        <f t="shared" si="96"/>
        <v>138760.94</v>
      </c>
      <c r="Q688" s="562">
        <f>SUM(Q689:Q731)</f>
        <v>0</v>
      </c>
      <c r="R688" s="562">
        <f>SUM(R689:R731)</f>
        <v>138760.94</v>
      </c>
      <c r="S688" s="562">
        <f>SUM(S689:S731)</f>
        <v>0</v>
      </c>
      <c r="T688" s="562">
        <f t="shared" si="97"/>
        <v>600000</v>
      </c>
      <c r="U688" s="562">
        <f>SUM(U689:U731)</f>
        <v>0</v>
      </c>
      <c r="V688" s="562">
        <f>SUM(V689:V731)</f>
        <v>600000</v>
      </c>
      <c r="W688" s="562">
        <f>SUM(W689:W731)</f>
        <v>0</v>
      </c>
      <c r="X688" s="31">
        <f>SUM(X689:X703)</f>
        <v>0</v>
      </c>
      <c r="Y688" s="31">
        <f>SUM(Y689:Y703)</f>
        <v>0</v>
      </c>
      <c r="Z688" s="382"/>
      <c r="AG688" s="45"/>
      <c r="AH688" s="45"/>
      <c r="AI688" s="34"/>
      <c r="AJ688" s="34"/>
      <c r="AK688" s="45"/>
      <c r="AL688" s="45"/>
      <c r="AM688" s="45"/>
      <c r="AN688" s="45"/>
      <c r="AO688" s="45"/>
      <c r="AP688" s="45"/>
    </row>
    <row r="689" spans="1:42" s="128" customFormat="1" ht="15.75" hidden="1" outlineLevel="2" x14ac:dyDescent="0.25">
      <c r="A689" s="495" t="s">
        <v>457</v>
      </c>
      <c r="B689" s="129" t="s">
        <v>1031</v>
      </c>
      <c r="C689" s="563">
        <v>0</v>
      </c>
      <c r="D689" s="563">
        <f t="shared" si="93"/>
        <v>5600</v>
      </c>
      <c r="E689" s="563"/>
      <c r="F689" s="563"/>
      <c r="G689" s="563"/>
      <c r="H689" s="563">
        <f t="shared" si="94"/>
        <v>5600</v>
      </c>
      <c r="I689" s="563">
        <v>0</v>
      </c>
      <c r="J689" s="564">
        <v>5600</v>
      </c>
      <c r="K689" s="563">
        <v>0</v>
      </c>
      <c r="L689" s="563">
        <f t="shared" si="95"/>
        <v>0</v>
      </c>
      <c r="M689" s="565">
        <v>0</v>
      </c>
      <c r="N689" s="563">
        <v>0</v>
      </c>
      <c r="O689" s="563">
        <v>0</v>
      </c>
      <c r="P689" s="563">
        <f t="shared" si="96"/>
        <v>0</v>
      </c>
      <c r="Q689" s="563">
        <v>0</v>
      </c>
      <c r="R689" s="563">
        <v>0</v>
      </c>
      <c r="S689" s="563">
        <v>0</v>
      </c>
      <c r="T689" s="563">
        <f t="shared" si="97"/>
        <v>0</v>
      </c>
      <c r="U689" s="563">
        <v>0</v>
      </c>
      <c r="V689" s="563">
        <v>0</v>
      </c>
      <c r="W689" s="563">
        <v>0</v>
      </c>
      <c r="X689" s="58"/>
      <c r="Y689" s="280"/>
      <c r="Z689" s="413" t="e">
        <f>J689-#REF!</f>
        <v>#REF!</v>
      </c>
      <c r="AI689" s="34">
        <f>SUM(I689:K689)</f>
        <v>5600</v>
      </c>
      <c r="AJ689" s="34">
        <f>AI689-H689</f>
        <v>0</v>
      </c>
    </row>
    <row r="690" spans="1:42" s="128" customFormat="1" ht="31.5" hidden="1" outlineLevel="2" x14ac:dyDescent="0.25">
      <c r="A690" s="495" t="s">
        <v>459</v>
      </c>
      <c r="B690" s="129" t="s">
        <v>1030</v>
      </c>
      <c r="C690" s="563">
        <v>0</v>
      </c>
      <c r="D690" s="563">
        <f t="shared" si="93"/>
        <v>5600</v>
      </c>
      <c r="E690" s="563"/>
      <c r="F690" s="563"/>
      <c r="G690" s="563"/>
      <c r="H690" s="563">
        <f t="shared" si="94"/>
        <v>5600</v>
      </c>
      <c r="I690" s="563">
        <v>0</v>
      </c>
      <c r="J690" s="564">
        <v>5600</v>
      </c>
      <c r="K690" s="563">
        <v>0</v>
      </c>
      <c r="L690" s="563">
        <f t="shared" si="95"/>
        <v>0</v>
      </c>
      <c r="M690" s="565">
        <v>0</v>
      </c>
      <c r="N690" s="563">
        <v>0</v>
      </c>
      <c r="O690" s="563">
        <v>0</v>
      </c>
      <c r="P690" s="563">
        <f t="shared" si="96"/>
        <v>0</v>
      </c>
      <c r="Q690" s="563">
        <v>0</v>
      </c>
      <c r="R690" s="563">
        <v>0</v>
      </c>
      <c r="S690" s="563">
        <v>0</v>
      </c>
      <c r="T690" s="563">
        <f t="shared" si="97"/>
        <v>0</v>
      </c>
      <c r="U690" s="563">
        <v>0</v>
      </c>
      <c r="V690" s="563">
        <v>0</v>
      </c>
      <c r="W690" s="563">
        <v>0</v>
      </c>
      <c r="X690" s="58"/>
      <c r="Y690" s="280"/>
      <c r="Z690" s="413" t="e">
        <f>J690-#REF!</f>
        <v>#REF!</v>
      </c>
      <c r="AI690" s="34">
        <f>SUM(I690:K690)</f>
        <v>5600</v>
      </c>
      <c r="AJ690" s="34">
        <f>AI690-H690</f>
        <v>0</v>
      </c>
    </row>
    <row r="691" spans="1:42" s="112" customFormat="1" ht="31.5" hidden="1" outlineLevel="2" x14ac:dyDescent="0.25">
      <c r="A691" s="481" t="s">
        <v>461</v>
      </c>
      <c r="B691" s="78" t="s">
        <v>1029</v>
      </c>
      <c r="C691" s="563">
        <v>0</v>
      </c>
      <c r="D691" s="563">
        <f t="shared" si="93"/>
        <v>7100</v>
      </c>
      <c r="E691" s="563"/>
      <c r="F691" s="563"/>
      <c r="G691" s="563"/>
      <c r="H691" s="563">
        <f t="shared" si="94"/>
        <v>7100</v>
      </c>
      <c r="I691" s="563">
        <v>0</v>
      </c>
      <c r="J691" s="564">
        <v>7100</v>
      </c>
      <c r="K691" s="563">
        <v>0</v>
      </c>
      <c r="L691" s="563">
        <f t="shared" si="95"/>
        <v>0</v>
      </c>
      <c r="M691" s="565">
        <v>0</v>
      </c>
      <c r="N691" s="563">
        <v>0</v>
      </c>
      <c r="O691" s="563">
        <v>0</v>
      </c>
      <c r="P691" s="563">
        <f t="shared" si="96"/>
        <v>0</v>
      </c>
      <c r="Q691" s="563">
        <v>0</v>
      </c>
      <c r="R691" s="563">
        <v>0</v>
      </c>
      <c r="S691" s="563">
        <v>0</v>
      </c>
      <c r="T691" s="563">
        <f t="shared" si="97"/>
        <v>0</v>
      </c>
      <c r="U691" s="563">
        <v>0</v>
      </c>
      <c r="V691" s="563">
        <v>0</v>
      </c>
      <c r="W691" s="563">
        <v>0</v>
      </c>
      <c r="X691" s="58"/>
      <c r="Y691" s="275"/>
      <c r="Z691" s="413" t="e">
        <f>J691-#REF!</f>
        <v>#REF!</v>
      </c>
      <c r="AI691" s="34">
        <f>SUM(I691:K691)</f>
        <v>7100</v>
      </c>
      <c r="AJ691" s="34">
        <f>AI691-H691</f>
        <v>0</v>
      </c>
    </row>
    <row r="692" spans="1:42" s="112" customFormat="1" ht="15.75" hidden="1" outlineLevel="2" x14ac:dyDescent="0.25">
      <c r="A692" s="481" t="s">
        <v>463</v>
      </c>
      <c r="B692" s="78" t="s">
        <v>1028</v>
      </c>
      <c r="C692" s="563">
        <v>0</v>
      </c>
      <c r="D692" s="563">
        <f t="shared" si="93"/>
        <v>6900</v>
      </c>
      <c r="E692" s="563"/>
      <c r="F692" s="563"/>
      <c r="G692" s="563"/>
      <c r="H692" s="563">
        <f t="shared" si="94"/>
        <v>6900</v>
      </c>
      <c r="I692" s="563">
        <v>0</v>
      </c>
      <c r="J692" s="564">
        <v>6900</v>
      </c>
      <c r="K692" s="563">
        <v>0</v>
      </c>
      <c r="L692" s="563">
        <f t="shared" si="95"/>
        <v>0</v>
      </c>
      <c r="M692" s="565">
        <v>0</v>
      </c>
      <c r="N692" s="563">
        <v>0</v>
      </c>
      <c r="O692" s="563">
        <v>0</v>
      </c>
      <c r="P692" s="563">
        <f t="shared" si="96"/>
        <v>0</v>
      </c>
      <c r="Q692" s="563">
        <v>0</v>
      </c>
      <c r="R692" s="563">
        <v>0</v>
      </c>
      <c r="S692" s="563">
        <v>0</v>
      </c>
      <c r="T692" s="563">
        <f t="shared" si="97"/>
        <v>0</v>
      </c>
      <c r="U692" s="563">
        <v>0</v>
      </c>
      <c r="V692" s="563">
        <v>0</v>
      </c>
      <c r="W692" s="563">
        <v>0</v>
      </c>
      <c r="X692" s="58"/>
      <c r="Y692" s="275"/>
      <c r="Z692" s="413" t="e">
        <f>J692-#REF!</f>
        <v>#REF!</v>
      </c>
      <c r="AI692" s="34">
        <f>SUM(I692:K692)</f>
        <v>6900</v>
      </c>
      <c r="AJ692" s="34">
        <f>AI692-H692</f>
        <v>0</v>
      </c>
    </row>
    <row r="693" spans="1:42" s="91" customFormat="1" ht="18.75" hidden="1" customHeight="1" outlineLevel="2" x14ac:dyDescent="0.25">
      <c r="A693" s="483" t="s">
        <v>894</v>
      </c>
      <c r="B693" s="428" t="s">
        <v>1513</v>
      </c>
      <c r="C693" s="575">
        <v>0</v>
      </c>
      <c r="D693" s="575">
        <f t="shared" si="93"/>
        <v>8000</v>
      </c>
      <c r="E693" s="575"/>
      <c r="F693" s="575"/>
      <c r="G693" s="575"/>
      <c r="H693" s="575">
        <f t="shared" si="94"/>
        <v>8000</v>
      </c>
      <c r="I693" s="575">
        <v>0</v>
      </c>
      <c r="J693" s="576">
        <v>8000</v>
      </c>
      <c r="K693" s="575">
        <v>0</v>
      </c>
      <c r="L693" s="575">
        <f t="shared" si="95"/>
        <v>0</v>
      </c>
      <c r="M693" s="577">
        <v>0</v>
      </c>
      <c r="N693" s="575">
        <v>0</v>
      </c>
      <c r="O693" s="575">
        <v>0</v>
      </c>
      <c r="P693" s="575">
        <f t="shared" si="96"/>
        <v>0</v>
      </c>
      <c r="Q693" s="575">
        <v>0</v>
      </c>
      <c r="R693" s="575">
        <v>0</v>
      </c>
      <c r="S693" s="575">
        <v>0</v>
      </c>
      <c r="T693" s="575">
        <f t="shared" si="97"/>
        <v>0</v>
      </c>
      <c r="U693" s="575">
        <v>0</v>
      </c>
      <c r="V693" s="575">
        <v>0</v>
      </c>
      <c r="W693" s="575">
        <v>0</v>
      </c>
      <c r="X693" s="429" t="s">
        <v>1640</v>
      </c>
      <c r="Y693" s="430"/>
      <c r="Z693" s="431"/>
    </row>
    <row r="694" spans="1:42" s="91" customFormat="1" ht="18.75" hidden="1" customHeight="1" outlineLevel="2" x14ac:dyDescent="0.25">
      <c r="A694" s="483" t="s">
        <v>895</v>
      </c>
      <c r="B694" s="428" t="s">
        <v>1514</v>
      </c>
      <c r="C694" s="575">
        <v>0</v>
      </c>
      <c r="D694" s="575">
        <f t="shared" si="93"/>
        <v>8000</v>
      </c>
      <c r="E694" s="575"/>
      <c r="F694" s="575"/>
      <c r="G694" s="575"/>
      <c r="H694" s="575">
        <f t="shared" si="94"/>
        <v>8000</v>
      </c>
      <c r="I694" s="575">
        <v>0</v>
      </c>
      <c r="J694" s="576">
        <v>8000</v>
      </c>
      <c r="K694" s="575">
        <v>0</v>
      </c>
      <c r="L694" s="575">
        <f t="shared" si="95"/>
        <v>0</v>
      </c>
      <c r="M694" s="577">
        <v>0</v>
      </c>
      <c r="N694" s="575">
        <v>0</v>
      </c>
      <c r="O694" s="575">
        <v>0</v>
      </c>
      <c r="P694" s="575">
        <f t="shared" si="96"/>
        <v>0</v>
      </c>
      <c r="Q694" s="575">
        <v>0</v>
      </c>
      <c r="R694" s="575">
        <v>0</v>
      </c>
      <c r="S694" s="575">
        <v>0</v>
      </c>
      <c r="T694" s="575">
        <f t="shared" si="97"/>
        <v>0</v>
      </c>
      <c r="U694" s="575">
        <v>0</v>
      </c>
      <c r="V694" s="575">
        <v>0</v>
      </c>
      <c r="W694" s="575">
        <v>0</v>
      </c>
      <c r="X694" s="429" t="s">
        <v>1640</v>
      </c>
      <c r="Y694" s="430"/>
      <c r="Z694" s="431"/>
    </row>
    <row r="695" spans="1:42" s="91" customFormat="1" ht="18.75" hidden="1" customHeight="1" outlineLevel="2" x14ac:dyDescent="0.25">
      <c r="A695" s="483" t="s">
        <v>645</v>
      </c>
      <c r="B695" s="428" t="s">
        <v>1515</v>
      </c>
      <c r="C695" s="575">
        <v>0</v>
      </c>
      <c r="D695" s="575">
        <f t="shared" si="93"/>
        <v>10000</v>
      </c>
      <c r="E695" s="575"/>
      <c r="F695" s="575"/>
      <c r="G695" s="575"/>
      <c r="H695" s="575">
        <f t="shared" si="94"/>
        <v>10000</v>
      </c>
      <c r="I695" s="575">
        <v>0</v>
      </c>
      <c r="J695" s="576">
        <v>10000</v>
      </c>
      <c r="K695" s="575">
        <v>0</v>
      </c>
      <c r="L695" s="575">
        <f t="shared" si="95"/>
        <v>0</v>
      </c>
      <c r="M695" s="577">
        <v>0</v>
      </c>
      <c r="N695" s="575">
        <v>0</v>
      </c>
      <c r="O695" s="575">
        <v>0</v>
      </c>
      <c r="P695" s="575">
        <f t="shared" si="96"/>
        <v>0</v>
      </c>
      <c r="Q695" s="575">
        <v>0</v>
      </c>
      <c r="R695" s="575">
        <v>0</v>
      </c>
      <c r="S695" s="575">
        <v>0</v>
      </c>
      <c r="T695" s="575">
        <f t="shared" si="97"/>
        <v>0</v>
      </c>
      <c r="U695" s="575">
        <v>0</v>
      </c>
      <c r="V695" s="575">
        <v>0</v>
      </c>
      <c r="W695" s="575">
        <v>0</v>
      </c>
      <c r="X695" s="429" t="s">
        <v>1640</v>
      </c>
      <c r="Y695" s="432"/>
      <c r="Z695" s="433"/>
      <c r="AI695" s="434">
        <f>SUM(I695:K695)</f>
        <v>10000</v>
      </c>
      <c r="AJ695" s="434">
        <f>AI695-H695</f>
        <v>0</v>
      </c>
    </row>
    <row r="696" spans="1:42" s="441" customFormat="1" ht="15.75" hidden="1" outlineLevel="2" x14ac:dyDescent="0.25">
      <c r="A696" s="484" t="s">
        <v>647</v>
      </c>
      <c r="B696" s="437" t="s">
        <v>1037</v>
      </c>
      <c r="C696" s="578">
        <v>0</v>
      </c>
      <c r="D696" s="578">
        <f t="shared" si="93"/>
        <v>6000</v>
      </c>
      <c r="E696" s="578"/>
      <c r="F696" s="578"/>
      <c r="G696" s="578"/>
      <c r="H696" s="578">
        <f t="shared" si="94"/>
        <v>0</v>
      </c>
      <c r="I696" s="578">
        <v>0</v>
      </c>
      <c r="J696" s="578">
        <v>0</v>
      </c>
      <c r="K696" s="578">
        <v>0</v>
      </c>
      <c r="L696" s="578">
        <f t="shared" si="95"/>
        <v>6000</v>
      </c>
      <c r="M696" s="579">
        <v>0</v>
      </c>
      <c r="N696" s="580">
        <v>6000</v>
      </c>
      <c r="O696" s="578">
        <v>0</v>
      </c>
      <c r="P696" s="578">
        <f t="shared" si="96"/>
        <v>0</v>
      </c>
      <c r="Q696" s="578">
        <v>0</v>
      </c>
      <c r="R696" s="578">
        <v>0</v>
      </c>
      <c r="S696" s="578">
        <v>0</v>
      </c>
      <c r="T696" s="578">
        <f t="shared" si="97"/>
        <v>0</v>
      </c>
      <c r="U696" s="578">
        <v>0</v>
      </c>
      <c r="V696" s="578">
        <v>0</v>
      </c>
      <c r="W696" s="578">
        <v>0</v>
      </c>
      <c r="X696" s="438" t="s">
        <v>1640</v>
      </c>
      <c r="Y696" s="439"/>
      <c r="Z696" s="440"/>
    </row>
    <row r="697" spans="1:42" s="441" customFormat="1" ht="17.25" hidden="1" customHeight="1" outlineLevel="2" x14ac:dyDescent="0.25">
      <c r="A697" s="484" t="s">
        <v>650</v>
      </c>
      <c r="B697" s="437" t="s">
        <v>1516</v>
      </c>
      <c r="C697" s="578">
        <v>0</v>
      </c>
      <c r="D697" s="578">
        <f t="shared" si="93"/>
        <v>5000</v>
      </c>
      <c r="E697" s="578"/>
      <c r="F697" s="578"/>
      <c r="G697" s="578"/>
      <c r="H697" s="578">
        <f t="shared" si="94"/>
        <v>0</v>
      </c>
      <c r="I697" s="578">
        <v>0</v>
      </c>
      <c r="J697" s="578">
        <v>0</v>
      </c>
      <c r="K697" s="578">
        <v>0</v>
      </c>
      <c r="L697" s="578">
        <f t="shared" si="95"/>
        <v>5000</v>
      </c>
      <c r="M697" s="579">
        <v>0</v>
      </c>
      <c r="N697" s="580">
        <v>5000</v>
      </c>
      <c r="O697" s="578">
        <v>0</v>
      </c>
      <c r="P697" s="578">
        <f t="shared" si="96"/>
        <v>0</v>
      </c>
      <c r="Q697" s="578">
        <v>0</v>
      </c>
      <c r="R697" s="578">
        <v>0</v>
      </c>
      <c r="S697" s="578">
        <v>0</v>
      </c>
      <c r="T697" s="578">
        <f t="shared" si="97"/>
        <v>0</v>
      </c>
      <c r="U697" s="578">
        <v>0</v>
      </c>
      <c r="V697" s="578">
        <v>0</v>
      </c>
      <c r="W697" s="578">
        <v>0</v>
      </c>
      <c r="X697" s="438" t="s">
        <v>1640</v>
      </c>
      <c r="Y697" s="439"/>
      <c r="Z697" s="440"/>
    </row>
    <row r="698" spans="1:42" s="441" customFormat="1" ht="31.5" hidden="1" outlineLevel="2" x14ac:dyDescent="0.25">
      <c r="A698" s="484" t="s">
        <v>652</v>
      </c>
      <c r="B698" s="437" t="s">
        <v>1517</v>
      </c>
      <c r="C698" s="578">
        <v>0</v>
      </c>
      <c r="D698" s="578">
        <f t="shared" si="93"/>
        <v>5000</v>
      </c>
      <c r="E698" s="578"/>
      <c r="F698" s="578"/>
      <c r="G698" s="578"/>
      <c r="H698" s="578">
        <f t="shared" si="94"/>
        <v>0</v>
      </c>
      <c r="I698" s="578">
        <v>0</v>
      </c>
      <c r="J698" s="578">
        <v>0</v>
      </c>
      <c r="K698" s="578">
        <v>0</v>
      </c>
      <c r="L698" s="578">
        <f t="shared" si="95"/>
        <v>5000</v>
      </c>
      <c r="M698" s="579">
        <v>0</v>
      </c>
      <c r="N698" s="580">
        <v>5000</v>
      </c>
      <c r="O698" s="578">
        <v>0</v>
      </c>
      <c r="P698" s="578">
        <f t="shared" si="96"/>
        <v>0</v>
      </c>
      <c r="Q698" s="578">
        <v>0</v>
      </c>
      <c r="R698" s="578">
        <v>0</v>
      </c>
      <c r="S698" s="578">
        <v>0</v>
      </c>
      <c r="T698" s="578">
        <f t="shared" si="97"/>
        <v>0</v>
      </c>
      <c r="U698" s="578">
        <v>0</v>
      </c>
      <c r="V698" s="578">
        <v>0</v>
      </c>
      <c r="W698" s="578">
        <v>0</v>
      </c>
      <c r="X698" s="438" t="s">
        <v>1640</v>
      </c>
      <c r="Y698" s="442"/>
      <c r="Z698" s="443"/>
      <c r="AI698" s="444">
        <f>SUM(I698:K698)</f>
        <v>0</v>
      </c>
      <c r="AJ698" s="444">
        <f>AI698-H698</f>
        <v>0</v>
      </c>
    </row>
    <row r="699" spans="1:42" s="441" customFormat="1" ht="31.5" hidden="1" outlineLevel="2" x14ac:dyDescent="0.25">
      <c r="A699" s="484" t="s">
        <v>654</v>
      </c>
      <c r="B699" s="437" t="s">
        <v>1518</v>
      </c>
      <c r="C699" s="578">
        <v>0</v>
      </c>
      <c r="D699" s="578">
        <f t="shared" si="93"/>
        <v>5000</v>
      </c>
      <c r="E699" s="578"/>
      <c r="F699" s="578"/>
      <c r="G699" s="578"/>
      <c r="H699" s="578">
        <f t="shared" si="94"/>
        <v>0</v>
      </c>
      <c r="I699" s="578">
        <v>0</v>
      </c>
      <c r="J699" s="578">
        <v>0</v>
      </c>
      <c r="K699" s="578">
        <v>0</v>
      </c>
      <c r="L699" s="578">
        <f t="shared" si="95"/>
        <v>5000</v>
      </c>
      <c r="M699" s="579">
        <v>0</v>
      </c>
      <c r="N699" s="580">
        <v>5000</v>
      </c>
      <c r="O699" s="578">
        <v>0</v>
      </c>
      <c r="P699" s="578">
        <f t="shared" si="96"/>
        <v>0</v>
      </c>
      <c r="Q699" s="578">
        <v>0</v>
      </c>
      <c r="R699" s="578">
        <v>0</v>
      </c>
      <c r="S699" s="578">
        <v>0</v>
      </c>
      <c r="T699" s="578">
        <f t="shared" si="97"/>
        <v>0</v>
      </c>
      <c r="U699" s="578">
        <v>0</v>
      </c>
      <c r="V699" s="578">
        <v>0</v>
      </c>
      <c r="W699" s="578">
        <v>0</v>
      </c>
      <c r="X699" s="438" t="s">
        <v>1640</v>
      </c>
      <c r="Y699" s="439"/>
      <c r="Z699" s="440"/>
    </row>
    <row r="700" spans="1:42" s="441" customFormat="1" ht="31.5" hidden="1" outlineLevel="2" x14ac:dyDescent="0.25">
      <c r="A700" s="484" t="s">
        <v>656</v>
      </c>
      <c r="B700" s="437" t="s">
        <v>1519</v>
      </c>
      <c r="C700" s="578">
        <v>0</v>
      </c>
      <c r="D700" s="578">
        <f t="shared" si="93"/>
        <v>5000</v>
      </c>
      <c r="E700" s="578"/>
      <c r="F700" s="578"/>
      <c r="G700" s="578"/>
      <c r="H700" s="578">
        <f t="shared" si="94"/>
        <v>0</v>
      </c>
      <c r="I700" s="578">
        <v>0</v>
      </c>
      <c r="J700" s="578">
        <v>0</v>
      </c>
      <c r="K700" s="578">
        <v>0</v>
      </c>
      <c r="L700" s="578">
        <f t="shared" si="95"/>
        <v>5000</v>
      </c>
      <c r="M700" s="579">
        <v>0</v>
      </c>
      <c r="N700" s="580">
        <v>5000</v>
      </c>
      <c r="O700" s="578">
        <v>0</v>
      </c>
      <c r="P700" s="578">
        <f t="shared" si="96"/>
        <v>0</v>
      </c>
      <c r="Q700" s="578">
        <v>0</v>
      </c>
      <c r="R700" s="578">
        <v>0</v>
      </c>
      <c r="S700" s="578">
        <v>0</v>
      </c>
      <c r="T700" s="578">
        <f t="shared" si="97"/>
        <v>0</v>
      </c>
      <c r="U700" s="578">
        <v>0</v>
      </c>
      <c r="V700" s="578">
        <v>0</v>
      </c>
      <c r="W700" s="578">
        <v>0</v>
      </c>
      <c r="X700" s="438" t="s">
        <v>1640</v>
      </c>
      <c r="Y700" s="439"/>
      <c r="Z700" s="440"/>
    </row>
    <row r="701" spans="1:42" s="441" customFormat="1" ht="15.75" hidden="1" outlineLevel="2" x14ac:dyDescent="0.25">
      <c r="A701" s="484" t="s">
        <v>658</v>
      </c>
      <c r="B701" s="437" t="s">
        <v>1005</v>
      </c>
      <c r="C701" s="578">
        <v>0</v>
      </c>
      <c r="D701" s="578">
        <f t="shared" si="93"/>
        <v>5000</v>
      </c>
      <c r="E701" s="578"/>
      <c r="F701" s="578"/>
      <c r="G701" s="578"/>
      <c r="H701" s="578">
        <f t="shared" si="94"/>
        <v>0</v>
      </c>
      <c r="I701" s="578">
        <v>0</v>
      </c>
      <c r="J701" s="578">
        <v>0</v>
      </c>
      <c r="K701" s="578">
        <v>0</v>
      </c>
      <c r="L701" s="578">
        <f t="shared" si="95"/>
        <v>5000</v>
      </c>
      <c r="M701" s="579">
        <v>0</v>
      </c>
      <c r="N701" s="580">
        <v>5000</v>
      </c>
      <c r="O701" s="578">
        <v>0</v>
      </c>
      <c r="P701" s="578">
        <f t="shared" si="96"/>
        <v>0</v>
      </c>
      <c r="Q701" s="578">
        <v>0</v>
      </c>
      <c r="R701" s="578">
        <v>0</v>
      </c>
      <c r="S701" s="578">
        <v>0</v>
      </c>
      <c r="T701" s="578">
        <f t="shared" si="97"/>
        <v>0</v>
      </c>
      <c r="U701" s="578">
        <v>0</v>
      </c>
      <c r="V701" s="578">
        <v>0</v>
      </c>
      <c r="W701" s="578">
        <v>0</v>
      </c>
      <c r="X701" s="438" t="s">
        <v>1640</v>
      </c>
      <c r="Y701" s="442"/>
      <c r="Z701" s="443"/>
      <c r="AI701" s="444">
        <f>SUM(I701:K701)</f>
        <v>0</v>
      </c>
      <c r="AJ701" s="444">
        <f>AI701-H701</f>
        <v>0</v>
      </c>
    </row>
    <row r="702" spans="1:42" s="441" customFormat="1" ht="15.75" hidden="1" outlineLevel="2" x14ac:dyDescent="0.25">
      <c r="A702" s="484" t="s">
        <v>1511</v>
      </c>
      <c r="B702" s="437" t="s">
        <v>1520</v>
      </c>
      <c r="C702" s="578">
        <v>0</v>
      </c>
      <c r="D702" s="578">
        <f t="shared" si="93"/>
        <v>5000</v>
      </c>
      <c r="E702" s="578"/>
      <c r="F702" s="578"/>
      <c r="G702" s="578"/>
      <c r="H702" s="578">
        <f t="shared" si="94"/>
        <v>0</v>
      </c>
      <c r="I702" s="578">
        <v>0</v>
      </c>
      <c r="J702" s="578">
        <v>0</v>
      </c>
      <c r="K702" s="578">
        <v>0</v>
      </c>
      <c r="L702" s="578">
        <f t="shared" si="95"/>
        <v>5000</v>
      </c>
      <c r="M702" s="579">
        <v>0</v>
      </c>
      <c r="N702" s="580">
        <v>5000</v>
      </c>
      <c r="O702" s="578">
        <v>0</v>
      </c>
      <c r="P702" s="578">
        <f t="shared" si="96"/>
        <v>0</v>
      </c>
      <c r="Q702" s="578">
        <v>0</v>
      </c>
      <c r="R702" s="578">
        <v>0</v>
      </c>
      <c r="S702" s="578">
        <v>0</v>
      </c>
      <c r="T702" s="578">
        <f t="shared" si="97"/>
        <v>0</v>
      </c>
      <c r="U702" s="578">
        <v>0</v>
      </c>
      <c r="V702" s="578">
        <v>0</v>
      </c>
      <c r="W702" s="578">
        <v>0</v>
      </c>
      <c r="X702" s="438" t="s">
        <v>1640</v>
      </c>
      <c r="Y702" s="439"/>
      <c r="Z702" s="440"/>
    </row>
    <row r="703" spans="1:42" s="441" customFormat="1" ht="31.5" hidden="1" outlineLevel="2" x14ac:dyDescent="0.25">
      <c r="A703" s="484" t="s">
        <v>1512</v>
      </c>
      <c r="B703" s="437" t="s">
        <v>1027</v>
      </c>
      <c r="C703" s="578">
        <v>0</v>
      </c>
      <c r="D703" s="578">
        <f t="shared" si="93"/>
        <v>5000</v>
      </c>
      <c r="E703" s="578"/>
      <c r="F703" s="578"/>
      <c r="G703" s="578"/>
      <c r="H703" s="578">
        <f t="shared" si="94"/>
        <v>0</v>
      </c>
      <c r="I703" s="578">
        <v>0</v>
      </c>
      <c r="J703" s="578">
        <v>0</v>
      </c>
      <c r="K703" s="578">
        <v>0</v>
      </c>
      <c r="L703" s="578">
        <f t="shared" si="95"/>
        <v>5000</v>
      </c>
      <c r="M703" s="579">
        <v>0</v>
      </c>
      <c r="N703" s="580">
        <v>5000</v>
      </c>
      <c r="O703" s="578">
        <v>0</v>
      </c>
      <c r="P703" s="578">
        <f t="shared" si="96"/>
        <v>0</v>
      </c>
      <c r="Q703" s="578">
        <v>0</v>
      </c>
      <c r="R703" s="578">
        <v>0</v>
      </c>
      <c r="S703" s="578">
        <v>0</v>
      </c>
      <c r="T703" s="578">
        <f t="shared" si="97"/>
        <v>0</v>
      </c>
      <c r="U703" s="578">
        <v>0</v>
      </c>
      <c r="V703" s="578">
        <v>0</v>
      </c>
      <c r="W703" s="578">
        <v>0</v>
      </c>
      <c r="X703" s="438" t="s">
        <v>1640</v>
      </c>
      <c r="Y703" s="439"/>
      <c r="Z703" s="440"/>
    </row>
    <row r="704" spans="1:42" s="384" customFormat="1" ht="15.75" hidden="1" outlineLevel="2" x14ac:dyDescent="0.2">
      <c r="A704" s="479" t="s">
        <v>893</v>
      </c>
      <c r="B704" s="376" t="s">
        <v>930</v>
      </c>
      <c r="C704" s="568">
        <v>0</v>
      </c>
      <c r="D704" s="568">
        <f t="shared" si="93"/>
        <v>7000</v>
      </c>
      <c r="E704" s="568">
        <v>1</v>
      </c>
      <c r="F704" s="568"/>
      <c r="G704" s="568"/>
      <c r="H704" s="568">
        <f t="shared" si="94"/>
        <v>0</v>
      </c>
      <c r="I704" s="568">
        <v>0</v>
      </c>
      <c r="J704" s="568">
        <v>0</v>
      </c>
      <c r="K704" s="569">
        <v>0</v>
      </c>
      <c r="L704" s="568">
        <f t="shared" si="95"/>
        <v>7000</v>
      </c>
      <c r="M704" s="569">
        <v>0</v>
      </c>
      <c r="N704" s="580">
        <v>7000</v>
      </c>
      <c r="O704" s="568">
        <v>0</v>
      </c>
      <c r="P704" s="568">
        <f t="shared" si="96"/>
        <v>0</v>
      </c>
      <c r="Q704" s="568">
        <v>0</v>
      </c>
      <c r="R704" s="568">
        <v>0</v>
      </c>
      <c r="S704" s="568">
        <v>0</v>
      </c>
      <c r="T704" s="568">
        <f t="shared" si="97"/>
        <v>0</v>
      </c>
      <c r="U704" s="568">
        <v>0</v>
      </c>
      <c r="V704" s="568">
        <v>0</v>
      </c>
      <c r="W704" s="568">
        <v>0</v>
      </c>
      <c r="X704" s="377" t="s">
        <v>2190</v>
      </c>
      <c r="Y704" s="383"/>
      <c r="Z704" s="476"/>
      <c r="AG704" s="381"/>
      <c r="AH704" s="381"/>
      <c r="AI704" s="381"/>
      <c r="AJ704" s="381"/>
      <c r="AK704" s="381"/>
      <c r="AL704" s="381"/>
      <c r="AM704" s="381"/>
      <c r="AN704" s="381"/>
      <c r="AO704" s="381"/>
      <c r="AP704" s="381"/>
    </row>
    <row r="705" spans="1:24" s="316" customFormat="1" ht="15.75" hidden="1" outlineLevel="2" x14ac:dyDescent="0.25">
      <c r="A705" s="488" t="s">
        <v>1839</v>
      </c>
      <c r="B705" s="105" t="s">
        <v>2174</v>
      </c>
      <c r="C705" s="571">
        <v>0</v>
      </c>
      <c r="D705" s="571">
        <f t="shared" si="93"/>
        <v>5000</v>
      </c>
      <c r="E705" s="571">
        <v>1</v>
      </c>
      <c r="F705" s="571">
        <v>1</v>
      </c>
      <c r="G705" s="571">
        <v>1</v>
      </c>
      <c r="H705" s="571">
        <f t="shared" si="94"/>
        <v>0</v>
      </c>
      <c r="I705" s="571">
        <v>0</v>
      </c>
      <c r="J705" s="571">
        <v>0</v>
      </c>
      <c r="K705" s="571">
        <v>0</v>
      </c>
      <c r="L705" s="571">
        <f t="shared" si="95"/>
        <v>5000</v>
      </c>
      <c r="M705" s="571">
        <v>0</v>
      </c>
      <c r="N705" s="571">
        <v>5000</v>
      </c>
      <c r="O705" s="571">
        <v>0</v>
      </c>
      <c r="P705" s="571">
        <f t="shared" si="96"/>
        <v>0</v>
      </c>
      <c r="Q705" s="571">
        <v>0</v>
      </c>
      <c r="R705" s="571">
        <v>0</v>
      </c>
      <c r="S705" s="571">
        <v>0</v>
      </c>
      <c r="T705" s="571">
        <f t="shared" si="97"/>
        <v>0</v>
      </c>
      <c r="U705" s="571">
        <v>0</v>
      </c>
      <c r="V705" s="571">
        <v>0</v>
      </c>
      <c r="W705" s="571">
        <v>0</v>
      </c>
      <c r="X705" s="450" t="s">
        <v>2061</v>
      </c>
    </row>
    <row r="706" spans="1:24" s="316" customFormat="1" ht="15.75" hidden="1" outlineLevel="2" x14ac:dyDescent="0.25">
      <c r="A706" s="488" t="s">
        <v>1847</v>
      </c>
      <c r="B706" s="105" t="s">
        <v>2175</v>
      </c>
      <c r="C706" s="571">
        <v>0</v>
      </c>
      <c r="D706" s="571">
        <f t="shared" si="93"/>
        <v>7000</v>
      </c>
      <c r="E706" s="571">
        <v>1</v>
      </c>
      <c r="F706" s="571">
        <v>1</v>
      </c>
      <c r="G706" s="571">
        <v>1</v>
      </c>
      <c r="H706" s="571">
        <f t="shared" si="94"/>
        <v>0</v>
      </c>
      <c r="I706" s="571">
        <v>0</v>
      </c>
      <c r="J706" s="571">
        <v>0</v>
      </c>
      <c r="K706" s="571">
        <v>0</v>
      </c>
      <c r="L706" s="571">
        <f t="shared" si="95"/>
        <v>7000</v>
      </c>
      <c r="M706" s="571">
        <v>0</v>
      </c>
      <c r="N706" s="571">
        <v>7000</v>
      </c>
      <c r="O706" s="571">
        <v>0</v>
      </c>
      <c r="P706" s="571">
        <f t="shared" si="96"/>
        <v>0</v>
      </c>
      <c r="Q706" s="571">
        <v>0</v>
      </c>
      <c r="R706" s="571">
        <v>0</v>
      </c>
      <c r="S706" s="571">
        <v>0</v>
      </c>
      <c r="T706" s="571">
        <f t="shared" si="97"/>
        <v>0</v>
      </c>
      <c r="U706" s="571">
        <v>0</v>
      </c>
      <c r="V706" s="571">
        <v>0</v>
      </c>
      <c r="W706" s="571">
        <v>0</v>
      </c>
      <c r="X706" s="450" t="s">
        <v>2061</v>
      </c>
    </row>
    <row r="707" spans="1:24" s="316" customFormat="1" ht="15.75" hidden="1" outlineLevel="2" x14ac:dyDescent="0.25">
      <c r="A707" s="488" t="s">
        <v>1832</v>
      </c>
      <c r="B707" s="105" t="s">
        <v>2182</v>
      </c>
      <c r="C707" s="571">
        <v>0</v>
      </c>
      <c r="D707" s="571">
        <f t="shared" si="93"/>
        <v>13000</v>
      </c>
      <c r="E707" s="571">
        <v>1</v>
      </c>
      <c r="F707" s="571">
        <v>1</v>
      </c>
      <c r="G707" s="571">
        <v>1</v>
      </c>
      <c r="H707" s="571">
        <f t="shared" si="94"/>
        <v>0</v>
      </c>
      <c r="I707" s="571">
        <v>0</v>
      </c>
      <c r="J707" s="571">
        <v>0</v>
      </c>
      <c r="K707" s="571">
        <v>0</v>
      </c>
      <c r="L707" s="571">
        <f t="shared" si="95"/>
        <v>13000</v>
      </c>
      <c r="M707" s="571">
        <v>0</v>
      </c>
      <c r="N707" s="571">
        <v>13000</v>
      </c>
      <c r="O707" s="571">
        <v>0</v>
      </c>
      <c r="P707" s="571">
        <f t="shared" si="96"/>
        <v>0</v>
      </c>
      <c r="Q707" s="571">
        <v>0</v>
      </c>
      <c r="R707" s="571">
        <v>0</v>
      </c>
      <c r="S707" s="571">
        <v>0</v>
      </c>
      <c r="T707" s="571">
        <f t="shared" si="97"/>
        <v>0</v>
      </c>
      <c r="U707" s="571">
        <v>0</v>
      </c>
      <c r="V707" s="571">
        <v>0</v>
      </c>
      <c r="W707" s="571">
        <v>0</v>
      </c>
      <c r="X707" s="450" t="s">
        <v>2061</v>
      </c>
    </row>
    <row r="708" spans="1:24" s="316" customFormat="1" ht="15.75" hidden="1" outlineLevel="2" x14ac:dyDescent="0.25">
      <c r="A708" s="488" t="s">
        <v>1835</v>
      </c>
      <c r="B708" s="105" t="s">
        <v>2425</v>
      </c>
      <c r="C708" s="571">
        <v>0</v>
      </c>
      <c r="D708" s="571">
        <f t="shared" ref="D708" si="101">H708+L708+P708+T708</f>
        <v>12000</v>
      </c>
      <c r="E708" s="571">
        <v>2</v>
      </c>
      <c r="F708" s="571">
        <v>1</v>
      </c>
      <c r="G708" s="571">
        <v>1</v>
      </c>
      <c r="H708" s="571">
        <f t="shared" ref="H708" si="102">SUM(I708:K708)</f>
        <v>0</v>
      </c>
      <c r="I708" s="571">
        <v>0</v>
      </c>
      <c r="J708" s="571">
        <v>0</v>
      </c>
      <c r="K708" s="571">
        <v>0</v>
      </c>
      <c r="L708" s="571">
        <f t="shared" ref="L708" si="103">SUM(M708:O708)</f>
        <v>12000</v>
      </c>
      <c r="M708" s="571">
        <v>0</v>
      </c>
      <c r="N708" s="571">
        <v>12000</v>
      </c>
      <c r="O708" s="571">
        <v>0</v>
      </c>
      <c r="P708" s="571">
        <v>0</v>
      </c>
      <c r="Q708" s="571">
        <v>0</v>
      </c>
      <c r="R708" s="571">
        <v>5000</v>
      </c>
      <c r="S708" s="571">
        <v>0</v>
      </c>
      <c r="T708" s="571">
        <f t="shared" ref="T708" si="104">SUM(U708:W708)</f>
        <v>0</v>
      </c>
      <c r="U708" s="571">
        <v>0</v>
      </c>
      <c r="V708" s="571">
        <v>0</v>
      </c>
      <c r="W708" s="571">
        <v>0</v>
      </c>
      <c r="X708" s="450" t="s">
        <v>2061</v>
      </c>
    </row>
    <row r="709" spans="1:24" s="316" customFormat="1" ht="15.75" hidden="1" outlineLevel="2" x14ac:dyDescent="0.25">
      <c r="A709" s="488" t="s">
        <v>1835</v>
      </c>
      <c r="B709" s="105" t="s">
        <v>2179</v>
      </c>
      <c r="C709" s="571">
        <v>0</v>
      </c>
      <c r="D709" s="571">
        <f>H709+L709+P709+T709</f>
        <v>12000</v>
      </c>
      <c r="E709" s="571">
        <v>2</v>
      </c>
      <c r="F709" s="571">
        <v>1</v>
      </c>
      <c r="G709" s="571">
        <v>1</v>
      </c>
      <c r="H709" s="571">
        <f>SUM(I709:K709)</f>
        <v>0</v>
      </c>
      <c r="I709" s="571">
        <v>0</v>
      </c>
      <c r="J709" s="571">
        <v>0</v>
      </c>
      <c r="K709" s="571">
        <v>0</v>
      </c>
      <c r="L709" s="571">
        <f>SUM(M709:O709)</f>
        <v>7000</v>
      </c>
      <c r="M709" s="571">
        <v>0</v>
      </c>
      <c r="N709" s="571">
        <v>7000</v>
      </c>
      <c r="O709" s="571">
        <v>0</v>
      </c>
      <c r="P709" s="571">
        <f>SUM(Q709:S709)</f>
        <v>5000</v>
      </c>
      <c r="Q709" s="571">
        <v>0</v>
      </c>
      <c r="R709" s="571">
        <v>5000</v>
      </c>
      <c r="S709" s="571">
        <v>0</v>
      </c>
      <c r="T709" s="571">
        <f>SUM(U709:W709)</f>
        <v>0</v>
      </c>
      <c r="U709" s="571">
        <v>0</v>
      </c>
      <c r="V709" s="571">
        <v>0</v>
      </c>
      <c r="W709" s="571">
        <v>0</v>
      </c>
      <c r="X709" s="450" t="s">
        <v>2061</v>
      </c>
    </row>
    <row r="710" spans="1:24" s="316" customFormat="1" ht="15.75" hidden="1" outlineLevel="2" x14ac:dyDescent="0.25">
      <c r="A710" s="488" t="s">
        <v>1848</v>
      </c>
      <c r="B710" s="105" t="s">
        <v>2173</v>
      </c>
      <c r="C710" s="571">
        <v>0</v>
      </c>
      <c r="D710" s="571">
        <f t="shared" si="93"/>
        <v>12000</v>
      </c>
      <c r="E710" s="571">
        <v>1</v>
      </c>
      <c r="F710" s="571"/>
      <c r="G710" s="571"/>
      <c r="H710" s="571">
        <f t="shared" si="94"/>
        <v>0</v>
      </c>
      <c r="I710" s="571">
        <v>0</v>
      </c>
      <c r="J710" s="571">
        <v>0</v>
      </c>
      <c r="K710" s="571">
        <v>0</v>
      </c>
      <c r="L710" s="571">
        <f t="shared" si="95"/>
        <v>0</v>
      </c>
      <c r="M710" s="571">
        <v>0</v>
      </c>
      <c r="N710" s="571">
        <v>0</v>
      </c>
      <c r="O710" s="571">
        <v>0</v>
      </c>
      <c r="P710" s="571">
        <f t="shared" si="96"/>
        <v>12000</v>
      </c>
      <c r="Q710" s="571">
        <v>0</v>
      </c>
      <c r="R710" s="571">
        <v>12000</v>
      </c>
      <c r="S710" s="571">
        <v>0</v>
      </c>
      <c r="T710" s="571">
        <f t="shared" si="97"/>
        <v>0</v>
      </c>
      <c r="U710" s="571">
        <v>0</v>
      </c>
      <c r="V710" s="571">
        <v>0</v>
      </c>
      <c r="W710" s="571">
        <v>0</v>
      </c>
      <c r="X710" s="450" t="s">
        <v>2186</v>
      </c>
    </row>
    <row r="711" spans="1:24" s="316" customFormat="1" ht="15.75" hidden="1" outlineLevel="2" x14ac:dyDescent="0.25">
      <c r="A711" s="488" t="s">
        <v>1837</v>
      </c>
      <c r="B711" s="105" t="s">
        <v>2178</v>
      </c>
      <c r="C711" s="571">
        <v>0</v>
      </c>
      <c r="D711" s="571">
        <f t="shared" si="93"/>
        <v>17000</v>
      </c>
      <c r="E711" s="571">
        <v>3</v>
      </c>
      <c r="F711" s="571">
        <v>1</v>
      </c>
      <c r="G711" s="571"/>
      <c r="H711" s="571">
        <f t="shared" si="94"/>
        <v>0</v>
      </c>
      <c r="I711" s="571">
        <v>0</v>
      </c>
      <c r="J711" s="571">
        <v>0</v>
      </c>
      <c r="K711" s="571">
        <v>0</v>
      </c>
      <c r="L711" s="571">
        <f t="shared" si="95"/>
        <v>0</v>
      </c>
      <c r="M711" s="571">
        <v>0</v>
      </c>
      <c r="N711" s="571">
        <v>0</v>
      </c>
      <c r="O711" s="571">
        <v>0</v>
      </c>
      <c r="P711" s="571">
        <f t="shared" si="96"/>
        <v>17000</v>
      </c>
      <c r="Q711" s="571">
        <v>0</v>
      </c>
      <c r="R711" s="571">
        <v>17000</v>
      </c>
      <c r="S711" s="571">
        <v>0</v>
      </c>
      <c r="T711" s="571">
        <f t="shared" si="97"/>
        <v>0</v>
      </c>
      <c r="U711" s="571">
        <v>0</v>
      </c>
      <c r="V711" s="571">
        <v>0</v>
      </c>
      <c r="W711" s="571">
        <v>0</v>
      </c>
      <c r="X711" s="450" t="s">
        <v>2061</v>
      </c>
    </row>
    <row r="712" spans="1:24" s="316" customFormat="1" ht="15.75" hidden="1" outlineLevel="2" x14ac:dyDescent="0.25">
      <c r="A712" s="488" t="s">
        <v>1844</v>
      </c>
      <c r="B712" s="105" t="s">
        <v>2176</v>
      </c>
      <c r="C712" s="571">
        <v>0</v>
      </c>
      <c r="D712" s="571">
        <f t="shared" si="93"/>
        <v>7000</v>
      </c>
      <c r="E712" s="571">
        <v>1</v>
      </c>
      <c r="F712" s="571">
        <v>1</v>
      </c>
      <c r="G712" s="571"/>
      <c r="H712" s="571">
        <f t="shared" si="94"/>
        <v>0</v>
      </c>
      <c r="I712" s="571">
        <v>0</v>
      </c>
      <c r="J712" s="571">
        <v>0</v>
      </c>
      <c r="K712" s="571">
        <v>0</v>
      </c>
      <c r="L712" s="571">
        <f t="shared" si="95"/>
        <v>0</v>
      </c>
      <c r="M712" s="571">
        <v>0</v>
      </c>
      <c r="N712" s="571">
        <v>0</v>
      </c>
      <c r="O712" s="571">
        <v>0</v>
      </c>
      <c r="P712" s="571">
        <f t="shared" si="96"/>
        <v>7000</v>
      </c>
      <c r="Q712" s="571">
        <v>0</v>
      </c>
      <c r="R712" s="571">
        <v>7000</v>
      </c>
      <c r="S712" s="571">
        <v>0</v>
      </c>
      <c r="T712" s="571">
        <f t="shared" si="97"/>
        <v>0</v>
      </c>
      <c r="U712" s="571">
        <v>0</v>
      </c>
      <c r="V712" s="571">
        <v>0</v>
      </c>
      <c r="W712" s="571">
        <v>0</v>
      </c>
      <c r="X712" s="450" t="s">
        <v>2061</v>
      </c>
    </row>
    <row r="713" spans="1:24" s="316" customFormat="1" ht="15.75" hidden="1" outlineLevel="2" x14ac:dyDescent="0.25">
      <c r="A713" s="488" t="s">
        <v>1695</v>
      </c>
      <c r="B713" s="105" t="s">
        <v>2181</v>
      </c>
      <c r="C713" s="571">
        <v>0</v>
      </c>
      <c r="D713" s="571">
        <f t="shared" si="93"/>
        <v>14000</v>
      </c>
      <c r="E713" s="571">
        <v>2</v>
      </c>
      <c r="F713" s="571">
        <v>1</v>
      </c>
      <c r="G713" s="571"/>
      <c r="H713" s="571">
        <f t="shared" si="94"/>
        <v>0</v>
      </c>
      <c r="I713" s="571">
        <v>0</v>
      </c>
      <c r="J713" s="571">
        <v>0</v>
      </c>
      <c r="K713" s="571">
        <v>0</v>
      </c>
      <c r="L713" s="571">
        <f t="shared" si="95"/>
        <v>0</v>
      </c>
      <c r="M713" s="571">
        <v>0</v>
      </c>
      <c r="N713" s="571">
        <v>0</v>
      </c>
      <c r="O713" s="571">
        <v>0</v>
      </c>
      <c r="P713" s="571">
        <f t="shared" si="96"/>
        <v>14000</v>
      </c>
      <c r="Q713" s="571">
        <v>0</v>
      </c>
      <c r="R713" s="571">
        <v>14000</v>
      </c>
      <c r="S713" s="571">
        <v>0</v>
      </c>
      <c r="T713" s="571">
        <f t="shared" si="97"/>
        <v>0</v>
      </c>
      <c r="U713" s="571">
        <v>0</v>
      </c>
      <c r="V713" s="571">
        <v>0</v>
      </c>
      <c r="W713" s="571">
        <v>0</v>
      </c>
      <c r="X713" s="450" t="s">
        <v>2061</v>
      </c>
    </row>
    <row r="714" spans="1:24" s="316" customFormat="1" ht="15.75" hidden="1" outlineLevel="2" x14ac:dyDescent="0.25">
      <c r="A714" s="488" t="s">
        <v>1834</v>
      </c>
      <c r="B714" s="105" t="s">
        <v>2177</v>
      </c>
      <c r="C714" s="571">
        <v>0</v>
      </c>
      <c r="D714" s="571">
        <f t="shared" si="93"/>
        <v>7000</v>
      </c>
      <c r="E714" s="571">
        <v>1</v>
      </c>
      <c r="F714" s="571">
        <v>1</v>
      </c>
      <c r="G714" s="571"/>
      <c r="H714" s="571">
        <f t="shared" si="94"/>
        <v>0</v>
      </c>
      <c r="I714" s="571">
        <v>0</v>
      </c>
      <c r="J714" s="571">
        <v>0</v>
      </c>
      <c r="K714" s="571">
        <v>0</v>
      </c>
      <c r="L714" s="571">
        <f t="shared" si="95"/>
        <v>0</v>
      </c>
      <c r="M714" s="571">
        <v>0</v>
      </c>
      <c r="N714" s="571">
        <v>0</v>
      </c>
      <c r="O714" s="571">
        <v>0</v>
      </c>
      <c r="P714" s="571">
        <f t="shared" si="96"/>
        <v>7000</v>
      </c>
      <c r="Q714" s="571">
        <v>0</v>
      </c>
      <c r="R714" s="571">
        <v>7000</v>
      </c>
      <c r="S714" s="571">
        <v>0</v>
      </c>
      <c r="T714" s="571">
        <f t="shared" si="97"/>
        <v>0</v>
      </c>
      <c r="U714" s="571">
        <v>0</v>
      </c>
      <c r="V714" s="571">
        <v>0</v>
      </c>
      <c r="W714" s="571">
        <v>0</v>
      </c>
      <c r="X714" s="450" t="s">
        <v>2061</v>
      </c>
    </row>
    <row r="715" spans="1:24" s="316" customFormat="1" ht="15.75" hidden="1" outlineLevel="2" x14ac:dyDescent="0.25">
      <c r="A715" s="488" t="s">
        <v>1846</v>
      </c>
      <c r="B715" s="105" t="s">
        <v>2180</v>
      </c>
      <c r="C715" s="571">
        <v>0</v>
      </c>
      <c r="D715" s="571">
        <f t="shared" si="93"/>
        <v>15000</v>
      </c>
      <c r="E715" s="571">
        <v>3</v>
      </c>
      <c r="F715" s="571">
        <v>1</v>
      </c>
      <c r="G715" s="571"/>
      <c r="H715" s="571">
        <f t="shared" si="94"/>
        <v>0</v>
      </c>
      <c r="I715" s="571">
        <v>0</v>
      </c>
      <c r="J715" s="571">
        <v>0</v>
      </c>
      <c r="K715" s="571">
        <v>0</v>
      </c>
      <c r="L715" s="571">
        <f t="shared" si="95"/>
        <v>0</v>
      </c>
      <c r="M715" s="571">
        <v>0</v>
      </c>
      <c r="N715" s="571">
        <v>0</v>
      </c>
      <c r="O715" s="571">
        <v>0</v>
      </c>
      <c r="P715" s="571">
        <f t="shared" si="96"/>
        <v>15000</v>
      </c>
      <c r="Q715" s="571">
        <v>0</v>
      </c>
      <c r="R715" s="571">
        <v>15000</v>
      </c>
      <c r="S715" s="571">
        <v>0</v>
      </c>
      <c r="T715" s="571">
        <f t="shared" si="97"/>
        <v>0</v>
      </c>
      <c r="U715" s="571">
        <v>0</v>
      </c>
      <c r="V715" s="571">
        <v>0</v>
      </c>
      <c r="W715" s="571">
        <v>0</v>
      </c>
      <c r="X715" s="450" t="s">
        <v>2061</v>
      </c>
    </row>
    <row r="716" spans="1:24" s="436" customFormat="1" ht="15.75" hidden="1" outlineLevel="2" x14ac:dyDescent="0.25">
      <c r="A716" s="508" t="s">
        <v>1849</v>
      </c>
      <c r="B716" s="507" t="s">
        <v>1840</v>
      </c>
      <c r="C716" s="574">
        <v>0</v>
      </c>
      <c r="D716" s="574">
        <f t="shared" si="93"/>
        <v>5000</v>
      </c>
      <c r="E716" s="574"/>
      <c r="F716" s="574"/>
      <c r="G716" s="574"/>
      <c r="H716" s="574">
        <f t="shared" si="94"/>
        <v>0</v>
      </c>
      <c r="I716" s="574">
        <v>0</v>
      </c>
      <c r="J716" s="574">
        <v>0</v>
      </c>
      <c r="K716" s="574">
        <v>0</v>
      </c>
      <c r="L716" s="574">
        <f t="shared" si="95"/>
        <v>5000</v>
      </c>
      <c r="M716" s="574">
        <v>0</v>
      </c>
      <c r="N716" s="589">
        <v>5000</v>
      </c>
      <c r="O716" s="574">
        <v>0</v>
      </c>
      <c r="P716" s="574">
        <f t="shared" si="96"/>
        <v>0</v>
      </c>
      <c r="Q716" s="574">
        <v>0</v>
      </c>
      <c r="R716" s="574">
        <v>0</v>
      </c>
      <c r="S716" s="574">
        <v>0</v>
      </c>
      <c r="T716" s="574">
        <f t="shared" si="97"/>
        <v>0</v>
      </c>
      <c r="U716" s="574">
        <v>0</v>
      </c>
      <c r="V716" s="574">
        <v>0</v>
      </c>
      <c r="W716" s="574">
        <v>0</v>
      </c>
      <c r="X716" s="473" t="s">
        <v>1564</v>
      </c>
    </row>
    <row r="717" spans="1:24" s="436" customFormat="1" ht="15.75" hidden="1" outlineLevel="2" x14ac:dyDescent="0.25">
      <c r="A717" s="508" t="s">
        <v>1850</v>
      </c>
      <c r="B717" s="507" t="s">
        <v>1836</v>
      </c>
      <c r="C717" s="574">
        <v>1.77</v>
      </c>
      <c r="D717" s="574">
        <f t="shared" si="93"/>
        <v>5019.6814139999997</v>
      </c>
      <c r="E717" s="574"/>
      <c r="F717" s="574"/>
      <c r="G717" s="574"/>
      <c r="H717" s="574">
        <f t="shared" si="94"/>
        <v>0</v>
      </c>
      <c r="I717" s="574">
        <v>0</v>
      </c>
      <c r="J717" s="574">
        <v>0</v>
      </c>
      <c r="K717" s="574">
        <v>0</v>
      </c>
      <c r="L717" s="574">
        <f t="shared" si="95"/>
        <v>5019.6814139999997</v>
      </c>
      <c r="M717" s="574">
        <v>0</v>
      </c>
      <c r="N717" s="589">
        <f>3458.51*0.82*1.77</f>
        <v>5019.6814139999997</v>
      </c>
      <c r="O717" s="574">
        <v>0</v>
      </c>
      <c r="P717" s="574">
        <f t="shared" si="96"/>
        <v>0</v>
      </c>
      <c r="Q717" s="574">
        <v>0</v>
      </c>
      <c r="R717" s="574">
        <v>0</v>
      </c>
      <c r="S717" s="574">
        <v>0</v>
      </c>
      <c r="T717" s="574">
        <f t="shared" si="97"/>
        <v>0</v>
      </c>
      <c r="U717" s="574">
        <v>0</v>
      </c>
      <c r="V717" s="574">
        <v>0</v>
      </c>
      <c r="W717" s="574">
        <v>0</v>
      </c>
      <c r="X717" s="473" t="s">
        <v>1564</v>
      </c>
    </row>
    <row r="718" spans="1:24" s="436" customFormat="1" ht="17.25" hidden="1" customHeight="1" outlineLevel="2" x14ac:dyDescent="0.25">
      <c r="A718" s="508" t="s">
        <v>1851</v>
      </c>
      <c r="B718" s="507" t="s">
        <v>1838</v>
      </c>
      <c r="C718" s="574">
        <v>1</v>
      </c>
      <c r="D718" s="574">
        <f t="shared" si="93"/>
        <v>2835.9782</v>
      </c>
      <c r="E718" s="574"/>
      <c r="F718" s="574"/>
      <c r="G718" s="574"/>
      <c r="H718" s="574">
        <f t="shared" si="94"/>
        <v>0</v>
      </c>
      <c r="I718" s="574">
        <v>0</v>
      </c>
      <c r="J718" s="574">
        <v>0</v>
      </c>
      <c r="K718" s="574">
        <v>0</v>
      </c>
      <c r="L718" s="574">
        <f t="shared" si="95"/>
        <v>2835.9782</v>
      </c>
      <c r="M718" s="574">
        <v>0</v>
      </c>
      <c r="N718" s="589">
        <f>3458.51*0.82*1</f>
        <v>2835.9782</v>
      </c>
      <c r="O718" s="574">
        <v>0</v>
      </c>
      <c r="P718" s="574">
        <f t="shared" si="96"/>
        <v>0</v>
      </c>
      <c r="Q718" s="574">
        <v>0</v>
      </c>
      <c r="R718" s="574">
        <v>0</v>
      </c>
      <c r="S718" s="574">
        <v>0</v>
      </c>
      <c r="T718" s="574">
        <f t="shared" si="97"/>
        <v>0</v>
      </c>
      <c r="U718" s="574">
        <v>0</v>
      </c>
      <c r="V718" s="574">
        <v>0</v>
      </c>
      <c r="W718" s="574">
        <v>0</v>
      </c>
      <c r="X718" s="473" t="s">
        <v>1564</v>
      </c>
    </row>
    <row r="719" spans="1:24" s="535" customFormat="1" ht="31.5" hidden="1" outlineLevel="2" x14ac:dyDescent="0.25">
      <c r="A719" s="533" t="s">
        <v>1852</v>
      </c>
      <c r="B719" s="534" t="s">
        <v>1841</v>
      </c>
      <c r="C719" s="591">
        <v>5.2</v>
      </c>
      <c r="D719" s="591">
        <f t="shared" si="93"/>
        <v>108601.44</v>
      </c>
      <c r="E719" s="591"/>
      <c r="F719" s="591"/>
      <c r="G719" s="591"/>
      <c r="H719" s="591">
        <f t="shared" si="94"/>
        <v>0</v>
      </c>
      <c r="I719" s="591">
        <v>0</v>
      </c>
      <c r="J719" s="591">
        <v>0</v>
      </c>
      <c r="K719" s="591">
        <v>0</v>
      </c>
      <c r="L719" s="591">
        <f t="shared" si="95"/>
        <v>108601.44</v>
      </c>
      <c r="M719" s="591">
        <v>0</v>
      </c>
      <c r="N719" s="570">
        <v>108601.44</v>
      </c>
      <c r="O719" s="591">
        <v>0</v>
      </c>
      <c r="P719" s="591">
        <f t="shared" si="96"/>
        <v>0</v>
      </c>
      <c r="Q719" s="591">
        <v>0</v>
      </c>
      <c r="R719" s="591">
        <v>0</v>
      </c>
      <c r="S719" s="591">
        <v>0</v>
      </c>
      <c r="T719" s="591">
        <f t="shared" si="97"/>
        <v>0</v>
      </c>
      <c r="U719" s="591">
        <v>0</v>
      </c>
      <c r="V719" s="591">
        <v>0</v>
      </c>
      <c r="W719" s="591">
        <v>0</v>
      </c>
      <c r="X719" s="474" t="s">
        <v>2183</v>
      </c>
    </row>
    <row r="720" spans="1:24" s="535" customFormat="1" ht="15.75" hidden="1" outlineLevel="2" x14ac:dyDescent="0.25">
      <c r="A720" s="533" t="s">
        <v>1853</v>
      </c>
      <c r="B720" s="534" t="s">
        <v>2368</v>
      </c>
      <c r="C720" s="591">
        <v>8.5299999999999994</v>
      </c>
      <c r="D720" s="591">
        <f t="shared" ref="D720:D783" si="105">H720+L720+P720+T720</f>
        <v>97707.97</v>
      </c>
      <c r="E720" s="591"/>
      <c r="F720" s="591"/>
      <c r="G720" s="591"/>
      <c r="H720" s="591">
        <f t="shared" ref="H720:H783" si="106">SUM(I720:K720)</f>
        <v>0</v>
      </c>
      <c r="I720" s="591">
        <v>0</v>
      </c>
      <c r="J720" s="591">
        <v>0</v>
      </c>
      <c r="K720" s="591">
        <v>0</v>
      </c>
      <c r="L720" s="591">
        <f t="shared" ref="L720:L783" si="107">SUM(M720:O720)</f>
        <v>97707.97</v>
      </c>
      <c r="M720" s="591">
        <v>0</v>
      </c>
      <c r="N720" s="570">
        <v>97707.97</v>
      </c>
      <c r="O720" s="591">
        <v>0</v>
      </c>
      <c r="P720" s="591">
        <f t="shared" ref="P720:P783" si="108">SUM(Q720:S720)</f>
        <v>0</v>
      </c>
      <c r="Q720" s="591">
        <v>0</v>
      </c>
      <c r="R720" s="591">
        <v>0</v>
      </c>
      <c r="S720" s="591">
        <v>0</v>
      </c>
      <c r="T720" s="591">
        <f t="shared" ref="T720:T783" si="109">SUM(U720:W720)</f>
        <v>0</v>
      </c>
      <c r="U720" s="591">
        <v>0</v>
      </c>
      <c r="V720" s="591">
        <v>0</v>
      </c>
      <c r="W720" s="591">
        <v>0</v>
      </c>
      <c r="X720" s="474" t="s">
        <v>2184</v>
      </c>
    </row>
    <row r="721" spans="1:42" s="535" customFormat="1" ht="15.75" hidden="1" outlineLevel="2" x14ac:dyDescent="0.25">
      <c r="A721" s="533" t="s">
        <v>1853</v>
      </c>
      <c r="B721" s="534" t="s">
        <v>2185</v>
      </c>
      <c r="C721" s="591">
        <v>4</v>
      </c>
      <c r="D721" s="591">
        <f t="shared" si="105"/>
        <v>24000</v>
      </c>
      <c r="E721" s="591"/>
      <c r="F721" s="591"/>
      <c r="G721" s="591"/>
      <c r="H721" s="591">
        <f t="shared" si="106"/>
        <v>0</v>
      </c>
      <c r="I721" s="591">
        <v>0</v>
      </c>
      <c r="J721" s="591">
        <v>0</v>
      </c>
      <c r="K721" s="591">
        <v>0</v>
      </c>
      <c r="L721" s="591">
        <f t="shared" si="107"/>
        <v>24000</v>
      </c>
      <c r="M721" s="591">
        <v>0</v>
      </c>
      <c r="N721" s="570">
        <v>24000</v>
      </c>
      <c r="O721" s="591">
        <v>0</v>
      </c>
      <c r="P721" s="591">
        <f t="shared" si="108"/>
        <v>0</v>
      </c>
      <c r="Q721" s="591">
        <v>0</v>
      </c>
      <c r="R721" s="591">
        <v>0</v>
      </c>
      <c r="S721" s="591">
        <v>0</v>
      </c>
      <c r="T721" s="591">
        <f t="shared" si="109"/>
        <v>0</v>
      </c>
      <c r="U721" s="591">
        <v>0</v>
      </c>
      <c r="V721" s="591">
        <v>0</v>
      </c>
      <c r="W721" s="591">
        <v>0</v>
      </c>
      <c r="X721" s="474" t="s">
        <v>2187</v>
      </c>
    </row>
    <row r="722" spans="1:42" s="536" customFormat="1" ht="31.5" hidden="1" outlineLevel="2" x14ac:dyDescent="0.25">
      <c r="A722" s="508" t="s">
        <v>1854</v>
      </c>
      <c r="B722" s="507" t="s">
        <v>1829</v>
      </c>
      <c r="C722" s="589">
        <v>4</v>
      </c>
      <c r="D722" s="589">
        <f t="shared" si="105"/>
        <v>35000</v>
      </c>
      <c r="E722" s="589"/>
      <c r="F722" s="589"/>
      <c r="G722" s="589"/>
      <c r="H722" s="589">
        <f t="shared" si="106"/>
        <v>0</v>
      </c>
      <c r="I722" s="589">
        <v>0</v>
      </c>
      <c r="J722" s="589">
        <v>0</v>
      </c>
      <c r="K722" s="589">
        <v>0</v>
      </c>
      <c r="L722" s="589">
        <f t="shared" si="107"/>
        <v>35000</v>
      </c>
      <c r="M722" s="589">
        <v>0</v>
      </c>
      <c r="N722" s="570">
        <v>35000</v>
      </c>
      <c r="O722" s="589">
        <v>0</v>
      </c>
      <c r="P722" s="589">
        <f t="shared" si="108"/>
        <v>0</v>
      </c>
      <c r="Q722" s="589">
        <v>0</v>
      </c>
      <c r="R722" s="589">
        <v>0</v>
      </c>
      <c r="S722" s="589">
        <v>0</v>
      </c>
      <c r="T722" s="589">
        <f t="shared" si="109"/>
        <v>0</v>
      </c>
      <c r="U722" s="589">
        <v>0</v>
      </c>
      <c r="V722" s="589">
        <v>0</v>
      </c>
      <c r="W722" s="589">
        <v>0</v>
      </c>
      <c r="X722" s="473" t="s">
        <v>2124</v>
      </c>
    </row>
    <row r="723" spans="1:42" s="436" customFormat="1" ht="15.75" hidden="1" outlineLevel="2" x14ac:dyDescent="0.25">
      <c r="A723" s="508" t="s">
        <v>1855</v>
      </c>
      <c r="B723" s="507" t="s">
        <v>1831</v>
      </c>
      <c r="C723" s="574">
        <v>3</v>
      </c>
      <c r="D723" s="574">
        <f t="shared" si="105"/>
        <v>20507.934600000001</v>
      </c>
      <c r="E723" s="574">
        <v>1</v>
      </c>
      <c r="F723" s="574"/>
      <c r="G723" s="574"/>
      <c r="H723" s="574">
        <f t="shared" si="106"/>
        <v>0</v>
      </c>
      <c r="I723" s="574">
        <v>0</v>
      </c>
      <c r="J723" s="574">
        <v>0</v>
      </c>
      <c r="K723" s="574">
        <v>0</v>
      </c>
      <c r="L723" s="574">
        <f t="shared" si="107"/>
        <v>20507.934600000001</v>
      </c>
      <c r="M723" s="574">
        <v>0</v>
      </c>
      <c r="N723" s="574">
        <f>7000+3458.51*0.82*3+5000</f>
        <v>20507.934600000001</v>
      </c>
      <c r="O723" s="574">
        <v>0</v>
      </c>
      <c r="P723" s="574">
        <f t="shared" si="108"/>
        <v>0</v>
      </c>
      <c r="Q723" s="574">
        <v>0</v>
      </c>
      <c r="R723" s="574">
        <v>0</v>
      </c>
      <c r="S723" s="574">
        <v>0</v>
      </c>
      <c r="T723" s="574">
        <f t="shared" si="109"/>
        <v>0</v>
      </c>
      <c r="U723" s="574">
        <v>0</v>
      </c>
      <c r="V723" s="574">
        <v>0</v>
      </c>
      <c r="W723" s="574">
        <v>0</v>
      </c>
      <c r="X723" s="473" t="s">
        <v>2124</v>
      </c>
    </row>
    <row r="724" spans="1:42" s="436" customFormat="1" ht="15.75" hidden="1" outlineLevel="2" x14ac:dyDescent="0.25">
      <c r="A724" s="508" t="s">
        <v>1856</v>
      </c>
      <c r="B724" s="507" t="s">
        <v>1833</v>
      </c>
      <c r="C724" s="574">
        <v>3</v>
      </c>
      <c r="D724" s="574">
        <f t="shared" si="105"/>
        <v>39330.15148</v>
      </c>
      <c r="E724" s="574">
        <v>1</v>
      </c>
      <c r="F724" s="574"/>
      <c r="G724" s="574"/>
      <c r="H724" s="574">
        <f t="shared" si="106"/>
        <v>0</v>
      </c>
      <c r="I724" s="574">
        <v>0</v>
      </c>
      <c r="J724" s="574">
        <v>0</v>
      </c>
      <c r="K724" s="574">
        <v>0</v>
      </c>
      <c r="L724" s="574">
        <f t="shared" si="107"/>
        <v>39330.15148</v>
      </c>
      <c r="M724" s="574">
        <v>0</v>
      </c>
      <c r="N724" s="574">
        <f>7000+3458.51*11.4*0.82</f>
        <v>39330.15148</v>
      </c>
      <c r="O724" s="574">
        <v>0</v>
      </c>
      <c r="P724" s="574">
        <f t="shared" si="108"/>
        <v>0</v>
      </c>
      <c r="Q724" s="574">
        <v>0</v>
      </c>
      <c r="R724" s="574">
        <v>0</v>
      </c>
      <c r="S724" s="574">
        <v>0</v>
      </c>
      <c r="T724" s="574">
        <f t="shared" si="109"/>
        <v>0</v>
      </c>
      <c r="U724" s="574">
        <v>0</v>
      </c>
      <c r="V724" s="574">
        <v>0</v>
      </c>
      <c r="W724" s="574">
        <v>0</v>
      </c>
      <c r="X724" s="473" t="s">
        <v>2124</v>
      </c>
    </row>
    <row r="725" spans="1:42" s="436" customFormat="1" ht="15.75" hidden="1" outlineLevel="2" x14ac:dyDescent="0.25">
      <c r="A725" s="508" t="s">
        <v>1857</v>
      </c>
      <c r="B725" s="507" t="s">
        <v>2188</v>
      </c>
      <c r="C725" s="574">
        <v>5</v>
      </c>
      <c r="D725" s="574">
        <f t="shared" si="105"/>
        <v>32671.956399999999</v>
      </c>
      <c r="E725" s="574">
        <v>1</v>
      </c>
      <c r="F725" s="574"/>
      <c r="G725" s="574"/>
      <c r="H725" s="574">
        <f t="shared" si="106"/>
        <v>0</v>
      </c>
      <c r="I725" s="574">
        <v>0</v>
      </c>
      <c r="J725" s="574">
        <v>0</v>
      </c>
      <c r="K725" s="574">
        <v>0</v>
      </c>
      <c r="L725" s="574">
        <f t="shared" si="107"/>
        <v>32671.956399999999</v>
      </c>
      <c r="M725" s="574">
        <v>0</v>
      </c>
      <c r="N725" s="574">
        <f>15000+3458.51*2*0.82+10000+2000</f>
        <v>32671.956399999999</v>
      </c>
      <c r="O725" s="574">
        <v>0</v>
      </c>
      <c r="P725" s="574">
        <f t="shared" si="108"/>
        <v>0</v>
      </c>
      <c r="Q725" s="574">
        <v>0</v>
      </c>
      <c r="R725" s="574">
        <v>0</v>
      </c>
      <c r="S725" s="574">
        <v>0</v>
      </c>
      <c r="T725" s="574">
        <f t="shared" si="109"/>
        <v>0</v>
      </c>
      <c r="U725" s="574">
        <v>0</v>
      </c>
      <c r="V725" s="574">
        <v>0</v>
      </c>
      <c r="W725" s="574">
        <v>0</v>
      </c>
      <c r="X725" s="473" t="s">
        <v>2124</v>
      </c>
    </row>
    <row r="726" spans="1:42" s="436" customFormat="1" ht="15.75" hidden="1" outlineLevel="2" x14ac:dyDescent="0.25">
      <c r="A726" s="508" t="s">
        <v>1858</v>
      </c>
      <c r="B726" s="507" t="s">
        <v>2189</v>
      </c>
      <c r="C726" s="574">
        <v>0.7</v>
      </c>
      <c r="D726" s="574">
        <f t="shared" si="105"/>
        <v>23985.184740000001</v>
      </c>
      <c r="E726" s="574">
        <v>1</v>
      </c>
      <c r="F726" s="574"/>
      <c r="G726" s="574"/>
      <c r="H726" s="574">
        <f t="shared" si="106"/>
        <v>0</v>
      </c>
      <c r="I726" s="574">
        <v>0</v>
      </c>
      <c r="J726" s="574">
        <v>0</v>
      </c>
      <c r="K726" s="574">
        <v>0</v>
      </c>
      <c r="L726" s="574">
        <f t="shared" si="107"/>
        <v>23985.184740000001</v>
      </c>
      <c r="M726" s="574">
        <v>0</v>
      </c>
      <c r="N726" s="574">
        <f>12000+3458.51*0.82*0.7+10000</f>
        <v>23985.184740000001</v>
      </c>
      <c r="O726" s="574">
        <v>0</v>
      </c>
      <c r="P726" s="574">
        <f t="shared" si="108"/>
        <v>0</v>
      </c>
      <c r="Q726" s="574">
        <v>0</v>
      </c>
      <c r="R726" s="574">
        <v>0</v>
      </c>
      <c r="S726" s="574">
        <v>0</v>
      </c>
      <c r="T726" s="574">
        <f t="shared" si="109"/>
        <v>0</v>
      </c>
      <c r="U726" s="574">
        <v>0</v>
      </c>
      <c r="V726" s="574">
        <v>0</v>
      </c>
      <c r="W726" s="574">
        <v>0</v>
      </c>
      <c r="X726" s="473" t="s">
        <v>2124</v>
      </c>
    </row>
    <row r="727" spans="1:42" s="542" customFormat="1" ht="31.5" hidden="1" outlineLevel="2" x14ac:dyDescent="0.25">
      <c r="A727" s="539" t="s">
        <v>1845</v>
      </c>
      <c r="B727" s="540" t="s">
        <v>2191</v>
      </c>
      <c r="C727" s="593">
        <v>0</v>
      </c>
      <c r="D727" s="593">
        <f t="shared" si="105"/>
        <v>20260.939999999999</v>
      </c>
      <c r="E727" s="593"/>
      <c r="F727" s="593"/>
      <c r="G727" s="593"/>
      <c r="H727" s="593">
        <f t="shared" si="106"/>
        <v>0</v>
      </c>
      <c r="I727" s="593">
        <v>0</v>
      </c>
      <c r="J727" s="593">
        <v>0</v>
      </c>
      <c r="K727" s="593">
        <v>0</v>
      </c>
      <c r="L727" s="593">
        <f t="shared" si="107"/>
        <v>0</v>
      </c>
      <c r="M727" s="593">
        <v>0</v>
      </c>
      <c r="N727" s="593">
        <v>0</v>
      </c>
      <c r="O727" s="593">
        <v>0</v>
      </c>
      <c r="P727" s="593">
        <f t="shared" si="108"/>
        <v>20260.939999999999</v>
      </c>
      <c r="Q727" s="593">
        <v>0</v>
      </c>
      <c r="R727" s="593">
        <v>20260.939999999999</v>
      </c>
      <c r="S727" s="593">
        <v>0</v>
      </c>
      <c r="T727" s="593">
        <f t="shared" si="109"/>
        <v>0</v>
      </c>
      <c r="U727" s="593">
        <v>0</v>
      </c>
      <c r="V727" s="593">
        <v>0</v>
      </c>
      <c r="W727" s="593">
        <v>0</v>
      </c>
      <c r="X727" s="541" t="s">
        <v>2256</v>
      </c>
    </row>
    <row r="728" spans="1:42" s="542" customFormat="1" ht="31.5" hidden="1" outlineLevel="2" x14ac:dyDescent="0.25">
      <c r="A728" s="539" t="s">
        <v>1830</v>
      </c>
      <c r="B728" s="540" t="s">
        <v>2192</v>
      </c>
      <c r="C728" s="593">
        <v>0</v>
      </c>
      <c r="D728" s="593">
        <f t="shared" si="105"/>
        <v>15000</v>
      </c>
      <c r="E728" s="593"/>
      <c r="F728" s="593"/>
      <c r="G728" s="593"/>
      <c r="H728" s="593">
        <f t="shared" si="106"/>
        <v>0</v>
      </c>
      <c r="I728" s="593">
        <v>0</v>
      </c>
      <c r="J728" s="593">
        <v>0</v>
      </c>
      <c r="K728" s="593">
        <v>0</v>
      </c>
      <c r="L728" s="593">
        <f t="shared" si="107"/>
        <v>0</v>
      </c>
      <c r="M728" s="593">
        <v>0</v>
      </c>
      <c r="N728" s="593">
        <v>0</v>
      </c>
      <c r="O728" s="593">
        <v>0</v>
      </c>
      <c r="P728" s="593">
        <f t="shared" si="108"/>
        <v>15000</v>
      </c>
      <c r="Q728" s="593">
        <v>0</v>
      </c>
      <c r="R728" s="593">
        <v>15000</v>
      </c>
      <c r="S728" s="593">
        <v>0</v>
      </c>
      <c r="T728" s="593">
        <f t="shared" si="109"/>
        <v>0</v>
      </c>
      <c r="U728" s="593">
        <v>0</v>
      </c>
      <c r="V728" s="593">
        <v>0</v>
      </c>
      <c r="W728" s="593">
        <v>0</v>
      </c>
      <c r="X728" s="541" t="s">
        <v>2256</v>
      </c>
    </row>
    <row r="729" spans="1:42" s="542" customFormat="1" ht="31.5" hidden="1" outlineLevel="2" x14ac:dyDescent="0.25">
      <c r="A729" s="539" t="s">
        <v>1843</v>
      </c>
      <c r="B729" s="540" t="s">
        <v>2193</v>
      </c>
      <c r="C729" s="593">
        <v>0</v>
      </c>
      <c r="D729" s="593">
        <f t="shared" si="105"/>
        <v>19500</v>
      </c>
      <c r="E729" s="593"/>
      <c r="F729" s="593"/>
      <c r="G729" s="593"/>
      <c r="H729" s="593">
        <f t="shared" si="106"/>
        <v>0</v>
      </c>
      <c r="I729" s="593">
        <v>0</v>
      </c>
      <c r="J729" s="593">
        <v>0</v>
      </c>
      <c r="K729" s="593">
        <v>0</v>
      </c>
      <c r="L729" s="593">
        <f t="shared" si="107"/>
        <v>0</v>
      </c>
      <c r="M729" s="593">
        <v>0</v>
      </c>
      <c r="N729" s="593">
        <v>0</v>
      </c>
      <c r="O729" s="593">
        <v>0</v>
      </c>
      <c r="P729" s="593">
        <f t="shared" si="108"/>
        <v>19500</v>
      </c>
      <c r="Q729" s="593">
        <v>0</v>
      </c>
      <c r="R729" s="593">
        <v>19500</v>
      </c>
      <c r="S729" s="593">
        <v>0</v>
      </c>
      <c r="T729" s="593">
        <f t="shared" si="109"/>
        <v>0</v>
      </c>
      <c r="U729" s="593">
        <v>0</v>
      </c>
      <c r="V729" s="593">
        <v>0</v>
      </c>
      <c r="W729" s="593">
        <v>0</v>
      </c>
      <c r="X729" s="541" t="s">
        <v>2256</v>
      </c>
    </row>
    <row r="730" spans="1:42" s="390" customFormat="1" ht="31.5" hidden="1" outlineLevel="2" x14ac:dyDescent="0.25">
      <c r="A730" s="375" t="s">
        <v>1621</v>
      </c>
      <c r="B730" s="538" t="s">
        <v>2271</v>
      </c>
      <c r="C730" s="568">
        <v>0</v>
      </c>
      <c r="D730" s="591">
        <f t="shared" si="105"/>
        <v>600000</v>
      </c>
      <c r="E730" s="591"/>
      <c r="F730" s="591"/>
      <c r="G730" s="591"/>
      <c r="H730" s="591">
        <f t="shared" si="106"/>
        <v>0</v>
      </c>
      <c r="I730" s="591">
        <v>0</v>
      </c>
      <c r="J730" s="591">
        <v>0</v>
      </c>
      <c r="K730" s="592">
        <v>0</v>
      </c>
      <c r="L730" s="591">
        <f t="shared" si="107"/>
        <v>0</v>
      </c>
      <c r="M730" s="568">
        <v>0</v>
      </c>
      <c r="N730" s="568">
        <v>0</v>
      </c>
      <c r="O730" s="591">
        <v>0</v>
      </c>
      <c r="P730" s="591">
        <f t="shared" si="108"/>
        <v>0</v>
      </c>
      <c r="Q730" s="568">
        <v>0</v>
      </c>
      <c r="R730" s="568">
        <v>0</v>
      </c>
      <c r="S730" s="591">
        <v>0</v>
      </c>
      <c r="T730" s="591">
        <f t="shared" si="109"/>
        <v>600000</v>
      </c>
      <c r="U730" s="568">
        <v>0</v>
      </c>
      <c r="V730" s="570">
        <v>600000</v>
      </c>
      <c r="W730" s="591">
        <v>0</v>
      </c>
      <c r="X730" s="474" t="s">
        <v>2272</v>
      </c>
    </row>
    <row r="731" spans="1:42" s="390" customFormat="1" ht="15.75" hidden="1" outlineLevel="2" x14ac:dyDescent="0.25">
      <c r="A731" s="375" t="s">
        <v>1621</v>
      </c>
      <c r="B731" s="538" t="s">
        <v>2330</v>
      </c>
      <c r="C731" s="568">
        <v>0.9</v>
      </c>
      <c r="D731" s="591">
        <f t="shared" si="105"/>
        <v>2000</v>
      </c>
      <c r="E731" s="591"/>
      <c r="F731" s="591"/>
      <c r="G731" s="591"/>
      <c r="H731" s="591">
        <f t="shared" si="106"/>
        <v>0</v>
      </c>
      <c r="I731" s="591">
        <v>0</v>
      </c>
      <c r="J731" s="591">
        <v>0</v>
      </c>
      <c r="K731" s="592">
        <v>0</v>
      </c>
      <c r="L731" s="591">
        <f t="shared" si="107"/>
        <v>0</v>
      </c>
      <c r="M731" s="568">
        <v>0</v>
      </c>
      <c r="N731" s="568">
        <v>0</v>
      </c>
      <c r="O731" s="591">
        <v>0</v>
      </c>
      <c r="P731" s="591">
        <f t="shared" si="108"/>
        <v>2000</v>
      </c>
      <c r="Q731" s="568">
        <v>0</v>
      </c>
      <c r="R731" s="568">
        <v>2000</v>
      </c>
      <c r="S731" s="591">
        <v>0</v>
      </c>
      <c r="T731" s="591">
        <f t="shared" si="109"/>
        <v>0</v>
      </c>
      <c r="U731" s="568">
        <v>0</v>
      </c>
      <c r="V731" s="568">
        <v>0</v>
      </c>
      <c r="W731" s="591">
        <v>0</v>
      </c>
      <c r="X731" s="474" t="s">
        <v>2272</v>
      </c>
    </row>
    <row r="732" spans="1:42" s="44" customFormat="1" ht="15.75" hidden="1" outlineLevel="1" x14ac:dyDescent="0.2">
      <c r="A732" s="101" t="s">
        <v>465</v>
      </c>
      <c r="B732" s="29" t="s">
        <v>466</v>
      </c>
      <c r="C732" s="562">
        <f>SUM(C733:C808)</f>
        <v>23.479500000000002</v>
      </c>
      <c r="D732" s="562">
        <f t="shared" si="105"/>
        <v>838808.29767999996</v>
      </c>
      <c r="E732" s="562">
        <f>SUM(E733:E808)</f>
        <v>36</v>
      </c>
      <c r="F732" s="562">
        <f>SUM(F733:F808)</f>
        <v>29</v>
      </c>
      <c r="G732" s="562">
        <f>SUM(G733:G808)</f>
        <v>5</v>
      </c>
      <c r="H732" s="562">
        <f t="shared" si="106"/>
        <v>94276.05</v>
      </c>
      <c r="I732" s="562">
        <f>SUM(I733:I808)</f>
        <v>0</v>
      </c>
      <c r="J732" s="562">
        <f>SUM(J733:J808)</f>
        <v>94276.05</v>
      </c>
      <c r="K732" s="562">
        <f>SUM(K733:K808)</f>
        <v>0</v>
      </c>
      <c r="L732" s="562">
        <f t="shared" si="107"/>
        <v>424543.94767999998</v>
      </c>
      <c r="M732" s="562">
        <f>SUM(M733:M808)</f>
        <v>0</v>
      </c>
      <c r="N732" s="562">
        <f>SUM(N733:N808)</f>
        <v>424543.94767999998</v>
      </c>
      <c r="O732" s="562">
        <f>SUM(O733:O808)</f>
        <v>0</v>
      </c>
      <c r="P732" s="562">
        <f t="shared" si="108"/>
        <v>219988.3</v>
      </c>
      <c r="Q732" s="562">
        <f>SUM(Q733:Q808)</f>
        <v>0</v>
      </c>
      <c r="R732" s="562">
        <f>SUM(R733:R808)</f>
        <v>219988.3</v>
      </c>
      <c r="S732" s="562">
        <f>SUM(S733:S808)</f>
        <v>0</v>
      </c>
      <c r="T732" s="562">
        <f t="shared" si="109"/>
        <v>100000</v>
      </c>
      <c r="U732" s="562">
        <f>SUM(U733:U808)</f>
        <v>0</v>
      </c>
      <c r="V732" s="562">
        <f>SUM(V733:V808)</f>
        <v>100000</v>
      </c>
      <c r="W732" s="562">
        <f>SUM(W733:W808)</f>
        <v>0</v>
      </c>
      <c r="X732" s="31"/>
      <c r="Y732" s="254"/>
      <c r="Z732" s="382"/>
      <c r="AG732" s="45"/>
      <c r="AH732" s="45"/>
      <c r="AI732" s="34"/>
      <c r="AJ732" s="34"/>
      <c r="AK732" s="45"/>
      <c r="AL732" s="45"/>
      <c r="AM732" s="45"/>
      <c r="AN732" s="45"/>
      <c r="AO732" s="45"/>
      <c r="AP732" s="45"/>
    </row>
    <row r="733" spans="1:42" s="44" customFormat="1" ht="15.75" hidden="1" outlineLevel="2" x14ac:dyDescent="0.2">
      <c r="A733" s="56" t="s">
        <v>467</v>
      </c>
      <c r="B733" s="57" t="s">
        <v>983</v>
      </c>
      <c r="C733" s="563">
        <v>2.8395000000000001</v>
      </c>
      <c r="D733" s="563">
        <f t="shared" si="105"/>
        <v>15910</v>
      </c>
      <c r="E733" s="563"/>
      <c r="F733" s="563"/>
      <c r="G733" s="563"/>
      <c r="H733" s="563">
        <f t="shared" si="106"/>
        <v>15910</v>
      </c>
      <c r="I733" s="563">
        <v>0</v>
      </c>
      <c r="J733" s="564">
        <v>15910</v>
      </c>
      <c r="K733" s="563">
        <v>0</v>
      </c>
      <c r="L733" s="563">
        <f t="shared" si="107"/>
        <v>0</v>
      </c>
      <c r="M733" s="565">
        <v>0</v>
      </c>
      <c r="N733" s="563">
        <v>0</v>
      </c>
      <c r="O733" s="563">
        <v>0</v>
      </c>
      <c r="P733" s="563">
        <f t="shared" si="108"/>
        <v>0</v>
      </c>
      <c r="Q733" s="563">
        <v>0</v>
      </c>
      <c r="R733" s="563">
        <v>0</v>
      </c>
      <c r="S733" s="563">
        <v>0</v>
      </c>
      <c r="T733" s="563">
        <f t="shared" si="109"/>
        <v>0</v>
      </c>
      <c r="U733" s="563">
        <v>0</v>
      </c>
      <c r="V733" s="563">
        <v>0</v>
      </c>
      <c r="W733" s="563">
        <v>0</v>
      </c>
      <c r="X733" s="58"/>
      <c r="Y733" s="254"/>
      <c r="Z733" s="382" t="e">
        <f>J733-#REF!</f>
        <v>#REF!</v>
      </c>
      <c r="AG733" s="45"/>
      <c r="AH733" s="45"/>
      <c r="AI733" s="34"/>
      <c r="AJ733" s="34"/>
      <c r="AK733" s="45"/>
      <c r="AL733" s="45"/>
      <c r="AM733" s="45"/>
      <c r="AN733" s="45"/>
      <c r="AO733" s="45"/>
      <c r="AP733" s="45"/>
    </row>
    <row r="734" spans="1:42" s="134" customFormat="1" ht="15.75" hidden="1" outlineLevel="2" x14ac:dyDescent="0.25">
      <c r="A734" s="99" t="s">
        <v>472</v>
      </c>
      <c r="B734" s="63" t="s">
        <v>468</v>
      </c>
      <c r="C734" s="563">
        <v>1.5</v>
      </c>
      <c r="D734" s="563">
        <f t="shared" si="105"/>
        <v>2666.05</v>
      </c>
      <c r="E734" s="563"/>
      <c r="F734" s="563"/>
      <c r="G734" s="563"/>
      <c r="H734" s="563">
        <f t="shared" si="106"/>
        <v>2666.05</v>
      </c>
      <c r="I734" s="563">
        <v>0</v>
      </c>
      <c r="J734" s="564">
        <v>2666.05</v>
      </c>
      <c r="K734" s="565">
        <v>0</v>
      </c>
      <c r="L734" s="563">
        <f t="shared" si="107"/>
        <v>0</v>
      </c>
      <c r="M734" s="565">
        <v>0</v>
      </c>
      <c r="N734" s="563">
        <v>0</v>
      </c>
      <c r="O734" s="563">
        <v>0</v>
      </c>
      <c r="P734" s="563">
        <f t="shared" si="108"/>
        <v>0</v>
      </c>
      <c r="Q734" s="563">
        <v>0</v>
      </c>
      <c r="R734" s="563">
        <v>0</v>
      </c>
      <c r="S734" s="563">
        <v>0</v>
      </c>
      <c r="T734" s="563">
        <f t="shared" si="109"/>
        <v>0</v>
      </c>
      <c r="U734" s="563">
        <v>0</v>
      </c>
      <c r="V734" s="563">
        <v>0</v>
      </c>
      <c r="W734" s="563">
        <v>0</v>
      </c>
      <c r="X734" s="58"/>
      <c r="Y734" s="283"/>
      <c r="Z734" s="423" t="e">
        <f>J734-#REF!</f>
        <v>#REF!</v>
      </c>
      <c r="AI734" s="34">
        <f t="shared" ref="AI734:AI743" si="110">SUM(I734:K734)</f>
        <v>2666.05</v>
      </c>
      <c r="AJ734" s="34">
        <f t="shared" ref="AJ734:AJ743" si="111">AI734-H734</f>
        <v>0</v>
      </c>
    </row>
    <row r="735" spans="1:42" s="134" customFormat="1" ht="31.5" hidden="1" outlineLevel="2" x14ac:dyDescent="0.25">
      <c r="A735" s="99" t="s">
        <v>475</v>
      </c>
      <c r="B735" s="63" t="s">
        <v>1102</v>
      </c>
      <c r="C735" s="563">
        <v>2</v>
      </c>
      <c r="D735" s="563">
        <f t="shared" si="105"/>
        <v>4000</v>
      </c>
      <c r="E735" s="563"/>
      <c r="F735" s="563"/>
      <c r="G735" s="563"/>
      <c r="H735" s="563">
        <f t="shared" si="106"/>
        <v>4000</v>
      </c>
      <c r="I735" s="563">
        <v>0</v>
      </c>
      <c r="J735" s="563">
        <v>4000</v>
      </c>
      <c r="K735" s="565">
        <v>0</v>
      </c>
      <c r="L735" s="563">
        <f t="shared" si="107"/>
        <v>0</v>
      </c>
      <c r="M735" s="565">
        <v>0</v>
      </c>
      <c r="N735" s="563">
        <v>0</v>
      </c>
      <c r="O735" s="563">
        <v>0</v>
      </c>
      <c r="P735" s="563">
        <f t="shared" si="108"/>
        <v>0</v>
      </c>
      <c r="Q735" s="563">
        <v>0</v>
      </c>
      <c r="R735" s="563">
        <v>0</v>
      </c>
      <c r="S735" s="563">
        <v>0</v>
      </c>
      <c r="T735" s="563">
        <f t="shared" si="109"/>
        <v>0</v>
      </c>
      <c r="U735" s="563">
        <v>0</v>
      </c>
      <c r="V735" s="563">
        <v>0</v>
      </c>
      <c r="W735" s="563">
        <v>0</v>
      </c>
      <c r="X735" s="58"/>
      <c r="Y735" s="279" t="s">
        <v>471</v>
      </c>
      <c r="Z735" s="420"/>
      <c r="AI735" s="34">
        <f t="shared" si="110"/>
        <v>4000</v>
      </c>
      <c r="AJ735" s="34">
        <f t="shared" si="111"/>
        <v>0</v>
      </c>
    </row>
    <row r="736" spans="1:42" s="136" customFormat="1" ht="30" hidden="1" outlineLevel="2" x14ac:dyDescent="0.2">
      <c r="A736" s="99" t="s">
        <v>478</v>
      </c>
      <c r="B736" s="63" t="s">
        <v>1026</v>
      </c>
      <c r="C736" s="563">
        <v>0</v>
      </c>
      <c r="D736" s="563">
        <f t="shared" si="105"/>
        <v>5600</v>
      </c>
      <c r="E736" s="563"/>
      <c r="F736" s="563"/>
      <c r="G736" s="563"/>
      <c r="H736" s="563">
        <f t="shared" si="106"/>
        <v>5600</v>
      </c>
      <c r="I736" s="563">
        <v>0</v>
      </c>
      <c r="J736" s="564">
        <v>5600</v>
      </c>
      <c r="K736" s="565">
        <v>0</v>
      </c>
      <c r="L736" s="563">
        <f t="shared" si="107"/>
        <v>0</v>
      </c>
      <c r="M736" s="565">
        <v>0</v>
      </c>
      <c r="N736" s="563">
        <v>0</v>
      </c>
      <c r="O736" s="563">
        <v>0</v>
      </c>
      <c r="P736" s="563">
        <f t="shared" si="108"/>
        <v>0</v>
      </c>
      <c r="Q736" s="563">
        <v>0</v>
      </c>
      <c r="R736" s="563">
        <v>0</v>
      </c>
      <c r="S736" s="563">
        <v>0</v>
      </c>
      <c r="T736" s="563">
        <f t="shared" si="109"/>
        <v>0</v>
      </c>
      <c r="U736" s="563">
        <v>0</v>
      </c>
      <c r="V736" s="563">
        <v>0</v>
      </c>
      <c r="W736" s="563">
        <v>0</v>
      </c>
      <c r="X736" s="58"/>
      <c r="Y736" s="261" t="s">
        <v>911</v>
      </c>
      <c r="Z736" s="414" t="e">
        <f>J736-#REF!</f>
        <v>#REF!</v>
      </c>
      <c r="AI736" s="34">
        <f t="shared" si="110"/>
        <v>5600</v>
      </c>
      <c r="AJ736" s="34">
        <f t="shared" si="111"/>
        <v>0</v>
      </c>
    </row>
    <row r="737" spans="1:42" customFormat="1" ht="31.5" hidden="1" outlineLevel="2" x14ac:dyDescent="0.25">
      <c r="A737" s="495" t="s">
        <v>480</v>
      </c>
      <c r="B737" s="129" t="s">
        <v>1025</v>
      </c>
      <c r="C737" s="563">
        <v>0</v>
      </c>
      <c r="D737" s="563">
        <f t="shared" si="105"/>
        <v>5600</v>
      </c>
      <c r="E737" s="563"/>
      <c r="F737" s="563"/>
      <c r="G737" s="563"/>
      <c r="H737" s="563">
        <f t="shared" si="106"/>
        <v>5600</v>
      </c>
      <c r="I737" s="563">
        <v>0</v>
      </c>
      <c r="J737" s="564">
        <v>5600</v>
      </c>
      <c r="K737" s="563">
        <v>0</v>
      </c>
      <c r="L737" s="563">
        <f t="shared" si="107"/>
        <v>0</v>
      </c>
      <c r="M737" s="565">
        <v>0</v>
      </c>
      <c r="N737" s="563">
        <v>0</v>
      </c>
      <c r="O737" s="563">
        <v>0</v>
      </c>
      <c r="P737" s="563">
        <f t="shared" si="108"/>
        <v>0</v>
      </c>
      <c r="Q737" s="563">
        <v>0</v>
      </c>
      <c r="R737" s="563">
        <v>0</v>
      </c>
      <c r="S737" s="563">
        <v>0</v>
      </c>
      <c r="T737" s="563">
        <f t="shared" si="109"/>
        <v>0</v>
      </c>
      <c r="U737" s="563">
        <v>0</v>
      </c>
      <c r="V737" s="563">
        <v>0</v>
      </c>
      <c r="W737" s="563">
        <v>0</v>
      </c>
      <c r="X737" s="58"/>
      <c r="Y737" s="265"/>
      <c r="Z737" s="414" t="e">
        <f>J737-#REF!</f>
        <v>#REF!</v>
      </c>
      <c r="AI737" s="34">
        <f t="shared" si="110"/>
        <v>5600</v>
      </c>
      <c r="AJ737" s="34">
        <f t="shared" si="111"/>
        <v>0</v>
      </c>
    </row>
    <row r="738" spans="1:42" customFormat="1" ht="15.75" hidden="1" outlineLevel="2" x14ac:dyDescent="0.25">
      <c r="A738" s="495" t="s">
        <v>482</v>
      </c>
      <c r="B738" s="129" t="s">
        <v>1024</v>
      </c>
      <c r="C738" s="563">
        <v>0</v>
      </c>
      <c r="D738" s="563">
        <f t="shared" si="105"/>
        <v>5600</v>
      </c>
      <c r="E738" s="563"/>
      <c r="F738" s="563"/>
      <c r="G738" s="563"/>
      <c r="H738" s="563">
        <f t="shared" si="106"/>
        <v>5600</v>
      </c>
      <c r="I738" s="563">
        <v>0</v>
      </c>
      <c r="J738" s="564">
        <v>5600</v>
      </c>
      <c r="K738" s="563">
        <v>0</v>
      </c>
      <c r="L738" s="563">
        <f t="shared" si="107"/>
        <v>0</v>
      </c>
      <c r="M738" s="565">
        <v>0</v>
      </c>
      <c r="N738" s="563">
        <v>0</v>
      </c>
      <c r="O738" s="563">
        <v>0</v>
      </c>
      <c r="P738" s="563">
        <f t="shared" si="108"/>
        <v>0</v>
      </c>
      <c r="Q738" s="563">
        <v>0</v>
      </c>
      <c r="R738" s="563">
        <v>0</v>
      </c>
      <c r="S738" s="563">
        <v>0</v>
      </c>
      <c r="T738" s="563">
        <f t="shared" si="109"/>
        <v>0</v>
      </c>
      <c r="U738" s="563">
        <v>0</v>
      </c>
      <c r="V738" s="563">
        <v>0</v>
      </c>
      <c r="W738" s="563">
        <v>0</v>
      </c>
      <c r="X738" s="58"/>
      <c r="Y738" s="265"/>
      <c r="Z738" s="414" t="e">
        <f>J738-#REF!</f>
        <v>#REF!</v>
      </c>
      <c r="AI738" s="34">
        <f t="shared" si="110"/>
        <v>5600</v>
      </c>
      <c r="AJ738" s="34">
        <f t="shared" si="111"/>
        <v>0</v>
      </c>
    </row>
    <row r="739" spans="1:42" customFormat="1" ht="15.75" hidden="1" outlineLevel="2" x14ac:dyDescent="0.25">
      <c r="A739" s="495" t="s">
        <v>484</v>
      </c>
      <c r="B739" s="129" t="s">
        <v>1023</v>
      </c>
      <c r="C739" s="563">
        <v>0</v>
      </c>
      <c r="D739" s="563">
        <f t="shared" si="105"/>
        <v>5600</v>
      </c>
      <c r="E739" s="563"/>
      <c r="F739" s="563"/>
      <c r="G739" s="563"/>
      <c r="H739" s="563">
        <f t="shared" si="106"/>
        <v>5600</v>
      </c>
      <c r="I739" s="563">
        <v>0</v>
      </c>
      <c r="J739" s="564">
        <v>5600</v>
      </c>
      <c r="K739" s="563">
        <v>0</v>
      </c>
      <c r="L739" s="563">
        <f t="shared" si="107"/>
        <v>0</v>
      </c>
      <c r="M739" s="565">
        <v>0</v>
      </c>
      <c r="N739" s="563">
        <v>0</v>
      </c>
      <c r="O739" s="563">
        <v>0</v>
      </c>
      <c r="P739" s="563">
        <f t="shared" si="108"/>
        <v>0</v>
      </c>
      <c r="Q739" s="563">
        <v>0</v>
      </c>
      <c r="R739" s="563">
        <v>0</v>
      </c>
      <c r="S739" s="563">
        <v>0</v>
      </c>
      <c r="T739" s="563">
        <f t="shared" si="109"/>
        <v>0</v>
      </c>
      <c r="U739" s="563">
        <v>0</v>
      </c>
      <c r="V739" s="563">
        <v>0</v>
      </c>
      <c r="W739" s="563">
        <v>0</v>
      </c>
      <c r="X739" s="58"/>
      <c r="Y739" s="265"/>
      <c r="Z739" s="414" t="e">
        <f>J739-#REF!</f>
        <v>#REF!</v>
      </c>
      <c r="AI739" s="34">
        <f t="shared" si="110"/>
        <v>5600</v>
      </c>
      <c r="AJ739" s="34">
        <f t="shared" si="111"/>
        <v>0</v>
      </c>
    </row>
    <row r="740" spans="1:42" customFormat="1" ht="15.75" hidden="1" outlineLevel="2" x14ac:dyDescent="0.25">
      <c r="A740" s="495" t="s">
        <v>486</v>
      </c>
      <c r="B740" s="129" t="s">
        <v>1022</v>
      </c>
      <c r="C740" s="563">
        <v>0</v>
      </c>
      <c r="D740" s="563">
        <f t="shared" si="105"/>
        <v>5600</v>
      </c>
      <c r="E740" s="563"/>
      <c r="F740" s="563"/>
      <c r="G740" s="563"/>
      <c r="H740" s="563">
        <f t="shared" si="106"/>
        <v>5600</v>
      </c>
      <c r="I740" s="563">
        <v>0</v>
      </c>
      <c r="J740" s="564">
        <v>5600</v>
      </c>
      <c r="K740" s="563">
        <v>0</v>
      </c>
      <c r="L740" s="563">
        <f t="shared" si="107"/>
        <v>0</v>
      </c>
      <c r="M740" s="565">
        <v>0</v>
      </c>
      <c r="N740" s="563">
        <v>0</v>
      </c>
      <c r="O740" s="563">
        <v>0</v>
      </c>
      <c r="P740" s="563">
        <f t="shared" si="108"/>
        <v>0</v>
      </c>
      <c r="Q740" s="563">
        <v>0</v>
      </c>
      <c r="R740" s="563">
        <v>0</v>
      </c>
      <c r="S740" s="563">
        <v>0</v>
      </c>
      <c r="T740" s="563">
        <f t="shared" si="109"/>
        <v>0</v>
      </c>
      <c r="U740" s="563">
        <v>0</v>
      </c>
      <c r="V740" s="563">
        <v>0</v>
      </c>
      <c r="W740" s="563">
        <v>0</v>
      </c>
      <c r="X740" s="58"/>
      <c r="Y740" s="265"/>
      <c r="Z740" s="414" t="e">
        <f>J740-#REF!</f>
        <v>#REF!</v>
      </c>
      <c r="AI740" s="34">
        <f t="shared" si="110"/>
        <v>5600</v>
      </c>
      <c r="AJ740" s="34">
        <f t="shared" si="111"/>
        <v>0</v>
      </c>
    </row>
    <row r="741" spans="1:42" customFormat="1" ht="15.75" hidden="1" outlineLevel="2" x14ac:dyDescent="0.25">
      <c r="A741" s="495" t="s">
        <v>488</v>
      </c>
      <c r="B741" s="129" t="s">
        <v>1021</v>
      </c>
      <c r="C741" s="563">
        <v>0</v>
      </c>
      <c r="D741" s="563">
        <f t="shared" si="105"/>
        <v>5600</v>
      </c>
      <c r="E741" s="563"/>
      <c r="F741" s="563"/>
      <c r="G741" s="563"/>
      <c r="H741" s="563">
        <f t="shared" si="106"/>
        <v>5600</v>
      </c>
      <c r="I741" s="563">
        <v>0</v>
      </c>
      <c r="J741" s="564">
        <v>5600</v>
      </c>
      <c r="K741" s="563">
        <v>0</v>
      </c>
      <c r="L741" s="563">
        <f t="shared" si="107"/>
        <v>0</v>
      </c>
      <c r="M741" s="565">
        <v>0</v>
      </c>
      <c r="N741" s="563">
        <v>0</v>
      </c>
      <c r="O741" s="563">
        <v>0</v>
      </c>
      <c r="P741" s="563">
        <f t="shared" si="108"/>
        <v>0</v>
      </c>
      <c r="Q741" s="563">
        <v>0</v>
      </c>
      <c r="R741" s="563">
        <v>0</v>
      </c>
      <c r="S741" s="563">
        <v>0</v>
      </c>
      <c r="T741" s="563">
        <f t="shared" si="109"/>
        <v>0</v>
      </c>
      <c r="U741" s="563">
        <v>0</v>
      </c>
      <c r="V741" s="563">
        <v>0</v>
      </c>
      <c r="W741" s="563">
        <v>0</v>
      </c>
      <c r="X741" s="58"/>
      <c r="Y741" s="265"/>
      <c r="Z741" s="414" t="e">
        <f>J741-#REF!</f>
        <v>#REF!</v>
      </c>
      <c r="AI741" s="34">
        <f t="shared" si="110"/>
        <v>5600</v>
      </c>
      <c r="AJ741" s="34">
        <f t="shared" si="111"/>
        <v>0</v>
      </c>
    </row>
    <row r="742" spans="1:42" customFormat="1" ht="15.75" hidden="1" outlineLevel="2" x14ac:dyDescent="0.25">
      <c r="A742" s="495" t="s">
        <v>490</v>
      </c>
      <c r="B742" s="129" t="s">
        <v>1020</v>
      </c>
      <c r="C742" s="563">
        <v>0</v>
      </c>
      <c r="D742" s="563">
        <f t="shared" si="105"/>
        <v>5600</v>
      </c>
      <c r="E742" s="563"/>
      <c r="F742" s="563"/>
      <c r="G742" s="563"/>
      <c r="H742" s="563">
        <f t="shared" si="106"/>
        <v>5600</v>
      </c>
      <c r="I742" s="563">
        <v>0</v>
      </c>
      <c r="J742" s="564">
        <v>5600</v>
      </c>
      <c r="K742" s="563">
        <v>0</v>
      </c>
      <c r="L742" s="563">
        <f t="shared" si="107"/>
        <v>0</v>
      </c>
      <c r="M742" s="565">
        <v>0</v>
      </c>
      <c r="N742" s="563">
        <v>0</v>
      </c>
      <c r="O742" s="563">
        <v>0</v>
      </c>
      <c r="P742" s="563">
        <f t="shared" si="108"/>
        <v>0</v>
      </c>
      <c r="Q742" s="563">
        <v>0</v>
      </c>
      <c r="R742" s="563">
        <v>0</v>
      </c>
      <c r="S742" s="563">
        <v>0</v>
      </c>
      <c r="T742" s="563">
        <f t="shared" si="109"/>
        <v>0</v>
      </c>
      <c r="U742" s="563">
        <v>0</v>
      </c>
      <c r="V742" s="563">
        <v>0</v>
      </c>
      <c r="W742" s="563">
        <v>0</v>
      </c>
      <c r="X742" s="58"/>
      <c r="Y742" s="265"/>
      <c r="Z742" s="414" t="e">
        <f>J742-#REF!</f>
        <v>#REF!</v>
      </c>
      <c r="AI742" s="34">
        <f t="shared" si="110"/>
        <v>5600</v>
      </c>
      <c r="AJ742" s="34">
        <f t="shared" si="111"/>
        <v>0</v>
      </c>
    </row>
    <row r="743" spans="1:42" ht="15.75" hidden="1" outlineLevel="2" x14ac:dyDescent="0.2">
      <c r="A743" s="481" t="s">
        <v>887</v>
      </c>
      <c r="B743" s="78" t="s">
        <v>1019</v>
      </c>
      <c r="C743" s="563">
        <v>0</v>
      </c>
      <c r="D743" s="563">
        <f t="shared" si="105"/>
        <v>5600</v>
      </c>
      <c r="E743" s="563"/>
      <c r="F743" s="563"/>
      <c r="G743" s="563"/>
      <c r="H743" s="563">
        <f t="shared" si="106"/>
        <v>5600</v>
      </c>
      <c r="I743" s="563">
        <v>0</v>
      </c>
      <c r="J743" s="564">
        <v>5600</v>
      </c>
      <c r="K743" s="563">
        <v>0</v>
      </c>
      <c r="L743" s="563">
        <f t="shared" si="107"/>
        <v>0</v>
      </c>
      <c r="M743" s="565">
        <v>0</v>
      </c>
      <c r="N743" s="563">
        <v>0</v>
      </c>
      <c r="O743" s="563">
        <v>0</v>
      </c>
      <c r="P743" s="563">
        <f t="shared" si="108"/>
        <v>0</v>
      </c>
      <c r="Q743" s="563">
        <v>0</v>
      </c>
      <c r="R743" s="563">
        <v>0</v>
      </c>
      <c r="S743" s="563">
        <v>0</v>
      </c>
      <c r="T743" s="563">
        <f t="shared" si="109"/>
        <v>0</v>
      </c>
      <c r="U743" s="563">
        <v>0</v>
      </c>
      <c r="V743" s="563">
        <v>0</v>
      </c>
      <c r="W743" s="563">
        <v>0</v>
      </c>
      <c r="X743" s="58"/>
      <c r="Y743" s="264"/>
      <c r="Z743" s="414" t="e">
        <f>J743-#REF!</f>
        <v>#REF!</v>
      </c>
      <c r="AI743" s="34">
        <f t="shared" si="110"/>
        <v>5600</v>
      </c>
      <c r="AJ743" s="34">
        <f t="shared" si="111"/>
        <v>0</v>
      </c>
    </row>
    <row r="744" spans="1:42" s="91" customFormat="1" ht="18.75" hidden="1" customHeight="1" outlineLevel="2" x14ac:dyDescent="0.25">
      <c r="A744" s="483" t="s">
        <v>1521</v>
      </c>
      <c r="B744" s="428" t="s">
        <v>1535</v>
      </c>
      <c r="C744" s="575">
        <v>0</v>
      </c>
      <c r="D744" s="575">
        <f t="shared" si="105"/>
        <v>10000</v>
      </c>
      <c r="E744" s="575"/>
      <c r="F744" s="575"/>
      <c r="G744" s="575"/>
      <c r="H744" s="575">
        <f t="shared" si="106"/>
        <v>10000</v>
      </c>
      <c r="I744" s="575">
        <v>0</v>
      </c>
      <c r="J744" s="576">
        <v>10000</v>
      </c>
      <c r="K744" s="575">
        <v>0</v>
      </c>
      <c r="L744" s="575">
        <f t="shared" si="107"/>
        <v>0</v>
      </c>
      <c r="M744" s="577">
        <v>0</v>
      </c>
      <c r="N744" s="575">
        <v>0</v>
      </c>
      <c r="O744" s="575">
        <v>0</v>
      </c>
      <c r="P744" s="575">
        <f t="shared" si="108"/>
        <v>0</v>
      </c>
      <c r="Q744" s="575">
        <v>0</v>
      </c>
      <c r="R744" s="575">
        <v>0</v>
      </c>
      <c r="S744" s="575">
        <v>0</v>
      </c>
      <c r="T744" s="575">
        <f t="shared" si="109"/>
        <v>0</v>
      </c>
      <c r="U744" s="575">
        <v>0</v>
      </c>
      <c r="V744" s="575">
        <v>0</v>
      </c>
      <c r="W744" s="575">
        <v>0</v>
      </c>
      <c r="X744" s="429" t="s">
        <v>1640</v>
      </c>
      <c r="Y744" s="430"/>
      <c r="Z744" s="431"/>
    </row>
    <row r="745" spans="1:42" s="91" customFormat="1" ht="18.75" hidden="1" customHeight="1" outlineLevel="2" x14ac:dyDescent="0.25">
      <c r="A745" s="483" t="s">
        <v>1522</v>
      </c>
      <c r="B745" s="428" t="s">
        <v>1536</v>
      </c>
      <c r="C745" s="575">
        <v>0</v>
      </c>
      <c r="D745" s="575">
        <f t="shared" si="105"/>
        <v>8000</v>
      </c>
      <c r="E745" s="575"/>
      <c r="F745" s="575"/>
      <c r="G745" s="575"/>
      <c r="H745" s="575">
        <f t="shared" si="106"/>
        <v>8000</v>
      </c>
      <c r="I745" s="575">
        <v>0</v>
      </c>
      <c r="J745" s="576">
        <v>8000</v>
      </c>
      <c r="K745" s="575">
        <v>0</v>
      </c>
      <c r="L745" s="575">
        <f t="shared" si="107"/>
        <v>0</v>
      </c>
      <c r="M745" s="577">
        <v>0</v>
      </c>
      <c r="N745" s="575">
        <v>0</v>
      </c>
      <c r="O745" s="575">
        <v>0</v>
      </c>
      <c r="P745" s="575">
        <f t="shared" si="108"/>
        <v>0</v>
      </c>
      <c r="Q745" s="575">
        <v>0</v>
      </c>
      <c r="R745" s="575">
        <v>0</v>
      </c>
      <c r="S745" s="575">
        <v>0</v>
      </c>
      <c r="T745" s="575">
        <f t="shared" si="109"/>
        <v>0</v>
      </c>
      <c r="U745" s="575">
        <v>0</v>
      </c>
      <c r="V745" s="575">
        <v>0</v>
      </c>
      <c r="W745" s="575">
        <v>0</v>
      </c>
      <c r="X745" s="429" t="s">
        <v>1640</v>
      </c>
      <c r="Y745" s="430"/>
      <c r="Z745" s="431"/>
    </row>
    <row r="746" spans="1:42" s="91" customFormat="1" ht="18.75" hidden="1" customHeight="1" outlineLevel="2" x14ac:dyDescent="0.25">
      <c r="A746" s="483" t="s">
        <v>1523</v>
      </c>
      <c r="B746" s="428" t="s">
        <v>1537</v>
      </c>
      <c r="C746" s="575">
        <v>0</v>
      </c>
      <c r="D746" s="575">
        <f t="shared" si="105"/>
        <v>8000</v>
      </c>
      <c r="E746" s="575"/>
      <c r="F746" s="575"/>
      <c r="G746" s="575"/>
      <c r="H746" s="575">
        <f t="shared" si="106"/>
        <v>8000</v>
      </c>
      <c r="I746" s="575">
        <v>0</v>
      </c>
      <c r="J746" s="576">
        <v>8000</v>
      </c>
      <c r="K746" s="575">
        <v>0</v>
      </c>
      <c r="L746" s="575">
        <f t="shared" si="107"/>
        <v>0</v>
      </c>
      <c r="M746" s="577">
        <v>0</v>
      </c>
      <c r="N746" s="575">
        <v>0</v>
      </c>
      <c r="O746" s="575">
        <v>0</v>
      </c>
      <c r="P746" s="575">
        <f t="shared" si="108"/>
        <v>0</v>
      </c>
      <c r="Q746" s="575">
        <v>0</v>
      </c>
      <c r="R746" s="575">
        <v>0</v>
      </c>
      <c r="S746" s="575">
        <v>0</v>
      </c>
      <c r="T746" s="575">
        <f t="shared" si="109"/>
        <v>0</v>
      </c>
      <c r="U746" s="575">
        <v>0</v>
      </c>
      <c r="V746" s="575">
        <v>0</v>
      </c>
      <c r="W746" s="575">
        <v>0</v>
      </c>
      <c r="X746" s="429" t="s">
        <v>1640</v>
      </c>
      <c r="Y746" s="432"/>
      <c r="Z746" s="433"/>
      <c r="AI746" s="434">
        <f>SUM(I746:K746)</f>
        <v>8000</v>
      </c>
      <c r="AJ746" s="434">
        <f>AI746-H746</f>
        <v>0</v>
      </c>
    </row>
    <row r="747" spans="1:42" s="44" customFormat="1" ht="15" hidden="1" customHeight="1" outlineLevel="2" x14ac:dyDescent="0.2">
      <c r="A747" s="99" t="s">
        <v>469</v>
      </c>
      <c r="B747" s="63" t="s">
        <v>910</v>
      </c>
      <c r="C747" s="563">
        <v>0</v>
      </c>
      <c r="D747" s="563">
        <f t="shared" si="105"/>
        <v>5000</v>
      </c>
      <c r="E747" s="563">
        <v>1</v>
      </c>
      <c r="F747" s="563"/>
      <c r="G747" s="563"/>
      <c r="H747" s="563">
        <f t="shared" si="106"/>
        <v>900</v>
      </c>
      <c r="I747" s="563">
        <v>0</v>
      </c>
      <c r="J747" s="584">
        <f>4000-3100</f>
        <v>900</v>
      </c>
      <c r="K747" s="565">
        <v>0</v>
      </c>
      <c r="L747" s="563">
        <f t="shared" si="107"/>
        <v>4100</v>
      </c>
      <c r="M747" s="565">
        <v>0</v>
      </c>
      <c r="N747" s="584">
        <v>4100</v>
      </c>
      <c r="O747" s="563">
        <v>0</v>
      </c>
      <c r="P747" s="563">
        <f t="shared" si="108"/>
        <v>0</v>
      </c>
      <c r="Q747" s="563">
        <v>0</v>
      </c>
      <c r="R747" s="563">
        <v>0</v>
      </c>
      <c r="S747" s="563">
        <v>0</v>
      </c>
      <c r="T747" s="563">
        <f t="shared" si="109"/>
        <v>0</v>
      </c>
      <c r="U747" s="563">
        <v>0</v>
      </c>
      <c r="V747" s="563">
        <v>0</v>
      </c>
      <c r="W747" s="563">
        <v>0</v>
      </c>
      <c r="X747" s="58"/>
      <c r="Y747" s="254"/>
      <c r="Z747" s="382"/>
      <c r="AG747" s="45"/>
      <c r="AH747" s="45"/>
      <c r="AI747" s="34"/>
      <c r="AJ747" s="34"/>
      <c r="AK747" s="45"/>
      <c r="AL747" s="45"/>
      <c r="AM747" s="45"/>
      <c r="AN747" s="45"/>
      <c r="AO747" s="45"/>
      <c r="AP747" s="45"/>
    </row>
    <row r="748" spans="1:42" s="629" customFormat="1" ht="15.75" hidden="1" outlineLevel="2" x14ac:dyDescent="0.25">
      <c r="A748" s="234" t="s">
        <v>889</v>
      </c>
      <c r="B748" s="159" t="s">
        <v>851</v>
      </c>
      <c r="C748" s="609">
        <v>1.5</v>
      </c>
      <c r="D748" s="609">
        <f t="shared" si="105"/>
        <v>2500</v>
      </c>
      <c r="E748" s="609"/>
      <c r="F748" s="609"/>
      <c r="G748" s="609"/>
      <c r="H748" s="609">
        <f t="shared" si="106"/>
        <v>0</v>
      </c>
      <c r="I748" s="609">
        <v>0</v>
      </c>
      <c r="J748" s="609">
        <v>0</v>
      </c>
      <c r="K748" s="623">
        <v>0</v>
      </c>
      <c r="L748" s="609">
        <f t="shared" si="107"/>
        <v>0</v>
      </c>
      <c r="M748" s="623">
        <v>0</v>
      </c>
      <c r="N748" s="609">
        <v>0</v>
      </c>
      <c r="O748" s="609">
        <v>0</v>
      </c>
      <c r="P748" s="609">
        <f t="shared" si="108"/>
        <v>2500</v>
      </c>
      <c r="Q748" s="609">
        <v>0</v>
      </c>
      <c r="R748" s="580">
        <v>2500</v>
      </c>
      <c r="S748" s="609">
        <v>0</v>
      </c>
      <c r="T748" s="609">
        <f t="shared" si="109"/>
        <v>0</v>
      </c>
      <c r="U748" s="609">
        <v>0</v>
      </c>
      <c r="V748" s="609">
        <v>0</v>
      </c>
      <c r="W748" s="609">
        <v>0</v>
      </c>
      <c r="X748" s="144" t="s">
        <v>1578</v>
      </c>
      <c r="Y748" s="624" t="s">
        <v>802</v>
      </c>
      <c r="Z748" s="628"/>
    </row>
    <row r="749" spans="1:42" s="629" customFormat="1" ht="15.75" hidden="1" outlineLevel="2" x14ac:dyDescent="0.25">
      <c r="A749" s="234" t="s">
        <v>890</v>
      </c>
      <c r="B749" s="159" t="s">
        <v>852</v>
      </c>
      <c r="C749" s="609">
        <v>0</v>
      </c>
      <c r="D749" s="609">
        <f t="shared" si="105"/>
        <v>1000</v>
      </c>
      <c r="E749" s="609"/>
      <c r="F749" s="609"/>
      <c r="G749" s="609"/>
      <c r="H749" s="609">
        <f t="shared" si="106"/>
        <v>0</v>
      </c>
      <c r="I749" s="609">
        <v>0</v>
      </c>
      <c r="J749" s="609">
        <v>0</v>
      </c>
      <c r="K749" s="623">
        <v>0</v>
      </c>
      <c r="L749" s="609">
        <f t="shared" si="107"/>
        <v>0</v>
      </c>
      <c r="M749" s="623">
        <v>0</v>
      </c>
      <c r="N749" s="609">
        <v>0</v>
      </c>
      <c r="O749" s="609">
        <v>0</v>
      </c>
      <c r="P749" s="609">
        <f t="shared" si="108"/>
        <v>1000</v>
      </c>
      <c r="Q749" s="609">
        <v>0</v>
      </c>
      <c r="R749" s="580">
        <v>1000</v>
      </c>
      <c r="S749" s="609">
        <v>0</v>
      </c>
      <c r="T749" s="609">
        <f t="shared" si="109"/>
        <v>0</v>
      </c>
      <c r="U749" s="609">
        <v>0</v>
      </c>
      <c r="V749" s="609">
        <v>0</v>
      </c>
      <c r="W749" s="609">
        <v>0</v>
      </c>
      <c r="X749" s="144" t="s">
        <v>1578</v>
      </c>
      <c r="Y749" s="624" t="s">
        <v>802</v>
      </c>
      <c r="Z749" s="628"/>
    </row>
    <row r="750" spans="1:42" s="629" customFormat="1" ht="15.75" hidden="1" outlineLevel="2" x14ac:dyDescent="0.25">
      <c r="A750" s="234" t="s">
        <v>891</v>
      </c>
      <c r="B750" s="159" t="s">
        <v>853</v>
      </c>
      <c r="C750" s="609">
        <v>0</v>
      </c>
      <c r="D750" s="609">
        <f t="shared" si="105"/>
        <v>1000</v>
      </c>
      <c r="E750" s="609"/>
      <c r="F750" s="609"/>
      <c r="G750" s="609"/>
      <c r="H750" s="609">
        <f t="shared" si="106"/>
        <v>0</v>
      </c>
      <c r="I750" s="609">
        <v>0</v>
      </c>
      <c r="J750" s="609">
        <v>0</v>
      </c>
      <c r="K750" s="623">
        <v>0</v>
      </c>
      <c r="L750" s="609">
        <f t="shared" si="107"/>
        <v>0</v>
      </c>
      <c r="M750" s="623">
        <v>0</v>
      </c>
      <c r="N750" s="609">
        <v>0</v>
      </c>
      <c r="O750" s="609">
        <v>0</v>
      </c>
      <c r="P750" s="609">
        <f t="shared" si="108"/>
        <v>1000</v>
      </c>
      <c r="Q750" s="609">
        <v>0</v>
      </c>
      <c r="R750" s="580">
        <v>1000</v>
      </c>
      <c r="S750" s="609">
        <v>0</v>
      </c>
      <c r="T750" s="609">
        <f t="shared" si="109"/>
        <v>0</v>
      </c>
      <c r="U750" s="609">
        <v>0</v>
      </c>
      <c r="V750" s="609">
        <v>0</v>
      </c>
      <c r="W750" s="609">
        <v>0</v>
      </c>
      <c r="X750" s="144" t="s">
        <v>1578</v>
      </c>
      <c r="Y750" s="624" t="s">
        <v>802</v>
      </c>
      <c r="Z750" s="628"/>
    </row>
    <row r="751" spans="1:42" s="427" customFormat="1" ht="31.5" hidden="1" outlineLevel="2" x14ac:dyDescent="0.25">
      <c r="A751" s="479" t="s">
        <v>1094</v>
      </c>
      <c r="B751" s="376" t="s">
        <v>1103</v>
      </c>
      <c r="C751" s="568">
        <v>0.6</v>
      </c>
      <c r="D751" s="568">
        <f t="shared" si="105"/>
        <v>1000</v>
      </c>
      <c r="E751" s="595"/>
      <c r="F751" s="595"/>
      <c r="G751" s="595"/>
      <c r="H751" s="568">
        <f t="shared" si="106"/>
        <v>0</v>
      </c>
      <c r="I751" s="568">
        <v>0</v>
      </c>
      <c r="J751" s="568">
        <v>0</v>
      </c>
      <c r="K751" s="569">
        <v>0</v>
      </c>
      <c r="L751" s="568">
        <f t="shared" si="107"/>
        <v>1000</v>
      </c>
      <c r="M751" s="569">
        <v>0</v>
      </c>
      <c r="N751" s="580">
        <v>1000</v>
      </c>
      <c r="O751" s="568">
        <v>0</v>
      </c>
      <c r="P751" s="568">
        <f t="shared" si="108"/>
        <v>0</v>
      </c>
      <c r="Q751" s="568">
        <v>0</v>
      </c>
      <c r="R751" s="568">
        <v>0</v>
      </c>
      <c r="S751" s="568">
        <v>0</v>
      </c>
      <c r="T751" s="568">
        <f t="shared" si="109"/>
        <v>0</v>
      </c>
      <c r="U751" s="568">
        <v>0</v>
      </c>
      <c r="V751" s="568">
        <v>0</v>
      </c>
      <c r="W751" s="568">
        <v>0</v>
      </c>
      <c r="X751" s="377" t="s">
        <v>1578</v>
      </c>
      <c r="Y751" s="477" t="s">
        <v>802</v>
      </c>
      <c r="Z751" s="510"/>
    </row>
    <row r="752" spans="1:42" s="441" customFormat="1" ht="15.75" hidden="1" outlineLevel="2" x14ac:dyDescent="0.25">
      <c r="A752" s="484" t="s">
        <v>1524</v>
      </c>
      <c r="B752" s="437" t="s">
        <v>1538</v>
      </c>
      <c r="C752" s="578">
        <v>0</v>
      </c>
      <c r="D752" s="578">
        <f t="shared" si="105"/>
        <v>15000</v>
      </c>
      <c r="E752" s="578"/>
      <c r="F752" s="578"/>
      <c r="G752" s="578"/>
      <c r="H752" s="578">
        <f t="shared" si="106"/>
        <v>0</v>
      </c>
      <c r="I752" s="578">
        <v>0</v>
      </c>
      <c r="J752" s="578">
        <v>0</v>
      </c>
      <c r="K752" s="578">
        <v>0</v>
      </c>
      <c r="L752" s="578">
        <f t="shared" si="107"/>
        <v>15000</v>
      </c>
      <c r="M752" s="579">
        <v>0</v>
      </c>
      <c r="N752" s="580">
        <v>15000</v>
      </c>
      <c r="O752" s="578">
        <v>0</v>
      </c>
      <c r="P752" s="578">
        <f t="shared" si="108"/>
        <v>0</v>
      </c>
      <c r="Q752" s="578">
        <v>0</v>
      </c>
      <c r="R752" s="578">
        <v>0</v>
      </c>
      <c r="S752" s="578">
        <v>0</v>
      </c>
      <c r="T752" s="578">
        <f t="shared" si="109"/>
        <v>0</v>
      </c>
      <c r="U752" s="578">
        <v>0</v>
      </c>
      <c r="V752" s="578">
        <v>0</v>
      </c>
      <c r="W752" s="578">
        <v>0</v>
      </c>
      <c r="X752" s="438" t="s">
        <v>1640</v>
      </c>
      <c r="Y752" s="439"/>
      <c r="Z752" s="440"/>
    </row>
    <row r="753" spans="1:36" s="441" customFormat="1" ht="17.25" hidden="1" customHeight="1" outlineLevel="2" x14ac:dyDescent="0.25">
      <c r="A753" s="484" t="s">
        <v>1525</v>
      </c>
      <c r="B753" s="437" t="s">
        <v>1018</v>
      </c>
      <c r="C753" s="578">
        <v>0</v>
      </c>
      <c r="D753" s="578">
        <f t="shared" si="105"/>
        <v>6000</v>
      </c>
      <c r="E753" s="578"/>
      <c r="F753" s="578"/>
      <c r="G753" s="578"/>
      <c r="H753" s="578">
        <f t="shared" si="106"/>
        <v>0</v>
      </c>
      <c r="I753" s="578">
        <v>0</v>
      </c>
      <c r="J753" s="578">
        <v>0</v>
      </c>
      <c r="K753" s="578">
        <v>0</v>
      </c>
      <c r="L753" s="578">
        <f t="shared" si="107"/>
        <v>6000</v>
      </c>
      <c r="M753" s="579">
        <v>0</v>
      </c>
      <c r="N753" s="580">
        <v>6000</v>
      </c>
      <c r="O753" s="578">
        <v>0</v>
      </c>
      <c r="P753" s="578">
        <f t="shared" si="108"/>
        <v>0</v>
      </c>
      <c r="Q753" s="578">
        <v>0</v>
      </c>
      <c r="R753" s="578">
        <v>0</v>
      </c>
      <c r="S753" s="578">
        <v>0</v>
      </c>
      <c r="T753" s="578">
        <f t="shared" si="109"/>
        <v>0</v>
      </c>
      <c r="U753" s="578">
        <v>0</v>
      </c>
      <c r="V753" s="578">
        <v>0</v>
      </c>
      <c r="W753" s="578">
        <v>0</v>
      </c>
      <c r="X753" s="438" t="s">
        <v>1640</v>
      </c>
      <c r="Y753" s="439"/>
      <c r="Z753" s="440"/>
    </row>
    <row r="754" spans="1:36" s="441" customFormat="1" ht="15.75" hidden="1" outlineLevel="2" x14ac:dyDescent="0.25">
      <c r="A754" s="484" t="s">
        <v>1526</v>
      </c>
      <c r="B754" s="437" t="s">
        <v>1539</v>
      </c>
      <c r="C754" s="578">
        <v>0</v>
      </c>
      <c r="D754" s="578">
        <f t="shared" si="105"/>
        <v>6000</v>
      </c>
      <c r="E754" s="578"/>
      <c r="F754" s="578"/>
      <c r="G754" s="578"/>
      <c r="H754" s="578">
        <f t="shared" si="106"/>
        <v>0</v>
      </c>
      <c r="I754" s="578">
        <v>0</v>
      </c>
      <c r="J754" s="578">
        <v>0</v>
      </c>
      <c r="K754" s="578">
        <v>0</v>
      </c>
      <c r="L754" s="578">
        <f t="shared" si="107"/>
        <v>6000</v>
      </c>
      <c r="M754" s="579">
        <v>0</v>
      </c>
      <c r="N754" s="580">
        <v>6000</v>
      </c>
      <c r="O754" s="578">
        <v>0</v>
      </c>
      <c r="P754" s="578">
        <f t="shared" si="108"/>
        <v>0</v>
      </c>
      <c r="Q754" s="578">
        <v>0</v>
      </c>
      <c r="R754" s="578">
        <v>0</v>
      </c>
      <c r="S754" s="578">
        <v>0</v>
      </c>
      <c r="T754" s="578">
        <f t="shared" si="109"/>
        <v>0</v>
      </c>
      <c r="U754" s="578">
        <v>0</v>
      </c>
      <c r="V754" s="578">
        <v>0</v>
      </c>
      <c r="W754" s="578">
        <v>0</v>
      </c>
      <c r="X754" s="438" t="s">
        <v>1640</v>
      </c>
      <c r="Y754" s="442"/>
      <c r="Z754" s="443"/>
      <c r="AI754" s="444">
        <f>SUM(I754:K754)</f>
        <v>0</v>
      </c>
      <c r="AJ754" s="444">
        <f>AI754-H754</f>
        <v>0</v>
      </c>
    </row>
    <row r="755" spans="1:36" s="441" customFormat="1" ht="15.75" hidden="1" outlineLevel="2" x14ac:dyDescent="0.25">
      <c r="A755" s="484" t="s">
        <v>1527</v>
      </c>
      <c r="B755" s="437" t="s">
        <v>1234</v>
      </c>
      <c r="C755" s="578">
        <v>0</v>
      </c>
      <c r="D755" s="578">
        <f t="shared" si="105"/>
        <v>6000</v>
      </c>
      <c r="E755" s="578"/>
      <c r="F755" s="578"/>
      <c r="G755" s="578"/>
      <c r="H755" s="578">
        <f t="shared" si="106"/>
        <v>0</v>
      </c>
      <c r="I755" s="578">
        <v>0</v>
      </c>
      <c r="J755" s="578">
        <v>0</v>
      </c>
      <c r="K755" s="578">
        <v>0</v>
      </c>
      <c r="L755" s="578">
        <f t="shared" si="107"/>
        <v>6000</v>
      </c>
      <c r="M755" s="579">
        <v>0</v>
      </c>
      <c r="N755" s="580">
        <v>6000</v>
      </c>
      <c r="O755" s="578">
        <v>0</v>
      </c>
      <c r="P755" s="578">
        <f t="shared" si="108"/>
        <v>0</v>
      </c>
      <c r="Q755" s="578">
        <v>0</v>
      </c>
      <c r="R755" s="578">
        <v>0</v>
      </c>
      <c r="S755" s="578">
        <v>0</v>
      </c>
      <c r="T755" s="578">
        <f t="shared" si="109"/>
        <v>0</v>
      </c>
      <c r="U755" s="578">
        <v>0</v>
      </c>
      <c r="V755" s="578">
        <v>0</v>
      </c>
      <c r="W755" s="578">
        <v>0</v>
      </c>
      <c r="X755" s="438" t="s">
        <v>1640</v>
      </c>
      <c r="Y755" s="439"/>
      <c r="Z755" s="440"/>
    </row>
    <row r="756" spans="1:36" s="441" customFormat="1" ht="15.75" hidden="1" outlineLevel="2" x14ac:dyDescent="0.25">
      <c r="A756" s="484" t="s">
        <v>1528</v>
      </c>
      <c r="B756" s="437" t="s">
        <v>1235</v>
      </c>
      <c r="C756" s="578">
        <v>0</v>
      </c>
      <c r="D756" s="578">
        <f t="shared" si="105"/>
        <v>6000</v>
      </c>
      <c r="E756" s="578"/>
      <c r="F756" s="578"/>
      <c r="G756" s="578"/>
      <c r="H756" s="578">
        <f t="shared" si="106"/>
        <v>0</v>
      </c>
      <c r="I756" s="578">
        <v>0</v>
      </c>
      <c r="J756" s="578">
        <v>0</v>
      </c>
      <c r="K756" s="578">
        <v>0</v>
      </c>
      <c r="L756" s="578">
        <f t="shared" si="107"/>
        <v>6000</v>
      </c>
      <c r="M756" s="579">
        <v>0</v>
      </c>
      <c r="N756" s="580">
        <v>6000</v>
      </c>
      <c r="O756" s="578">
        <v>0</v>
      </c>
      <c r="P756" s="578">
        <f t="shared" si="108"/>
        <v>0</v>
      </c>
      <c r="Q756" s="578">
        <v>0</v>
      </c>
      <c r="R756" s="578">
        <v>0</v>
      </c>
      <c r="S756" s="578">
        <v>0</v>
      </c>
      <c r="T756" s="578">
        <f t="shared" si="109"/>
        <v>0</v>
      </c>
      <c r="U756" s="578">
        <v>0</v>
      </c>
      <c r="V756" s="578">
        <v>0</v>
      </c>
      <c r="W756" s="578">
        <v>0</v>
      </c>
      <c r="X756" s="438" t="s">
        <v>1640</v>
      </c>
      <c r="Y756" s="439"/>
      <c r="Z756" s="440"/>
    </row>
    <row r="757" spans="1:36" s="441" customFormat="1" ht="15.75" hidden="1" outlineLevel="2" x14ac:dyDescent="0.25">
      <c r="A757" s="484" t="s">
        <v>1529</v>
      </c>
      <c r="B757" s="437" t="s">
        <v>1540</v>
      </c>
      <c r="C757" s="578">
        <v>0</v>
      </c>
      <c r="D757" s="578">
        <f t="shared" si="105"/>
        <v>5000</v>
      </c>
      <c r="E757" s="578"/>
      <c r="F757" s="578"/>
      <c r="G757" s="578"/>
      <c r="H757" s="578">
        <f t="shared" si="106"/>
        <v>0</v>
      </c>
      <c r="I757" s="578">
        <v>0</v>
      </c>
      <c r="J757" s="578">
        <v>0</v>
      </c>
      <c r="K757" s="578">
        <v>0</v>
      </c>
      <c r="L757" s="578">
        <f t="shared" si="107"/>
        <v>5000</v>
      </c>
      <c r="M757" s="579">
        <v>0</v>
      </c>
      <c r="N757" s="580">
        <v>5000</v>
      </c>
      <c r="O757" s="578">
        <v>0</v>
      </c>
      <c r="P757" s="578">
        <f t="shared" si="108"/>
        <v>0</v>
      </c>
      <c r="Q757" s="578">
        <v>0</v>
      </c>
      <c r="R757" s="578">
        <v>0</v>
      </c>
      <c r="S757" s="578">
        <v>0</v>
      </c>
      <c r="T757" s="578">
        <f t="shared" si="109"/>
        <v>0</v>
      </c>
      <c r="U757" s="578">
        <v>0</v>
      </c>
      <c r="V757" s="578">
        <v>0</v>
      </c>
      <c r="W757" s="578">
        <v>0</v>
      </c>
      <c r="X757" s="438" t="s">
        <v>1640</v>
      </c>
      <c r="Y757" s="442"/>
      <c r="Z757" s="443"/>
      <c r="AI757" s="444">
        <f>SUM(I757:K757)</f>
        <v>0</v>
      </c>
      <c r="AJ757" s="444">
        <f>AI757-H757</f>
        <v>0</v>
      </c>
    </row>
    <row r="758" spans="1:36" s="441" customFormat="1" ht="18.75" hidden="1" customHeight="1" outlineLevel="2" x14ac:dyDescent="0.25">
      <c r="A758" s="484" t="s">
        <v>1530</v>
      </c>
      <c r="B758" s="437" t="s">
        <v>1541</v>
      </c>
      <c r="C758" s="578">
        <v>0</v>
      </c>
      <c r="D758" s="578">
        <f t="shared" si="105"/>
        <v>5000</v>
      </c>
      <c r="E758" s="578"/>
      <c r="F758" s="578"/>
      <c r="G758" s="578"/>
      <c r="H758" s="578">
        <f t="shared" si="106"/>
        <v>0</v>
      </c>
      <c r="I758" s="578">
        <v>0</v>
      </c>
      <c r="J758" s="578">
        <v>0</v>
      </c>
      <c r="K758" s="578">
        <v>0</v>
      </c>
      <c r="L758" s="578">
        <f t="shared" si="107"/>
        <v>5000</v>
      </c>
      <c r="M758" s="579">
        <v>0</v>
      </c>
      <c r="N758" s="580">
        <v>5000</v>
      </c>
      <c r="O758" s="578">
        <v>0</v>
      </c>
      <c r="P758" s="578">
        <f t="shared" si="108"/>
        <v>0</v>
      </c>
      <c r="Q758" s="578">
        <v>0</v>
      </c>
      <c r="R758" s="578">
        <v>0</v>
      </c>
      <c r="S758" s="578">
        <v>0</v>
      </c>
      <c r="T758" s="578">
        <f t="shared" si="109"/>
        <v>0</v>
      </c>
      <c r="U758" s="578">
        <v>0</v>
      </c>
      <c r="V758" s="578">
        <v>0</v>
      </c>
      <c r="W758" s="578">
        <v>0</v>
      </c>
      <c r="X758" s="438" t="s">
        <v>1640</v>
      </c>
      <c r="Y758" s="439"/>
      <c r="Z758" s="440"/>
    </row>
    <row r="759" spans="1:36" s="441" customFormat="1" ht="15.75" hidden="1" outlineLevel="2" x14ac:dyDescent="0.25">
      <c r="A759" s="484" t="s">
        <v>1531</v>
      </c>
      <c r="B759" s="437" t="s">
        <v>1542</v>
      </c>
      <c r="C759" s="578">
        <v>0</v>
      </c>
      <c r="D759" s="578">
        <f t="shared" si="105"/>
        <v>5000</v>
      </c>
      <c r="E759" s="578"/>
      <c r="F759" s="578"/>
      <c r="G759" s="578"/>
      <c r="H759" s="578">
        <f t="shared" si="106"/>
        <v>0</v>
      </c>
      <c r="I759" s="578">
        <v>0</v>
      </c>
      <c r="J759" s="578">
        <v>0</v>
      </c>
      <c r="K759" s="578">
        <v>0</v>
      </c>
      <c r="L759" s="578">
        <f t="shared" si="107"/>
        <v>5000</v>
      </c>
      <c r="M759" s="579">
        <v>0</v>
      </c>
      <c r="N759" s="580">
        <v>5000</v>
      </c>
      <c r="O759" s="578">
        <v>0</v>
      </c>
      <c r="P759" s="578">
        <f t="shared" si="108"/>
        <v>0</v>
      </c>
      <c r="Q759" s="578">
        <v>0</v>
      </c>
      <c r="R759" s="578">
        <v>0</v>
      </c>
      <c r="S759" s="578">
        <v>0</v>
      </c>
      <c r="T759" s="578">
        <f t="shared" si="109"/>
        <v>0</v>
      </c>
      <c r="U759" s="578">
        <v>0</v>
      </c>
      <c r="V759" s="578">
        <v>0</v>
      </c>
      <c r="W759" s="578">
        <v>0</v>
      </c>
      <c r="X759" s="438" t="s">
        <v>1640</v>
      </c>
      <c r="Y759" s="439"/>
      <c r="Z759" s="440"/>
    </row>
    <row r="760" spans="1:36" s="441" customFormat="1" ht="20.25" hidden="1" customHeight="1" outlineLevel="2" x14ac:dyDescent="0.25">
      <c r="A760" s="484" t="s">
        <v>1532</v>
      </c>
      <c r="B760" s="437" t="s">
        <v>1543</v>
      </c>
      <c r="C760" s="578">
        <v>0</v>
      </c>
      <c r="D760" s="578">
        <f t="shared" si="105"/>
        <v>6000</v>
      </c>
      <c r="E760" s="578"/>
      <c r="F760" s="578"/>
      <c r="G760" s="578"/>
      <c r="H760" s="578">
        <f t="shared" si="106"/>
        <v>0</v>
      </c>
      <c r="I760" s="578">
        <v>0</v>
      </c>
      <c r="J760" s="578">
        <v>0</v>
      </c>
      <c r="K760" s="578">
        <v>0</v>
      </c>
      <c r="L760" s="578">
        <f t="shared" si="107"/>
        <v>6000</v>
      </c>
      <c r="M760" s="579">
        <v>0</v>
      </c>
      <c r="N760" s="580">
        <v>6000</v>
      </c>
      <c r="O760" s="578">
        <v>0</v>
      </c>
      <c r="P760" s="578">
        <f t="shared" si="108"/>
        <v>0</v>
      </c>
      <c r="Q760" s="578">
        <v>0</v>
      </c>
      <c r="R760" s="578">
        <v>0</v>
      </c>
      <c r="S760" s="578">
        <v>0</v>
      </c>
      <c r="T760" s="578">
        <f t="shared" si="109"/>
        <v>0</v>
      </c>
      <c r="U760" s="578">
        <v>0</v>
      </c>
      <c r="V760" s="578">
        <v>0</v>
      </c>
      <c r="W760" s="578">
        <v>0</v>
      </c>
      <c r="X760" s="438" t="s">
        <v>1640</v>
      </c>
      <c r="Y760" s="442"/>
      <c r="Z760" s="443"/>
      <c r="AI760" s="444">
        <f>SUM(I760:K760)</f>
        <v>0</v>
      </c>
      <c r="AJ760" s="444">
        <f>AI760-H760</f>
        <v>0</v>
      </c>
    </row>
    <row r="761" spans="1:36" s="441" customFormat="1" ht="18.75" hidden="1" customHeight="1" outlineLevel="2" x14ac:dyDescent="0.25">
      <c r="A761" s="484" t="s">
        <v>1533</v>
      </c>
      <c r="B761" s="437" t="s">
        <v>1544</v>
      </c>
      <c r="C761" s="578">
        <v>0</v>
      </c>
      <c r="D761" s="578">
        <f t="shared" si="105"/>
        <v>5000</v>
      </c>
      <c r="E761" s="578"/>
      <c r="F761" s="578"/>
      <c r="G761" s="578"/>
      <c r="H761" s="578">
        <f t="shared" si="106"/>
        <v>0</v>
      </c>
      <c r="I761" s="578">
        <v>0</v>
      </c>
      <c r="J761" s="578">
        <v>0</v>
      </c>
      <c r="K761" s="578">
        <v>0</v>
      </c>
      <c r="L761" s="578">
        <f t="shared" si="107"/>
        <v>5000</v>
      </c>
      <c r="M761" s="579">
        <v>0</v>
      </c>
      <c r="N761" s="580">
        <v>5000</v>
      </c>
      <c r="O761" s="578">
        <v>0</v>
      </c>
      <c r="P761" s="578">
        <f t="shared" si="108"/>
        <v>0</v>
      </c>
      <c r="Q761" s="578">
        <v>0</v>
      </c>
      <c r="R761" s="578">
        <v>0</v>
      </c>
      <c r="S761" s="578">
        <v>0</v>
      </c>
      <c r="T761" s="578">
        <f t="shared" si="109"/>
        <v>0</v>
      </c>
      <c r="U761" s="578">
        <v>0</v>
      </c>
      <c r="V761" s="578">
        <v>0</v>
      </c>
      <c r="W761" s="578">
        <v>0</v>
      </c>
      <c r="X761" s="438" t="s">
        <v>1640</v>
      </c>
      <c r="Y761" s="439"/>
      <c r="Z761" s="440"/>
    </row>
    <row r="762" spans="1:36" s="441" customFormat="1" ht="16.5" hidden="1" customHeight="1" outlineLevel="2" x14ac:dyDescent="0.25">
      <c r="A762" s="484" t="s">
        <v>1534</v>
      </c>
      <c r="B762" s="437" t="s">
        <v>1322</v>
      </c>
      <c r="C762" s="578">
        <v>0</v>
      </c>
      <c r="D762" s="578">
        <f t="shared" si="105"/>
        <v>6000</v>
      </c>
      <c r="E762" s="578"/>
      <c r="F762" s="578"/>
      <c r="G762" s="578"/>
      <c r="H762" s="578">
        <f t="shared" si="106"/>
        <v>0</v>
      </c>
      <c r="I762" s="578">
        <v>0</v>
      </c>
      <c r="J762" s="578">
        <v>0</v>
      </c>
      <c r="K762" s="578">
        <v>0</v>
      </c>
      <c r="L762" s="578">
        <f t="shared" si="107"/>
        <v>6000</v>
      </c>
      <c r="M762" s="579">
        <v>0</v>
      </c>
      <c r="N762" s="580">
        <v>6000</v>
      </c>
      <c r="O762" s="578">
        <v>0</v>
      </c>
      <c r="P762" s="578">
        <f t="shared" si="108"/>
        <v>0</v>
      </c>
      <c r="Q762" s="578">
        <v>0</v>
      </c>
      <c r="R762" s="578">
        <v>0</v>
      </c>
      <c r="S762" s="578">
        <v>0</v>
      </c>
      <c r="T762" s="578">
        <f t="shared" si="109"/>
        <v>0</v>
      </c>
      <c r="U762" s="578">
        <v>0</v>
      </c>
      <c r="V762" s="578">
        <v>0</v>
      </c>
      <c r="W762" s="578">
        <v>0</v>
      </c>
      <c r="X762" s="438" t="s">
        <v>1640</v>
      </c>
      <c r="Y762" s="439"/>
      <c r="Z762" s="440"/>
    </row>
    <row r="763" spans="1:36" s="316" customFormat="1" ht="15.75" hidden="1" outlineLevel="2" x14ac:dyDescent="0.25">
      <c r="A763" s="488" t="s">
        <v>1876</v>
      </c>
      <c r="B763" s="105" t="s">
        <v>2199</v>
      </c>
      <c r="C763" s="571">
        <v>0</v>
      </c>
      <c r="D763" s="571">
        <f t="shared" si="105"/>
        <v>7000</v>
      </c>
      <c r="E763" s="571">
        <v>1</v>
      </c>
      <c r="F763" s="571">
        <v>1</v>
      </c>
      <c r="G763" s="571">
        <v>1</v>
      </c>
      <c r="H763" s="571">
        <f t="shared" si="106"/>
        <v>0</v>
      </c>
      <c r="I763" s="571">
        <v>0</v>
      </c>
      <c r="J763" s="571">
        <v>0</v>
      </c>
      <c r="K763" s="571">
        <v>0</v>
      </c>
      <c r="L763" s="571">
        <f t="shared" si="107"/>
        <v>7000</v>
      </c>
      <c r="M763" s="571">
        <v>0</v>
      </c>
      <c r="N763" s="571">
        <v>7000</v>
      </c>
      <c r="O763" s="571">
        <v>0</v>
      </c>
      <c r="P763" s="571">
        <f t="shared" si="108"/>
        <v>0</v>
      </c>
      <c r="Q763" s="571">
        <v>0</v>
      </c>
      <c r="R763" s="571">
        <v>0</v>
      </c>
      <c r="S763" s="571">
        <v>0</v>
      </c>
      <c r="T763" s="571">
        <f t="shared" si="109"/>
        <v>0</v>
      </c>
      <c r="U763" s="571">
        <v>0</v>
      </c>
      <c r="V763" s="571">
        <v>0</v>
      </c>
      <c r="W763" s="571">
        <v>0</v>
      </c>
      <c r="X763" s="450" t="s">
        <v>1581</v>
      </c>
    </row>
    <row r="764" spans="1:36" s="316" customFormat="1" ht="15.75" hidden="1" outlineLevel="2" x14ac:dyDescent="0.25">
      <c r="A764" s="488" t="s">
        <v>1865</v>
      </c>
      <c r="B764" s="105" t="s">
        <v>2200</v>
      </c>
      <c r="C764" s="571">
        <v>0</v>
      </c>
      <c r="D764" s="571">
        <f t="shared" si="105"/>
        <v>5000</v>
      </c>
      <c r="E764" s="571">
        <v>1</v>
      </c>
      <c r="F764" s="571">
        <v>1</v>
      </c>
      <c r="G764" s="571">
        <v>1</v>
      </c>
      <c r="H764" s="571">
        <f t="shared" si="106"/>
        <v>0</v>
      </c>
      <c r="I764" s="571">
        <v>0</v>
      </c>
      <c r="J764" s="571">
        <v>0</v>
      </c>
      <c r="K764" s="571">
        <v>0</v>
      </c>
      <c r="L764" s="571">
        <f t="shared" si="107"/>
        <v>5000</v>
      </c>
      <c r="M764" s="571">
        <v>0</v>
      </c>
      <c r="N764" s="571">
        <v>5000</v>
      </c>
      <c r="O764" s="571">
        <v>0</v>
      </c>
      <c r="P764" s="571">
        <f t="shared" si="108"/>
        <v>0</v>
      </c>
      <c r="Q764" s="571">
        <v>0</v>
      </c>
      <c r="R764" s="571">
        <v>0</v>
      </c>
      <c r="S764" s="571">
        <v>0</v>
      </c>
      <c r="T764" s="571">
        <f t="shared" si="109"/>
        <v>0</v>
      </c>
      <c r="U764" s="571">
        <v>0</v>
      </c>
      <c r="V764" s="571">
        <v>0</v>
      </c>
      <c r="W764" s="571">
        <v>0</v>
      </c>
      <c r="X764" s="450" t="s">
        <v>1581</v>
      </c>
    </row>
    <row r="765" spans="1:36" s="316" customFormat="1" ht="15.75" hidden="1" outlineLevel="2" x14ac:dyDescent="0.25">
      <c r="A765" s="488" t="s">
        <v>1867</v>
      </c>
      <c r="B765" s="105" t="s">
        <v>2206</v>
      </c>
      <c r="C765" s="571">
        <v>0</v>
      </c>
      <c r="D765" s="571">
        <f t="shared" si="105"/>
        <v>7000</v>
      </c>
      <c r="E765" s="571">
        <v>1</v>
      </c>
      <c r="F765" s="571">
        <v>1</v>
      </c>
      <c r="G765" s="571">
        <v>1</v>
      </c>
      <c r="H765" s="571">
        <f t="shared" si="106"/>
        <v>0</v>
      </c>
      <c r="I765" s="571">
        <v>0</v>
      </c>
      <c r="J765" s="571">
        <v>0</v>
      </c>
      <c r="K765" s="571">
        <v>0</v>
      </c>
      <c r="L765" s="571">
        <f t="shared" si="107"/>
        <v>7000</v>
      </c>
      <c r="M765" s="571">
        <v>0</v>
      </c>
      <c r="N765" s="571">
        <v>7000</v>
      </c>
      <c r="O765" s="571">
        <v>0</v>
      </c>
      <c r="P765" s="571">
        <f t="shared" si="108"/>
        <v>0</v>
      </c>
      <c r="Q765" s="571">
        <v>0</v>
      </c>
      <c r="R765" s="571">
        <v>0</v>
      </c>
      <c r="S765" s="571">
        <v>0</v>
      </c>
      <c r="T765" s="571">
        <f t="shared" si="109"/>
        <v>0</v>
      </c>
      <c r="U765" s="571">
        <v>0</v>
      </c>
      <c r="V765" s="571">
        <v>0</v>
      </c>
      <c r="W765" s="571">
        <v>0</v>
      </c>
      <c r="X765" s="450" t="s">
        <v>1581</v>
      </c>
    </row>
    <row r="766" spans="1:36" s="316" customFormat="1" ht="15.75" hidden="1" outlineLevel="2" x14ac:dyDescent="0.25">
      <c r="A766" s="488" t="s">
        <v>1868</v>
      </c>
      <c r="B766" s="105" t="s">
        <v>2201</v>
      </c>
      <c r="C766" s="571">
        <v>0</v>
      </c>
      <c r="D766" s="571">
        <f t="shared" si="105"/>
        <v>5000</v>
      </c>
      <c r="E766" s="571">
        <v>1</v>
      </c>
      <c r="F766" s="571">
        <v>1</v>
      </c>
      <c r="G766" s="571">
        <v>1</v>
      </c>
      <c r="H766" s="571">
        <f t="shared" si="106"/>
        <v>0</v>
      </c>
      <c r="I766" s="571">
        <v>0</v>
      </c>
      <c r="J766" s="571">
        <v>0</v>
      </c>
      <c r="K766" s="571">
        <v>0</v>
      </c>
      <c r="L766" s="571">
        <f t="shared" si="107"/>
        <v>5000</v>
      </c>
      <c r="M766" s="571">
        <v>0</v>
      </c>
      <c r="N766" s="571">
        <v>5000</v>
      </c>
      <c r="O766" s="571">
        <v>0</v>
      </c>
      <c r="P766" s="571">
        <f t="shared" si="108"/>
        <v>0</v>
      </c>
      <c r="Q766" s="571">
        <v>0</v>
      </c>
      <c r="R766" s="571">
        <v>0</v>
      </c>
      <c r="S766" s="571">
        <v>0</v>
      </c>
      <c r="T766" s="571">
        <f t="shared" si="109"/>
        <v>0</v>
      </c>
      <c r="U766" s="571">
        <v>0</v>
      </c>
      <c r="V766" s="571">
        <v>0</v>
      </c>
      <c r="W766" s="571">
        <v>0</v>
      </c>
      <c r="X766" s="450" t="s">
        <v>1581</v>
      </c>
    </row>
    <row r="767" spans="1:36" s="316" customFormat="1" ht="15.75" hidden="1" outlineLevel="2" x14ac:dyDescent="0.25">
      <c r="A767" s="488" t="s">
        <v>1875</v>
      </c>
      <c r="B767" s="105" t="s">
        <v>2202</v>
      </c>
      <c r="C767" s="571">
        <v>0</v>
      </c>
      <c r="D767" s="571">
        <f t="shared" si="105"/>
        <v>5000</v>
      </c>
      <c r="E767" s="571">
        <v>1</v>
      </c>
      <c r="F767" s="571">
        <v>1</v>
      </c>
      <c r="G767" s="571">
        <v>1</v>
      </c>
      <c r="H767" s="571">
        <f t="shared" si="106"/>
        <v>0</v>
      </c>
      <c r="I767" s="571">
        <v>0</v>
      </c>
      <c r="J767" s="571">
        <v>0</v>
      </c>
      <c r="K767" s="571">
        <v>0</v>
      </c>
      <c r="L767" s="571">
        <f t="shared" si="107"/>
        <v>5000</v>
      </c>
      <c r="M767" s="571">
        <v>0</v>
      </c>
      <c r="N767" s="571">
        <v>5000</v>
      </c>
      <c r="O767" s="571">
        <v>0</v>
      </c>
      <c r="P767" s="571">
        <f t="shared" si="108"/>
        <v>0</v>
      </c>
      <c r="Q767" s="571">
        <v>0</v>
      </c>
      <c r="R767" s="571">
        <v>0</v>
      </c>
      <c r="S767" s="571">
        <v>0</v>
      </c>
      <c r="T767" s="571">
        <f t="shared" si="109"/>
        <v>0</v>
      </c>
      <c r="U767" s="571">
        <v>0</v>
      </c>
      <c r="V767" s="571">
        <v>0</v>
      </c>
      <c r="W767" s="571">
        <v>0</v>
      </c>
      <c r="X767" s="450" t="s">
        <v>1581</v>
      </c>
    </row>
    <row r="768" spans="1:36" s="316" customFormat="1" ht="15.75" hidden="1" outlineLevel="2" x14ac:dyDescent="0.25">
      <c r="A768" s="488" t="s">
        <v>1870</v>
      </c>
      <c r="B768" s="105" t="s">
        <v>2207</v>
      </c>
      <c r="C768" s="571">
        <v>0</v>
      </c>
      <c r="D768" s="571">
        <f t="shared" si="105"/>
        <v>7000</v>
      </c>
      <c r="E768" s="571">
        <v>1</v>
      </c>
      <c r="F768" s="571">
        <v>1</v>
      </c>
      <c r="G768" s="571"/>
      <c r="H768" s="571">
        <f t="shared" si="106"/>
        <v>0</v>
      </c>
      <c r="I768" s="571">
        <v>0</v>
      </c>
      <c r="J768" s="571">
        <v>0</v>
      </c>
      <c r="K768" s="571">
        <v>0</v>
      </c>
      <c r="L768" s="571">
        <f t="shared" si="107"/>
        <v>0</v>
      </c>
      <c r="M768" s="571">
        <v>0</v>
      </c>
      <c r="N768" s="571">
        <v>0</v>
      </c>
      <c r="O768" s="571">
        <v>0</v>
      </c>
      <c r="P768" s="571">
        <f t="shared" si="108"/>
        <v>7000</v>
      </c>
      <c r="Q768" s="571">
        <v>0</v>
      </c>
      <c r="R768" s="571">
        <v>7000</v>
      </c>
      <c r="S768" s="571">
        <v>0</v>
      </c>
      <c r="T768" s="571">
        <f t="shared" si="109"/>
        <v>0</v>
      </c>
      <c r="U768" s="571">
        <v>0</v>
      </c>
      <c r="V768" s="571">
        <v>0</v>
      </c>
      <c r="W768" s="571">
        <v>0</v>
      </c>
      <c r="X768" s="450" t="s">
        <v>1581</v>
      </c>
    </row>
    <row r="769" spans="1:24" s="316" customFormat="1" ht="15.75" hidden="1" outlineLevel="2" x14ac:dyDescent="0.25">
      <c r="A769" s="488" t="s">
        <v>1866</v>
      </c>
      <c r="B769" s="105" t="s">
        <v>2208</v>
      </c>
      <c r="C769" s="571">
        <v>0</v>
      </c>
      <c r="D769" s="571">
        <f t="shared" si="105"/>
        <v>7000</v>
      </c>
      <c r="E769" s="571">
        <v>1</v>
      </c>
      <c r="F769" s="571">
        <v>1</v>
      </c>
      <c r="G769" s="571"/>
      <c r="H769" s="571">
        <f t="shared" si="106"/>
        <v>0</v>
      </c>
      <c r="I769" s="571">
        <v>0</v>
      </c>
      <c r="J769" s="571">
        <v>0</v>
      </c>
      <c r="K769" s="571">
        <v>0</v>
      </c>
      <c r="L769" s="571">
        <f t="shared" si="107"/>
        <v>0</v>
      </c>
      <c r="M769" s="571">
        <v>0</v>
      </c>
      <c r="N769" s="571">
        <v>0</v>
      </c>
      <c r="O769" s="571">
        <v>0</v>
      </c>
      <c r="P769" s="571">
        <f t="shared" si="108"/>
        <v>7000</v>
      </c>
      <c r="Q769" s="571">
        <v>0</v>
      </c>
      <c r="R769" s="571">
        <v>7000</v>
      </c>
      <c r="S769" s="571">
        <v>0</v>
      </c>
      <c r="T769" s="571">
        <f t="shared" si="109"/>
        <v>0</v>
      </c>
      <c r="U769" s="571">
        <v>0</v>
      </c>
      <c r="V769" s="571">
        <v>0</v>
      </c>
      <c r="W769" s="571">
        <v>0</v>
      </c>
      <c r="X769" s="450" t="s">
        <v>1581</v>
      </c>
    </row>
    <row r="770" spans="1:24" s="316" customFormat="1" ht="15.75" hidden="1" outlineLevel="2" x14ac:dyDescent="0.25">
      <c r="A770" s="488" t="s">
        <v>1874</v>
      </c>
      <c r="B770" s="105" t="s">
        <v>2203</v>
      </c>
      <c r="C770" s="571">
        <v>0</v>
      </c>
      <c r="D770" s="571">
        <f t="shared" si="105"/>
        <v>5000</v>
      </c>
      <c r="E770" s="571">
        <v>1</v>
      </c>
      <c r="F770" s="571">
        <v>1</v>
      </c>
      <c r="G770" s="571"/>
      <c r="H770" s="571">
        <f t="shared" si="106"/>
        <v>0</v>
      </c>
      <c r="I770" s="571">
        <v>0</v>
      </c>
      <c r="J770" s="571">
        <v>0</v>
      </c>
      <c r="K770" s="571">
        <v>0</v>
      </c>
      <c r="L770" s="571">
        <f t="shared" si="107"/>
        <v>0</v>
      </c>
      <c r="M770" s="571">
        <v>0</v>
      </c>
      <c r="N770" s="571">
        <v>0</v>
      </c>
      <c r="O770" s="571">
        <v>0</v>
      </c>
      <c r="P770" s="571">
        <f t="shared" si="108"/>
        <v>5000</v>
      </c>
      <c r="Q770" s="571">
        <v>0</v>
      </c>
      <c r="R770" s="571">
        <v>5000</v>
      </c>
      <c r="S770" s="571">
        <v>0</v>
      </c>
      <c r="T770" s="571">
        <f t="shared" si="109"/>
        <v>0</v>
      </c>
      <c r="U770" s="571">
        <v>0</v>
      </c>
      <c r="V770" s="571">
        <v>0</v>
      </c>
      <c r="W770" s="571">
        <v>0</v>
      </c>
      <c r="X770" s="450" t="s">
        <v>1581</v>
      </c>
    </row>
    <row r="771" spans="1:24" s="316" customFormat="1" ht="15.75" hidden="1" outlineLevel="2" x14ac:dyDescent="0.25">
      <c r="A771" s="488" t="s">
        <v>1873</v>
      </c>
      <c r="B771" s="105" t="s">
        <v>2204</v>
      </c>
      <c r="C771" s="571">
        <v>0</v>
      </c>
      <c r="D771" s="571">
        <f t="shared" si="105"/>
        <v>5000</v>
      </c>
      <c r="E771" s="571">
        <v>1</v>
      </c>
      <c r="F771" s="571">
        <v>1</v>
      </c>
      <c r="G771" s="571"/>
      <c r="H771" s="571">
        <f t="shared" si="106"/>
        <v>0</v>
      </c>
      <c r="I771" s="571">
        <v>0</v>
      </c>
      <c r="J771" s="571">
        <v>0</v>
      </c>
      <c r="K771" s="571">
        <v>0</v>
      </c>
      <c r="L771" s="571">
        <f t="shared" si="107"/>
        <v>0</v>
      </c>
      <c r="M771" s="571">
        <v>0</v>
      </c>
      <c r="N771" s="571">
        <v>0</v>
      </c>
      <c r="O771" s="571">
        <v>0</v>
      </c>
      <c r="P771" s="571">
        <f t="shared" si="108"/>
        <v>5000</v>
      </c>
      <c r="Q771" s="571">
        <v>0</v>
      </c>
      <c r="R771" s="571">
        <v>5000</v>
      </c>
      <c r="S771" s="571">
        <v>0</v>
      </c>
      <c r="T771" s="571">
        <f t="shared" si="109"/>
        <v>0</v>
      </c>
      <c r="U771" s="571">
        <v>0</v>
      </c>
      <c r="V771" s="571">
        <v>0</v>
      </c>
      <c r="W771" s="571">
        <v>0</v>
      </c>
      <c r="X771" s="450" t="s">
        <v>1581</v>
      </c>
    </row>
    <row r="772" spans="1:24" s="316" customFormat="1" ht="15.75" hidden="1" outlineLevel="2" x14ac:dyDescent="0.25">
      <c r="A772" s="488" t="s">
        <v>1872</v>
      </c>
      <c r="B772" s="105" t="s">
        <v>2205</v>
      </c>
      <c r="C772" s="571">
        <v>0</v>
      </c>
      <c r="D772" s="571">
        <f t="shared" si="105"/>
        <v>5000</v>
      </c>
      <c r="E772" s="571">
        <v>1</v>
      </c>
      <c r="F772" s="571">
        <v>1</v>
      </c>
      <c r="G772" s="571"/>
      <c r="H772" s="571">
        <f t="shared" si="106"/>
        <v>0</v>
      </c>
      <c r="I772" s="571">
        <v>0</v>
      </c>
      <c r="J772" s="571">
        <v>0</v>
      </c>
      <c r="K772" s="571">
        <v>0</v>
      </c>
      <c r="L772" s="571">
        <f t="shared" si="107"/>
        <v>0</v>
      </c>
      <c r="M772" s="571">
        <v>0</v>
      </c>
      <c r="N772" s="571">
        <v>0</v>
      </c>
      <c r="O772" s="571">
        <v>0</v>
      </c>
      <c r="P772" s="571">
        <f t="shared" si="108"/>
        <v>5000</v>
      </c>
      <c r="Q772" s="571">
        <v>0</v>
      </c>
      <c r="R772" s="571">
        <v>5000</v>
      </c>
      <c r="S772" s="571">
        <v>0</v>
      </c>
      <c r="T772" s="571">
        <f t="shared" si="109"/>
        <v>0</v>
      </c>
      <c r="U772" s="571">
        <v>0</v>
      </c>
      <c r="V772" s="571">
        <v>0</v>
      </c>
      <c r="W772" s="571">
        <v>0</v>
      </c>
      <c r="X772" s="450" t="s">
        <v>1581</v>
      </c>
    </row>
    <row r="773" spans="1:24" s="316" customFormat="1" ht="15.75" hidden="1" outlineLevel="2" x14ac:dyDescent="0.25">
      <c r="A773" s="488" t="s">
        <v>1871</v>
      </c>
      <c r="B773" s="105" t="s">
        <v>2209</v>
      </c>
      <c r="C773" s="571">
        <v>0</v>
      </c>
      <c r="D773" s="571">
        <f t="shared" si="105"/>
        <v>7000</v>
      </c>
      <c r="E773" s="571">
        <v>1</v>
      </c>
      <c r="F773" s="571">
        <v>1</v>
      </c>
      <c r="G773" s="571"/>
      <c r="H773" s="571">
        <f t="shared" si="106"/>
        <v>0</v>
      </c>
      <c r="I773" s="571">
        <v>0</v>
      </c>
      <c r="J773" s="571">
        <v>0</v>
      </c>
      <c r="K773" s="571">
        <v>0</v>
      </c>
      <c r="L773" s="571">
        <f t="shared" si="107"/>
        <v>0</v>
      </c>
      <c r="M773" s="571">
        <v>0</v>
      </c>
      <c r="N773" s="571">
        <v>0</v>
      </c>
      <c r="O773" s="571">
        <v>0</v>
      </c>
      <c r="P773" s="571">
        <f t="shared" si="108"/>
        <v>7000</v>
      </c>
      <c r="Q773" s="571">
        <v>0</v>
      </c>
      <c r="R773" s="571">
        <v>7000</v>
      </c>
      <c r="S773" s="571">
        <v>0</v>
      </c>
      <c r="T773" s="571">
        <f t="shared" si="109"/>
        <v>0</v>
      </c>
      <c r="U773" s="571">
        <v>0</v>
      </c>
      <c r="V773" s="571">
        <v>0</v>
      </c>
      <c r="W773" s="571">
        <v>0</v>
      </c>
      <c r="X773" s="450" t="s">
        <v>1581</v>
      </c>
    </row>
    <row r="774" spans="1:24" s="316" customFormat="1" ht="15.75" hidden="1" outlineLevel="2" x14ac:dyDescent="0.25">
      <c r="A774" s="488" t="s">
        <v>1869</v>
      </c>
      <c r="B774" s="105" t="s">
        <v>2343</v>
      </c>
      <c r="C774" s="571">
        <v>0</v>
      </c>
      <c r="D774" s="571">
        <f t="shared" si="105"/>
        <v>5000</v>
      </c>
      <c r="E774" s="571">
        <v>1</v>
      </c>
      <c r="F774" s="571">
        <v>1</v>
      </c>
      <c r="G774" s="571"/>
      <c r="H774" s="571">
        <f t="shared" si="106"/>
        <v>0</v>
      </c>
      <c r="I774" s="571">
        <v>0</v>
      </c>
      <c r="J774" s="571">
        <v>0</v>
      </c>
      <c r="K774" s="571">
        <v>0</v>
      </c>
      <c r="L774" s="571">
        <f t="shared" si="107"/>
        <v>0</v>
      </c>
      <c r="M774" s="571">
        <v>0</v>
      </c>
      <c r="N774" s="571">
        <v>0</v>
      </c>
      <c r="O774" s="571">
        <v>0</v>
      </c>
      <c r="P774" s="571">
        <f t="shared" si="108"/>
        <v>5000</v>
      </c>
      <c r="Q774" s="571">
        <v>0</v>
      </c>
      <c r="R774" s="571">
        <v>5000</v>
      </c>
      <c r="S774" s="571">
        <v>0</v>
      </c>
      <c r="T774" s="571">
        <f t="shared" si="109"/>
        <v>0</v>
      </c>
      <c r="U774" s="571">
        <v>0</v>
      </c>
      <c r="V774" s="571">
        <v>0</v>
      </c>
      <c r="W774" s="571">
        <v>0</v>
      </c>
      <c r="X774" s="450" t="s">
        <v>1581</v>
      </c>
    </row>
    <row r="775" spans="1:24" s="648" customFormat="1" ht="15.75" hidden="1" outlineLevel="2" x14ac:dyDescent="0.25">
      <c r="A775" s="484" t="s">
        <v>1872</v>
      </c>
      <c r="B775" s="437" t="s">
        <v>2349</v>
      </c>
      <c r="C775" s="578">
        <v>0</v>
      </c>
      <c r="D775" s="578">
        <f t="shared" si="105"/>
        <v>10000</v>
      </c>
      <c r="E775" s="578">
        <v>2</v>
      </c>
      <c r="F775" s="578">
        <v>1</v>
      </c>
      <c r="G775" s="578"/>
      <c r="H775" s="578">
        <f t="shared" si="106"/>
        <v>0</v>
      </c>
      <c r="I775" s="578">
        <v>0</v>
      </c>
      <c r="J775" s="578">
        <v>0</v>
      </c>
      <c r="K775" s="578">
        <v>0</v>
      </c>
      <c r="L775" s="578">
        <f t="shared" si="107"/>
        <v>0</v>
      </c>
      <c r="M775" s="578">
        <v>0</v>
      </c>
      <c r="N775" s="578">
        <v>0</v>
      </c>
      <c r="O775" s="578">
        <v>0</v>
      </c>
      <c r="P775" s="578">
        <f t="shared" si="108"/>
        <v>10000</v>
      </c>
      <c r="Q775" s="578">
        <v>0</v>
      </c>
      <c r="R775" s="578">
        <v>10000</v>
      </c>
      <c r="S775" s="578">
        <v>0</v>
      </c>
      <c r="T775" s="578">
        <f t="shared" si="109"/>
        <v>0</v>
      </c>
      <c r="U775" s="578">
        <v>0</v>
      </c>
      <c r="V775" s="578">
        <v>0</v>
      </c>
      <c r="W775" s="578">
        <v>0</v>
      </c>
      <c r="X775" s="438" t="s">
        <v>2351</v>
      </c>
    </row>
    <row r="776" spans="1:24" s="648" customFormat="1" ht="15.75" hidden="1" outlineLevel="2" x14ac:dyDescent="0.25">
      <c r="A776" s="484" t="s">
        <v>1872</v>
      </c>
      <c r="B776" s="437" t="s">
        <v>2350</v>
      </c>
      <c r="C776" s="578">
        <v>0</v>
      </c>
      <c r="D776" s="578">
        <f t="shared" si="105"/>
        <v>15000</v>
      </c>
      <c r="E776" s="578">
        <v>3</v>
      </c>
      <c r="F776" s="578">
        <v>1</v>
      </c>
      <c r="G776" s="578"/>
      <c r="H776" s="578">
        <f t="shared" si="106"/>
        <v>0</v>
      </c>
      <c r="I776" s="578">
        <v>0</v>
      </c>
      <c r="J776" s="578">
        <v>0</v>
      </c>
      <c r="K776" s="578">
        <v>0</v>
      </c>
      <c r="L776" s="578">
        <f t="shared" si="107"/>
        <v>0</v>
      </c>
      <c r="M776" s="578">
        <v>0</v>
      </c>
      <c r="N776" s="578">
        <v>0</v>
      </c>
      <c r="O776" s="578">
        <v>0</v>
      </c>
      <c r="P776" s="578">
        <f t="shared" si="108"/>
        <v>15000</v>
      </c>
      <c r="Q776" s="578">
        <v>0</v>
      </c>
      <c r="R776" s="578">
        <v>15000</v>
      </c>
      <c r="S776" s="578">
        <v>0</v>
      </c>
      <c r="T776" s="578">
        <f t="shared" si="109"/>
        <v>0</v>
      </c>
      <c r="U776" s="578">
        <v>0</v>
      </c>
      <c r="V776" s="578">
        <v>0</v>
      </c>
      <c r="W776" s="578">
        <v>0</v>
      </c>
      <c r="X776" s="438" t="s">
        <v>2351</v>
      </c>
    </row>
    <row r="777" spans="1:24" s="648" customFormat="1" ht="15.75" hidden="1" outlineLevel="2" x14ac:dyDescent="0.25">
      <c r="A777" s="484" t="s">
        <v>1872</v>
      </c>
      <c r="B777" s="437" t="s">
        <v>2345</v>
      </c>
      <c r="C777" s="578">
        <v>0</v>
      </c>
      <c r="D777" s="578">
        <f t="shared" si="105"/>
        <v>5000</v>
      </c>
      <c r="E777" s="578">
        <v>1</v>
      </c>
      <c r="F777" s="578">
        <v>1</v>
      </c>
      <c r="G777" s="578"/>
      <c r="H777" s="578">
        <f t="shared" si="106"/>
        <v>0</v>
      </c>
      <c r="I777" s="578">
        <v>0</v>
      </c>
      <c r="J777" s="578">
        <v>0</v>
      </c>
      <c r="K777" s="578">
        <v>0</v>
      </c>
      <c r="L777" s="578">
        <f t="shared" si="107"/>
        <v>0</v>
      </c>
      <c r="M777" s="578">
        <v>0</v>
      </c>
      <c r="N777" s="578">
        <v>0</v>
      </c>
      <c r="O777" s="578">
        <v>0</v>
      </c>
      <c r="P777" s="578">
        <f t="shared" si="108"/>
        <v>5000</v>
      </c>
      <c r="Q777" s="578">
        <v>0</v>
      </c>
      <c r="R777" s="578">
        <v>5000</v>
      </c>
      <c r="S777" s="578">
        <v>0</v>
      </c>
      <c r="T777" s="578">
        <f t="shared" si="109"/>
        <v>0</v>
      </c>
      <c r="U777" s="578">
        <v>0</v>
      </c>
      <c r="V777" s="578">
        <v>0</v>
      </c>
      <c r="W777" s="578">
        <v>0</v>
      </c>
      <c r="X777" s="438" t="s">
        <v>2351</v>
      </c>
    </row>
    <row r="778" spans="1:24" s="648" customFormat="1" ht="15.75" hidden="1" outlineLevel="2" x14ac:dyDescent="0.25">
      <c r="A778" s="484" t="s">
        <v>1872</v>
      </c>
      <c r="B778" s="437" t="s">
        <v>2333</v>
      </c>
      <c r="C778" s="578">
        <v>0</v>
      </c>
      <c r="D778" s="578">
        <f t="shared" si="105"/>
        <v>5000</v>
      </c>
      <c r="E778" s="578">
        <v>1</v>
      </c>
      <c r="F778" s="578">
        <v>1</v>
      </c>
      <c r="G778" s="578"/>
      <c r="H778" s="578">
        <f t="shared" si="106"/>
        <v>0</v>
      </c>
      <c r="I778" s="578">
        <v>0</v>
      </c>
      <c r="J778" s="578">
        <v>0</v>
      </c>
      <c r="K778" s="578">
        <v>0</v>
      </c>
      <c r="L778" s="578">
        <f t="shared" si="107"/>
        <v>0</v>
      </c>
      <c r="M778" s="578">
        <v>0</v>
      </c>
      <c r="N778" s="578">
        <v>0</v>
      </c>
      <c r="O778" s="578">
        <v>0</v>
      </c>
      <c r="P778" s="578">
        <f t="shared" si="108"/>
        <v>0</v>
      </c>
      <c r="Q778" s="578">
        <v>0</v>
      </c>
      <c r="R778" s="578">
        <v>0</v>
      </c>
      <c r="S778" s="578">
        <v>0</v>
      </c>
      <c r="T778" s="578">
        <f t="shared" si="109"/>
        <v>5000</v>
      </c>
      <c r="U778" s="578">
        <v>0</v>
      </c>
      <c r="V778" s="578">
        <v>5000</v>
      </c>
      <c r="W778" s="578">
        <v>0</v>
      </c>
      <c r="X778" s="438" t="s">
        <v>2351</v>
      </c>
    </row>
    <row r="779" spans="1:24" s="648" customFormat="1" ht="15.75" hidden="1" outlineLevel="2" x14ac:dyDescent="0.25">
      <c r="A779" s="484" t="s">
        <v>1872</v>
      </c>
      <c r="B779" s="437" t="s">
        <v>2334</v>
      </c>
      <c r="C779" s="578">
        <v>0</v>
      </c>
      <c r="D779" s="578">
        <f t="shared" si="105"/>
        <v>5000</v>
      </c>
      <c r="E779" s="578">
        <v>1</v>
      </c>
      <c r="F779" s="578">
        <v>1</v>
      </c>
      <c r="G779" s="578"/>
      <c r="H779" s="578">
        <f t="shared" si="106"/>
        <v>0</v>
      </c>
      <c r="I779" s="578">
        <v>0</v>
      </c>
      <c r="J779" s="578">
        <v>0</v>
      </c>
      <c r="K779" s="578">
        <v>0</v>
      </c>
      <c r="L779" s="578">
        <f t="shared" si="107"/>
        <v>0</v>
      </c>
      <c r="M779" s="578">
        <v>0</v>
      </c>
      <c r="N779" s="578">
        <v>0</v>
      </c>
      <c r="O779" s="578">
        <v>0</v>
      </c>
      <c r="P779" s="578">
        <f t="shared" si="108"/>
        <v>0</v>
      </c>
      <c r="Q779" s="578">
        <v>0</v>
      </c>
      <c r="R779" s="578">
        <v>0</v>
      </c>
      <c r="S779" s="578">
        <v>0</v>
      </c>
      <c r="T779" s="578">
        <f t="shared" si="109"/>
        <v>5000</v>
      </c>
      <c r="U779" s="578">
        <v>0</v>
      </c>
      <c r="V779" s="578">
        <v>5000</v>
      </c>
      <c r="W779" s="578">
        <v>0</v>
      </c>
      <c r="X779" s="438" t="s">
        <v>2351</v>
      </c>
    </row>
    <row r="780" spans="1:24" s="648" customFormat="1" ht="15.75" hidden="1" outlineLevel="2" x14ac:dyDescent="0.25">
      <c r="A780" s="484" t="s">
        <v>1872</v>
      </c>
      <c r="B780" s="437" t="s">
        <v>2335</v>
      </c>
      <c r="C780" s="578">
        <v>0</v>
      </c>
      <c r="D780" s="578">
        <f t="shared" si="105"/>
        <v>5000</v>
      </c>
      <c r="E780" s="578">
        <v>1</v>
      </c>
      <c r="F780" s="578">
        <v>1</v>
      </c>
      <c r="G780" s="578"/>
      <c r="H780" s="578">
        <f t="shared" si="106"/>
        <v>0</v>
      </c>
      <c r="I780" s="578">
        <v>0</v>
      </c>
      <c r="J780" s="578">
        <v>0</v>
      </c>
      <c r="K780" s="578">
        <v>0</v>
      </c>
      <c r="L780" s="578">
        <f t="shared" si="107"/>
        <v>0</v>
      </c>
      <c r="M780" s="578">
        <v>0</v>
      </c>
      <c r="N780" s="578">
        <v>0</v>
      </c>
      <c r="O780" s="578">
        <v>0</v>
      </c>
      <c r="P780" s="578">
        <f t="shared" si="108"/>
        <v>0</v>
      </c>
      <c r="Q780" s="578">
        <v>0</v>
      </c>
      <c r="R780" s="578">
        <v>0</v>
      </c>
      <c r="S780" s="578">
        <v>0</v>
      </c>
      <c r="T780" s="578">
        <f t="shared" si="109"/>
        <v>5000</v>
      </c>
      <c r="U780" s="578">
        <v>0</v>
      </c>
      <c r="V780" s="578">
        <v>5000</v>
      </c>
      <c r="W780" s="578">
        <v>0</v>
      </c>
      <c r="X780" s="438" t="s">
        <v>2351</v>
      </c>
    </row>
    <row r="781" spans="1:24" s="648" customFormat="1" ht="15.75" hidden="1" outlineLevel="2" x14ac:dyDescent="0.25">
      <c r="A781" s="484" t="s">
        <v>1872</v>
      </c>
      <c r="B781" s="437" t="s">
        <v>2336</v>
      </c>
      <c r="C781" s="578">
        <v>0</v>
      </c>
      <c r="D781" s="578">
        <f t="shared" si="105"/>
        <v>5000</v>
      </c>
      <c r="E781" s="578">
        <v>1</v>
      </c>
      <c r="F781" s="578">
        <v>1</v>
      </c>
      <c r="G781" s="578"/>
      <c r="H781" s="578">
        <f t="shared" si="106"/>
        <v>0</v>
      </c>
      <c r="I781" s="578">
        <v>0</v>
      </c>
      <c r="J781" s="578">
        <v>0</v>
      </c>
      <c r="K781" s="578">
        <v>0</v>
      </c>
      <c r="L781" s="578">
        <f t="shared" si="107"/>
        <v>0</v>
      </c>
      <c r="M781" s="578">
        <v>0</v>
      </c>
      <c r="N781" s="578">
        <v>0</v>
      </c>
      <c r="O781" s="578">
        <v>0</v>
      </c>
      <c r="P781" s="578">
        <f t="shared" si="108"/>
        <v>0</v>
      </c>
      <c r="Q781" s="578">
        <v>0</v>
      </c>
      <c r="R781" s="578">
        <v>0</v>
      </c>
      <c r="S781" s="578">
        <v>0</v>
      </c>
      <c r="T781" s="578">
        <f t="shared" si="109"/>
        <v>5000</v>
      </c>
      <c r="U781" s="578">
        <v>0</v>
      </c>
      <c r="V781" s="578">
        <v>5000</v>
      </c>
      <c r="W781" s="578">
        <v>0</v>
      </c>
      <c r="X781" s="438" t="s">
        <v>2351</v>
      </c>
    </row>
    <row r="782" spans="1:24" s="648" customFormat="1" ht="15.75" hidden="1" outlineLevel="2" x14ac:dyDescent="0.25">
      <c r="A782" s="484" t="s">
        <v>1872</v>
      </c>
      <c r="B782" s="437" t="s">
        <v>2337</v>
      </c>
      <c r="C782" s="578">
        <v>0</v>
      </c>
      <c r="D782" s="578">
        <f t="shared" si="105"/>
        <v>5000</v>
      </c>
      <c r="E782" s="578">
        <v>1</v>
      </c>
      <c r="F782" s="578">
        <v>1</v>
      </c>
      <c r="G782" s="578"/>
      <c r="H782" s="578">
        <f t="shared" si="106"/>
        <v>0</v>
      </c>
      <c r="I782" s="578">
        <v>0</v>
      </c>
      <c r="J782" s="578">
        <v>0</v>
      </c>
      <c r="K782" s="578">
        <v>0</v>
      </c>
      <c r="L782" s="578">
        <f t="shared" si="107"/>
        <v>0</v>
      </c>
      <c r="M782" s="578">
        <v>0</v>
      </c>
      <c r="N782" s="578">
        <v>0</v>
      </c>
      <c r="O782" s="578">
        <v>0</v>
      </c>
      <c r="P782" s="578">
        <f t="shared" si="108"/>
        <v>0</v>
      </c>
      <c r="Q782" s="578">
        <v>0</v>
      </c>
      <c r="R782" s="578">
        <v>0</v>
      </c>
      <c r="S782" s="578">
        <v>0</v>
      </c>
      <c r="T782" s="578">
        <f t="shared" si="109"/>
        <v>5000</v>
      </c>
      <c r="U782" s="578">
        <v>0</v>
      </c>
      <c r="V782" s="578">
        <v>5000</v>
      </c>
      <c r="W782" s="578">
        <v>0</v>
      </c>
      <c r="X782" s="438" t="s">
        <v>2351</v>
      </c>
    </row>
    <row r="783" spans="1:24" s="648" customFormat="1" ht="15.75" hidden="1" outlineLevel="2" x14ac:dyDescent="0.25">
      <c r="A783" s="484" t="s">
        <v>1872</v>
      </c>
      <c r="B783" s="437" t="s">
        <v>2291</v>
      </c>
      <c r="C783" s="578">
        <v>0</v>
      </c>
      <c r="D783" s="578">
        <f t="shared" si="105"/>
        <v>5000</v>
      </c>
      <c r="E783" s="578">
        <v>1</v>
      </c>
      <c r="F783" s="578">
        <v>1</v>
      </c>
      <c r="G783" s="578"/>
      <c r="H783" s="578">
        <f t="shared" si="106"/>
        <v>0</v>
      </c>
      <c r="I783" s="578">
        <v>0</v>
      </c>
      <c r="J783" s="578">
        <v>0</v>
      </c>
      <c r="K783" s="578">
        <v>0</v>
      </c>
      <c r="L783" s="578">
        <f t="shared" si="107"/>
        <v>0</v>
      </c>
      <c r="M783" s="578">
        <v>0</v>
      </c>
      <c r="N783" s="578">
        <v>0</v>
      </c>
      <c r="O783" s="578">
        <v>0</v>
      </c>
      <c r="P783" s="578">
        <f t="shared" si="108"/>
        <v>0</v>
      </c>
      <c r="Q783" s="578">
        <v>0</v>
      </c>
      <c r="R783" s="578">
        <v>0</v>
      </c>
      <c r="S783" s="578">
        <v>0</v>
      </c>
      <c r="T783" s="578">
        <f t="shared" si="109"/>
        <v>5000</v>
      </c>
      <c r="U783" s="578">
        <v>0</v>
      </c>
      <c r="V783" s="578">
        <v>5000</v>
      </c>
      <c r="W783" s="578">
        <v>0</v>
      </c>
      <c r="X783" s="438" t="s">
        <v>2351</v>
      </c>
    </row>
    <row r="784" spans="1:24" s="648" customFormat="1" ht="15.75" hidden="1" outlineLevel="2" x14ac:dyDescent="0.25">
      <c r="A784" s="484" t="s">
        <v>1872</v>
      </c>
      <c r="B784" s="437" t="s">
        <v>2338</v>
      </c>
      <c r="C784" s="578">
        <v>0</v>
      </c>
      <c r="D784" s="578">
        <f t="shared" ref="D784:D846" si="112">H784+L784+P784+T784</f>
        <v>5000</v>
      </c>
      <c r="E784" s="578">
        <v>1</v>
      </c>
      <c r="F784" s="578">
        <v>1</v>
      </c>
      <c r="G784" s="578"/>
      <c r="H784" s="578">
        <f t="shared" ref="H784:H846" si="113">SUM(I784:K784)</f>
        <v>0</v>
      </c>
      <c r="I784" s="578">
        <v>0</v>
      </c>
      <c r="J784" s="578">
        <v>0</v>
      </c>
      <c r="K784" s="578">
        <v>0</v>
      </c>
      <c r="L784" s="578">
        <f t="shared" ref="L784:L846" si="114">SUM(M784:O784)</f>
        <v>0</v>
      </c>
      <c r="M784" s="578">
        <v>0</v>
      </c>
      <c r="N784" s="578">
        <v>0</v>
      </c>
      <c r="O784" s="578">
        <v>0</v>
      </c>
      <c r="P784" s="578">
        <f t="shared" ref="P784:P846" si="115">SUM(Q784:S784)</f>
        <v>0</v>
      </c>
      <c r="Q784" s="578">
        <v>0</v>
      </c>
      <c r="R784" s="578">
        <v>0</v>
      </c>
      <c r="S784" s="578">
        <v>0</v>
      </c>
      <c r="T784" s="578">
        <f t="shared" ref="T784:T846" si="116">SUM(U784:W784)</f>
        <v>5000</v>
      </c>
      <c r="U784" s="578">
        <v>0</v>
      </c>
      <c r="V784" s="578">
        <v>5000</v>
      </c>
      <c r="W784" s="578">
        <v>0</v>
      </c>
      <c r="X784" s="438" t="s">
        <v>2351</v>
      </c>
    </row>
    <row r="785" spans="1:24" s="648" customFormat="1" ht="15.75" hidden="1" outlineLevel="2" x14ac:dyDescent="0.25">
      <c r="A785" s="484" t="s">
        <v>1872</v>
      </c>
      <c r="B785" s="437" t="s">
        <v>2339</v>
      </c>
      <c r="C785" s="578">
        <v>0</v>
      </c>
      <c r="D785" s="578">
        <f t="shared" si="112"/>
        <v>5000</v>
      </c>
      <c r="E785" s="578">
        <v>1</v>
      </c>
      <c r="F785" s="578">
        <v>1</v>
      </c>
      <c r="G785" s="578"/>
      <c r="H785" s="578">
        <f t="shared" si="113"/>
        <v>0</v>
      </c>
      <c r="I785" s="578">
        <v>0</v>
      </c>
      <c r="J785" s="578">
        <v>0</v>
      </c>
      <c r="K785" s="578">
        <v>0</v>
      </c>
      <c r="L785" s="578">
        <f t="shared" si="114"/>
        <v>0</v>
      </c>
      <c r="M785" s="578">
        <v>0</v>
      </c>
      <c r="N785" s="578">
        <v>0</v>
      </c>
      <c r="O785" s="578">
        <v>0</v>
      </c>
      <c r="P785" s="578">
        <f t="shared" si="115"/>
        <v>0</v>
      </c>
      <c r="Q785" s="578">
        <v>0</v>
      </c>
      <c r="R785" s="578">
        <v>0</v>
      </c>
      <c r="S785" s="578">
        <v>0</v>
      </c>
      <c r="T785" s="578">
        <f t="shared" si="116"/>
        <v>5000</v>
      </c>
      <c r="U785" s="578">
        <v>0</v>
      </c>
      <c r="V785" s="578">
        <v>5000</v>
      </c>
      <c r="W785" s="578">
        <v>0</v>
      </c>
      <c r="X785" s="438" t="s">
        <v>2351</v>
      </c>
    </row>
    <row r="786" spans="1:24" s="648" customFormat="1" ht="15.75" hidden="1" outlineLevel="2" x14ac:dyDescent="0.25">
      <c r="A786" s="484" t="s">
        <v>1872</v>
      </c>
      <c r="B786" s="437" t="s">
        <v>2340</v>
      </c>
      <c r="C786" s="578">
        <v>0</v>
      </c>
      <c r="D786" s="578">
        <f t="shared" si="112"/>
        <v>5000</v>
      </c>
      <c r="E786" s="578">
        <v>1</v>
      </c>
      <c r="F786" s="578">
        <v>1</v>
      </c>
      <c r="G786" s="578"/>
      <c r="H786" s="578">
        <f t="shared" si="113"/>
        <v>0</v>
      </c>
      <c r="I786" s="578">
        <v>0</v>
      </c>
      <c r="J786" s="578">
        <v>0</v>
      </c>
      <c r="K786" s="578">
        <v>0</v>
      </c>
      <c r="L786" s="578">
        <f t="shared" si="114"/>
        <v>0</v>
      </c>
      <c r="M786" s="578">
        <v>0</v>
      </c>
      <c r="N786" s="578">
        <v>0</v>
      </c>
      <c r="O786" s="578">
        <v>0</v>
      </c>
      <c r="P786" s="578">
        <f t="shared" si="115"/>
        <v>0</v>
      </c>
      <c r="Q786" s="578">
        <v>0</v>
      </c>
      <c r="R786" s="578">
        <v>0</v>
      </c>
      <c r="S786" s="578">
        <v>0</v>
      </c>
      <c r="T786" s="578">
        <f t="shared" si="116"/>
        <v>5000</v>
      </c>
      <c r="U786" s="578">
        <v>0</v>
      </c>
      <c r="V786" s="578">
        <v>5000</v>
      </c>
      <c r="W786" s="578">
        <v>0</v>
      </c>
      <c r="X786" s="438" t="s">
        <v>2351</v>
      </c>
    </row>
    <row r="787" spans="1:24" s="648" customFormat="1" ht="15.75" hidden="1" outlineLevel="2" x14ac:dyDescent="0.25">
      <c r="A787" s="484" t="s">
        <v>1872</v>
      </c>
      <c r="B787" s="437" t="s">
        <v>2341</v>
      </c>
      <c r="C787" s="578">
        <v>0</v>
      </c>
      <c r="D787" s="578">
        <f t="shared" si="112"/>
        <v>5000</v>
      </c>
      <c r="E787" s="578">
        <v>1</v>
      </c>
      <c r="F787" s="578">
        <v>1</v>
      </c>
      <c r="G787" s="578"/>
      <c r="H787" s="578">
        <f t="shared" si="113"/>
        <v>0</v>
      </c>
      <c r="I787" s="578">
        <v>0</v>
      </c>
      <c r="J787" s="578">
        <v>0</v>
      </c>
      <c r="K787" s="578">
        <v>0</v>
      </c>
      <c r="L787" s="578">
        <f t="shared" si="114"/>
        <v>0</v>
      </c>
      <c r="M787" s="578">
        <v>0</v>
      </c>
      <c r="N787" s="578">
        <v>0</v>
      </c>
      <c r="O787" s="578">
        <v>0</v>
      </c>
      <c r="P787" s="578">
        <f t="shared" si="115"/>
        <v>0</v>
      </c>
      <c r="Q787" s="578">
        <v>0</v>
      </c>
      <c r="R787" s="578">
        <v>0</v>
      </c>
      <c r="S787" s="578">
        <v>0</v>
      </c>
      <c r="T787" s="578">
        <f t="shared" si="116"/>
        <v>5000</v>
      </c>
      <c r="U787" s="578">
        <v>0</v>
      </c>
      <c r="V787" s="578">
        <v>5000</v>
      </c>
      <c r="W787" s="578">
        <v>0</v>
      </c>
      <c r="X787" s="438" t="s">
        <v>2351</v>
      </c>
    </row>
    <row r="788" spans="1:24" s="648" customFormat="1" ht="15.75" hidden="1" outlineLevel="2" x14ac:dyDescent="0.25">
      <c r="A788" s="484" t="s">
        <v>1872</v>
      </c>
      <c r="B788" s="437" t="s">
        <v>2342</v>
      </c>
      <c r="C788" s="578">
        <v>0</v>
      </c>
      <c r="D788" s="578">
        <f t="shared" si="112"/>
        <v>5000</v>
      </c>
      <c r="E788" s="578">
        <v>1</v>
      </c>
      <c r="F788" s="578">
        <v>1</v>
      </c>
      <c r="G788" s="578"/>
      <c r="H788" s="578">
        <f t="shared" si="113"/>
        <v>0</v>
      </c>
      <c r="I788" s="578">
        <v>0</v>
      </c>
      <c r="J788" s="578">
        <v>0</v>
      </c>
      <c r="K788" s="578">
        <v>0</v>
      </c>
      <c r="L788" s="578">
        <f t="shared" si="114"/>
        <v>0</v>
      </c>
      <c r="M788" s="578">
        <v>0</v>
      </c>
      <c r="N788" s="578">
        <v>0</v>
      </c>
      <c r="O788" s="578">
        <v>0</v>
      </c>
      <c r="P788" s="578">
        <f t="shared" si="115"/>
        <v>0</v>
      </c>
      <c r="Q788" s="578">
        <v>0</v>
      </c>
      <c r="R788" s="578">
        <v>0</v>
      </c>
      <c r="S788" s="578">
        <v>0</v>
      </c>
      <c r="T788" s="578">
        <f t="shared" si="116"/>
        <v>5000</v>
      </c>
      <c r="U788" s="578">
        <v>0</v>
      </c>
      <c r="V788" s="578">
        <v>5000</v>
      </c>
      <c r="W788" s="578">
        <v>0</v>
      </c>
      <c r="X788" s="438" t="s">
        <v>2351</v>
      </c>
    </row>
    <row r="789" spans="1:24" s="648" customFormat="1" ht="15.75" hidden="1" outlineLevel="2" x14ac:dyDescent="0.25">
      <c r="A789" s="484" t="s">
        <v>1872</v>
      </c>
      <c r="B789" s="437" t="s">
        <v>2346</v>
      </c>
      <c r="C789" s="578">
        <v>0</v>
      </c>
      <c r="D789" s="578">
        <f t="shared" si="112"/>
        <v>5000</v>
      </c>
      <c r="E789" s="578">
        <v>1</v>
      </c>
      <c r="F789" s="578">
        <v>1</v>
      </c>
      <c r="G789" s="578"/>
      <c r="H789" s="578">
        <f t="shared" si="113"/>
        <v>0</v>
      </c>
      <c r="I789" s="578">
        <v>0</v>
      </c>
      <c r="J789" s="578">
        <v>0</v>
      </c>
      <c r="K789" s="578">
        <v>0</v>
      </c>
      <c r="L789" s="578">
        <f t="shared" si="114"/>
        <v>0</v>
      </c>
      <c r="M789" s="578">
        <v>0</v>
      </c>
      <c r="N789" s="578">
        <v>0</v>
      </c>
      <c r="O789" s="578">
        <v>0</v>
      </c>
      <c r="P789" s="578">
        <f t="shared" si="115"/>
        <v>0</v>
      </c>
      <c r="Q789" s="578">
        <v>0</v>
      </c>
      <c r="R789" s="578">
        <v>0</v>
      </c>
      <c r="S789" s="578">
        <v>0</v>
      </c>
      <c r="T789" s="578">
        <f t="shared" si="116"/>
        <v>5000</v>
      </c>
      <c r="U789" s="578">
        <v>0</v>
      </c>
      <c r="V789" s="578">
        <v>5000</v>
      </c>
      <c r="W789" s="578">
        <v>0</v>
      </c>
      <c r="X789" s="438" t="s">
        <v>2351</v>
      </c>
    </row>
    <row r="790" spans="1:24" s="648" customFormat="1" ht="15.75" hidden="1" outlineLevel="2" x14ac:dyDescent="0.25">
      <c r="A790" s="484" t="s">
        <v>1872</v>
      </c>
      <c r="B790" s="437" t="s">
        <v>2347</v>
      </c>
      <c r="C790" s="578">
        <v>0</v>
      </c>
      <c r="D790" s="578">
        <f t="shared" si="112"/>
        <v>5000</v>
      </c>
      <c r="E790" s="578">
        <v>1</v>
      </c>
      <c r="F790" s="578">
        <v>1</v>
      </c>
      <c r="G790" s="578"/>
      <c r="H790" s="578">
        <f t="shared" si="113"/>
        <v>0</v>
      </c>
      <c r="I790" s="578">
        <v>0</v>
      </c>
      <c r="J790" s="578">
        <v>0</v>
      </c>
      <c r="K790" s="578">
        <v>0</v>
      </c>
      <c r="L790" s="578">
        <f t="shared" si="114"/>
        <v>0</v>
      </c>
      <c r="M790" s="578">
        <v>0</v>
      </c>
      <c r="N790" s="578">
        <v>0</v>
      </c>
      <c r="O790" s="578">
        <v>0</v>
      </c>
      <c r="P790" s="578">
        <f t="shared" si="115"/>
        <v>0</v>
      </c>
      <c r="Q790" s="578">
        <v>0</v>
      </c>
      <c r="R790" s="578">
        <v>0</v>
      </c>
      <c r="S790" s="578">
        <v>0</v>
      </c>
      <c r="T790" s="578">
        <f t="shared" si="116"/>
        <v>5000</v>
      </c>
      <c r="U790" s="578">
        <v>0</v>
      </c>
      <c r="V790" s="578">
        <v>5000</v>
      </c>
      <c r="W790" s="578">
        <v>0</v>
      </c>
      <c r="X790" s="438" t="s">
        <v>2351</v>
      </c>
    </row>
    <row r="791" spans="1:24" s="648" customFormat="1" ht="15.75" hidden="1" outlineLevel="2" x14ac:dyDescent="0.25">
      <c r="A791" s="484" t="s">
        <v>1872</v>
      </c>
      <c r="B791" s="437" t="s">
        <v>2348</v>
      </c>
      <c r="C791" s="578">
        <v>0</v>
      </c>
      <c r="D791" s="578">
        <f t="shared" si="112"/>
        <v>5000</v>
      </c>
      <c r="E791" s="578">
        <v>1</v>
      </c>
      <c r="F791" s="578">
        <v>1</v>
      </c>
      <c r="G791" s="578"/>
      <c r="H791" s="578">
        <f t="shared" si="113"/>
        <v>0</v>
      </c>
      <c r="I791" s="578">
        <v>0</v>
      </c>
      <c r="J791" s="578">
        <v>0</v>
      </c>
      <c r="K791" s="578">
        <v>0</v>
      </c>
      <c r="L791" s="578">
        <f t="shared" si="114"/>
        <v>0</v>
      </c>
      <c r="M791" s="578">
        <v>0</v>
      </c>
      <c r="N791" s="578">
        <v>0</v>
      </c>
      <c r="O791" s="578">
        <v>0</v>
      </c>
      <c r="P791" s="578">
        <f t="shared" si="115"/>
        <v>0</v>
      </c>
      <c r="Q791" s="578">
        <v>0</v>
      </c>
      <c r="R791" s="578">
        <v>0</v>
      </c>
      <c r="S791" s="578">
        <v>0</v>
      </c>
      <c r="T791" s="578">
        <f t="shared" si="116"/>
        <v>5000</v>
      </c>
      <c r="U791" s="578">
        <v>0</v>
      </c>
      <c r="V791" s="578">
        <v>5000</v>
      </c>
      <c r="W791" s="578">
        <v>0</v>
      </c>
      <c r="X791" s="438" t="s">
        <v>2351</v>
      </c>
    </row>
    <row r="792" spans="1:24" s="436" customFormat="1" ht="15.75" hidden="1" outlineLevel="2" x14ac:dyDescent="0.25">
      <c r="A792" s="491" t="s">
        <v>1877</v>
      </c>
      <c r="B792" s="490" t="s">
        <v>1864</v>
      </c>
      <c r="C792" s="589">
        <v>1.2</v>
      </c>
      <c r="D792" s="574">
        <f t="shared" si="112"/>
        <v>1800</v>
      </c>
      <c r="E792" s="574"/>
      <c r="F792" s="574"/>
      <c r="G792" s="574"/>
      <c r="H792" s="574">
        <f t="shared" si="113"/>
        <v>0</v>
      </c>
      <c r="I792" s="574">
        <v>0</v>
      </c>
      <c r="J792" s="574">
        <v>0</v>
      </c>
      <c r="K792" s="574">
        <v>0</v>
      </c>
      <c r="L792" s="574">
        <f t="shared" si="114"/>
        <v>0</v>
      </c>
      <c r="M792" s="574">
        <v>0</v>
      </c>
      <c r="N792" s="589">
        <v>0</v>
      </c>
      <c r="O792" s="574">
        <v>0</v>
      </c>
      <c r="P792" s="574">
        <f t="shared" si="115"/>
        <v>1800</v>
      </c>
      <c r="Q792" s="574">
        <v>0</v>
      </c>
      <c r="R792" s="574">
        <v>1800</v>
      </c>
      <c r="S792" s="574">
        <v>0</v>
      </c>
      <c r="T792" s="574">
        <f t="shared" si="116"/>
        <v>0</v>
      </c>
      <c r="U792" s="574">
        <v>0</v>
      </c>
      <c r="V792" s="574">
        <v>0</v>
      </c>
      <c r="W792" s="574">
        <v>0</v>
      </c>
      <c r="X792" s="473" t="s">
        <v>1564</v>
      </c>
    </row>
    <row r="793" spans="1:24" s="436" customFormat="1" ht="15.75" hidden="1" outlineLevel="2" x14ac:dyDescent="0.25">
      <c r="A793" s="491" t="s">
        <v>1878</v>
      </c>
      <c r="B793" s="490" t="s">
        <v>1861</v>
      </c>
      <c r="C793" s="589">
        <v>2.4</v>
      </c>
      <c r="D793" s="574">
        <f t="shared" si="112"/>
        <v>6806.3476799999999</v>
      </c>
      <c r="E793" s="574"/>
      <c r="F793" s="574"/>
      <c r="G793" s="574"/>
      <c r="H793" s="574">
        <f t="shared" si="113"/>
        <v>0</v>
      </c>
      <c r="I793" s="574">
        <v>0</v>
      </c>
      <c r="J793" s="574">
        <v>0</v>
      </c>
      <c r="K793" s="574">
        <v>0</v>
      </c>
      <c r="L793" s="574">
        <f t="shared" si="114"/>
        <v>6806.3476799999999</v>
      </c>
      <c r="M793" s="574">
        <v>0</v>
      </c>
      <c r="N793" s="589">
        <f>3458.51*0.82*2.4</f>
        <v>6806.3476799999999</v>
      </c>
      <c r="O793" s="574">
        <v>0</v>
      </c>
      <c r="P793" s="574">
        <f t="shared" si="115"/>
        <v>0</v>
      </c>
      <c r="Q793" s="574">
        <v>0</v>
      </c>
      <c r="R793" s="574">
        <v>0</v>
      </c>
      <c r="S793" s="574">
        <v>0</v>
      </c>
      <c r="T793" s="574">
        <f t="shared" si="116"/>
        <v>0</v>
      </c>
      <c r="U793" s="574">
        <v>0</v>
      </c>
      <c r="V793" s="574">
        <v>0</v>
      </c>
      <c r="W793" s="574">
        <v>0</v>
      </c>
      <c r="X793" s="473" t="s">
        <v>1564</v>
      </c>
    </row>
    <row r="794" spans="1:24" s="436" customFormat="1" ht="15.75" hidden="1" outlineLevel="2" x14ac:dyDescent="0.25">
      <c r="A794" s="491" t="s">
        <v>1879</v>
      </c>
      <c r="B794" s="490" t="s">
        <v>2326</v>
      </c>
      <c r="C794" s="589">
        <v>0.74</v>
      </c>
      <c r="D794" s="574">
        <f t="shared" si="112"/>
        <v>2600</v>
      </c>
      <c r="E794" s="574"/>
      <c r="F794" s="574"/>
      <c r="G794" s="574"/>
      <c r="H794" s="574">
        <f t="shared" si="113"/>
        <v>0</v>
      </c>
      <c r="I794" s="574">
        <v>0</v>
      </c>
      <c r="J794" s="574">
        <v>0</v>
      </c>
      <c r="K794" s="574">
        <v>0</v>
      </c>
      <c r="L794" s="574">
        <f t="shared" si="114"/>
        <v>2600</v>
      </c>
      <c r="M794" s="574">
        <v>0</v>
      </c>
      <c r="N794" s="589">
        <v>2600</v>
      </c>
      <c r="O794" s="574">
        <v>0</v>
      </c>
      <c r="P794" s="574">
        <f t="shared" si="115"/>
        <v>0</v>
      </c>
      <c r="Q794" s="574">
        <v>0</v>
      </c>
      <c r="R794" s="574">
        <v>0</v>
      </c>
      <c r="S794" s="574">
        <v>0</v>
      </c>
      <c r="T794" s="574">
        <f t="shared" si="116"/>
        <v>0</v>
      </c>
      <c r="U794" s="574">
        <v>0</v>
      </c>
      <c r="V794" s="574">
        <v>0</v>
      </c>
      <c r="W794" s="574">
        <v>0</v>
      </c>
      <c r="X794" s="473" t="s">
        <v>1564</v>
      </c>
    </row>
    <row r="795" spans="1:24" s="390" customFormat="1" ht="15.75" hidden="1" outlineLevel="2" x14ac:dyDescent="0.25">
      <c r="A795" s="524" t="s">
        <v>1879</v>
      </c>
      <c r="B795" s="525" t="s">
        <v>2371</v>
      </c>
      <c r="C795" s="591">
        <v>1.5</v>
      </c>
      <c r="D795" s="568">
        <f t="shared" si="112"/>
        <v>3000</v>
      </c>
      <c r="E795" s="568"/>
      <c r="F795" s="568"/>
      <c r="G795" s="568"/>
      <c r="H795" s="568">
        <f t="shared" si="113"/>
        <v>0</v>
      </c>
      <c r="I795" s="568">
        <v>0</v>
      </c>
      <c r="J795" s="568">
        <v>0</v>
      </c>
      <c r="K795" s="568">
        <v>0</v>
      </c>
      <c r="L795" s="568">
        <f t="shared" si="114"/>
        <v>0</v>
      </c>
      <c r="M795" s="568">
        <v>0</v>
      </c>
      <c r="N795" s="591">
        <v>0</v>
      </c>
      <c r="O795" s="568">
        <v>0</v>
      </c>
      <c r="P795" s="568">
        <f t="shared" si="115"/>
        <v>3000</v>
      </c>
      <c r="Q795" s="568">
        <v>0</v>
      </c>
      <c r="R795" s="568">
        <v>3000</v>
      </c>
      <c r="S795" s="568">
        <v>0</v>
      </c>
      <c r="T795" s="568">
        <f t="shared" si="116"/>
        <v>0</v>
      </c>
      <c r="U795" s="568">
        <v>0</v>
      </c>
      <c r="V795" s="568">
        <v>0</v>
      </c>
      <c r="W795" s="568">
        <v>0</v>
      </c>
      <c r="X795" s="474" t="s">
        <v>2372</v>
      </c>
    </row>
    <row r="796" spans="1:24" s="390" customFormat="1" ht="15.75" hidden="1" outlineLevel="2" x14ac:dyDescent="0.25">
      <c r="A796" s="524" t="s">
        <v>1879</v>
      </c>
      <c r="B796" s="525" t="s">
        <v>2373</v>
      </c>
      <c r="C796" s="591">
        <v>0</v>
      </c>
      <c r="D796" s="568">
        <f t="shared" si="112"/>
        <v>2000</v>
      </c>
      <c r="E796" s="568"/>
      <c r="F796" s="568"/>
      <c r="G796" s="568"/>
      <c r="H796" s="568">
        <f t="shared" si="113"/>
        <v>0</v>
      </c>
      <c r="I796" s="568">
        <v>0</v>
      </c>
      <c r="J796" s="568">
        <v>0</v>
      </c>
      <c r="K796" s="568">
        <v>0</v>
      </c>
      <c r="L796" s="568">
        <f t="shared" si="114"/>
        <v>0</v>
      </c>
      <c r="M796" s="568">
        <v>0</v>
      </c>
      <c r="N796" s="591">
        <v>0</v>
      </c>
      <c r="O796" s="568">
        <v>0</v>
      </c>
      <c r="P796" s="568">
        <f t="shared" si="115"/>
        <v>2000</v>
      </c>
      <c r="Q796" s="568">
        <v>0</v>
      </c>
      <c r="R796" s="568">
        <v>2000</v>
      </c>
      <c r="S796" s="568">
        <v>0</v>
      </c>
      <c r="T796" s="568">
        <f t="shared" si="116"/>
        <v>0</v>
      </c>
      <c r="U796" s="568">
        <v>0</v>
      </c>
      <c r="V796" s="568">
        <v>0</v>
      </c>
      <c r="W796" s="568">
        <v>0</v>
      </c>
      <c r="X796" s="474" t="s">
        <v>2372</v>
      </c>
    </row>
    <row r="797" spans="1:24" s="436" customFormat="1" ht="15.75" hidden="1" outlineLevel="2" x14ac:dyDescent="0.25">
      <c r="A797" s="491" t="s">
        <v>1880</v>
      </c>
      <c r="B797" s="490" t="s">
        <v>1862</v>
      </c>
      <c r="C797" s="589">
        <v>1.2</v>
      </c>
      <c r="D797" s="574">
        <f t="shared" si="112"/>
        <v>3137.6</v>
      </c>
      <c r="E797" s="574"/>
      <c r="F797" s="574"/>
      <c r="G797" s="574"/>
      <c r="H797" s="574">
        <f t="shared" si="113"/>
        <v>0</v>
      </c>
      <c r="I797" s="574">
        <v>0</v>
      </c>
      <c r="J797" s="574">
        <v>0</v>
      </c>
      <c r="K797" s="574">
        <v>0</v>
      </c>
      <c r="L797" s="574">
        <f t="shared" si="114"/>
        <v>3137.6</v>
      </c>
      <c r="M797" s="574">
        <v>0</v>
      </c>
      <c r="N797" s="600">
        <v>3137.6</v>
      </c>
      <c r="O797" s="574">
        <v>0</v>
      </c>
      <c r="P797" s="574">
        <f t="shared" si="115"/>
        <v>0</v>
      </c>
      <c r="Q797" s="574">
        <v>0</v>
      </c>
      <c r="R797" s="574">
        <v>0</v>
      </c>
      <c r="S797" s="574">
        <v>0</v>
      </c>
      <c r="T797" s="574">
        <f t="shared" si="116"/>
        <v>0</v>
      </c>
      <c r="U797" s="574">
        <v>0</v>
      </c>
      <c r="V797" s="574">
        <v>0</v>
      </c>
      <c r="W797" s="574">
        <v>0</v>
      </c>
      <c r="X797" s="473" t="s">
        <v>1564</v>
      </c>
    </row>
    <row r="798" spans="1:24" s="436" customFormat="1" ht="15.75" hidden="1" outlineLevel="2" x14ac:dyDescent="0.25">
      <c r="A798" s="491" t="s">
        <v>1881</v>
      </c>
      <c r="B798" s="490" t="s">
        <v>2427</v>
      </c>
      <c r="C798" s="589">
        <v>0.7</v>
      </c>
      <c r="D798" s="574">
        <f t="shared" si="112"/>
        <v>588.29999999999995</v>
      </c>
      <c r="E798" s="574"/>
      <c r="F798" s="574"/>
      <c r="G798" s="574"/>
      <c r="H798" s="574">
        <f t="shared" si="113"/>
        <v>0</v>
      </c>
      <c r="I798" s="574">
        <v>0</v>
      </c>
      <c r="J798" s="574">
        <v>0</v>
      </c>
      <c r="K798" s="574">
        <v>0</v>
      </c>
      <c r="L798" s="574">
        <f t="shared" si="114"/>
        <v>0</v>
      </c>
      <c r="M798" s="574">
        <v>0</v>
      </c>
      <c r="N798" s="600">
        <v>0</v>
      </c>
      <c r="O798" s="574">
        <v>0</v>
      </c>
      <c r="P798" s="574">
        <f t="shared" si="115"/>
        <v>588.29999999999995</v>
      </c>
      <c r="Q798" s="574">
        <v>0</v>
      </c>
      <c r="R798" s="600">
        <v>588.29999999999995</v>
      </c>
      <c r="S798" s="574">
        <v>0</v>
      </c>
      <c r="T798" s="574">
        <f t="shared" si="116"/>
        <v>0</v>
      </c>
      <c r="U798" s="574">
        <v>0</v>
      </c>
      <c r="V798" s="574">
        <v>0</v>
      </c>
      <c r="W798" s="574">
        <v>0</v>
      </c>
      <c r="X798" s="473" t="s">
        <v>1564</v>
      </c>
    </row>
    <row r="799" spans="1:24" s="436" customFormat="1" ht="15.75" hidden="1" outlineLevel="2" x14ac:dyDescent="0.25">
      <c r="A799" s="491" t="s">
        <v>1882</v>
      </c>
      <c r="B799" s="490" t="s">
        <v>1863</v>
      </c>
      <c r="C799" s="589">
        <v>0.6</v>
      </c>
      <c r="D799" s="574">
        <f t="shared" si="112"/>
        <v>1700</v>
      </c>
      <c r="E799" s="574"/>
      <c r="F799" s="574"/>
      <c r="G799" s="574"/>
      <c r="H799" s="574">
        <f t="shared" si="113"/>
        <v>0</v>
      </c>
      <c r="I799" s="574">
        <v>0</v>
      </c>
      <c r="J799" s="574">
        <v>0</v>
      </c>
      <c r="K799" s="574">
        <v>0</v>
      </c>
      <c r="L799" s="574">
        <f t="shared" si="114"/>
        <v>0</v>
      </c>
      <c r="M799" s="574">
        <v>0</v>
      </c>
      <c r="N799" s="574">
        <v>0</v>
      </c>
      <c r="O799" s="574">
        <v>0</v>
      </c>
      <c r="P799" s="574">
        <f t="shared" si="115"/>
        <v>1700</v>
      </c>
      <c r="Q799" s="574">
        <v>0</v>
      </c>
      <c r="R799" s="574">
        <v>1700</v>
      </c>
      <c r="S799" s="574">
        <v>0</v>
      </c>
      <c r="T799" s="574">
        <f t="shared" si="116"/>
        <v>0</v>
      </c>
      <c r="U799" s="574">
        <v>0</v>
      </c>
      <c r="V799" s="574">
        <v>0</v>
      </c>
      <c r="W799" s="574">
        <v>0</v>
      </c>
      <c r="X799" s="473" t="s">
        <v>1564</v>
      </c>
    </row>
    <row r="800" spans="1:24" s="436" customFormat="1" ht="15.75" hidden="1" outlineLevel="2" x14ac:dyDescent="0.25">
      <c r="A800" s="493" t="s">
        <v>1883</v>
      </c>
      <c r="B800" s="492" t="s">
        <v>1859</v>
      </c>
      <c r="C800" s="574">
        <v>0</v>
      </c>
      <c r="D800" s="574">
        <f t="shared" si="112"/>
        <v>80000</v>
      </c>
      <c r="E800" s="574"/>
      <c r="F800" s="574"/>
      <c r="G800" s="574"/>
      <c r="H800" s="574">
        <f t="shared" si="113"/>
        <v>0</v>
      </c>
      <c r="I800" s="574">
        <v>0</v>
      </c>
      <c r="J800" s="574">
        <v>0</v>
      </c>
      <c r="K800" s="574">
        <v>0</v>
      </c>
      <c r="L800" s="574">
        <f t="shared" si="114"/>
        <v>40000</v>
      </c>
      <c r="M800" s="574">
        <v>0</v>
      </c>
      <c r="N800" s="570">
        <v>40000</v>
      </c>
      <c r="O800" s="574">
        <v>0</v>
      </c>
      <c r="P800" s="574">
        <f t="shared" si="115"/>
        <v>40000</v>
      </c>
      <c r="Q800" s="574">
        <v>0</v>
      </c>
      <c r="R800" s="570">
        <v>40000</v>
      </c>
      <c r="S800" s="574">
        <v>0</v>
      </c>
      <c r="T800" s="574">
        <f t="shared" si="116"/>
        <v>0</v>
      </c>
      <c r="U800" s="574">
        <v>0</v>
      </c>
      <c r="V800" s="574">
        <v>0</v>
      </c>
      <c r="W800" s="574">
        <v>0</v>
      </c>
      <c r="X800" s="473" t="s">
        <v>1564</v>
      </c>
    </row>
    <row r="801" spans="1:42" s="436" customFormat="1" ht="15.75" hidden="1" outlineLevel="2" x14ac:dyDescent="0.25">
      <c r="A801" s="493" t="s">
        <v>1884</v>
      </c>
      <c r="B801" s="492" t="s">
        <v>1860</v>
      </c>
      <c r="C801" s="574">
        <v>0</v>
      </c>
      <c r="D801" s="574">
        <f t="shared" si="112"/>
        <v>90000</v>
      </c>
      <c r="E801" s="574"/>
      <c r="F801" s="574"/>
      <c r="G801" s="574"/>
      <c r="H801" s="574">
        <f t="shared" si="113"/>
        <v>0</v>
      </c>
      <c r="I801" s="574">
        <v>0</v>
      </c>
      <c r="J801" s="574">
        <v>0</v>
      </c>
      <c r="K801" s="574">
        <v>0</v>
      </c>
      <c r="L801" s="574">
        <f t="shared" si="114"/>
        <v>45000</v>
      </c>
      <c r="M801" s="574">
        <v>0</v>
      </c>
      <c r="N801" s="570">
        <v>45000</v>
      </c>
      <c r="O801" s="574">
        <v>0</v>
      </c>
      <c r="P801" s="574">
        <f t="shared" si="115"/>
        <v>45000</v>
      </c>
      <c r="Q801" s="574">
        <v>0</v>
      </c>
      <c r="R801" s="570">
        <v>45000</v>
      </c>
      <c r="S801" s="574">
        <v>0</v>
      </c>
      <c r="T801" s="574">
        <f t="shared" si="116"/>
        <v>0</v>
      </c>
      <c r="U801" s="574">
        <v>0</v>
      </c>
      <c r="V801" s="574">
        <v>0</v>
      </c>
      <c r="W801" s="574">
        <v>0</v>
      </c>
      <c r="X801" s="473" t="s">
        <v>1564</v>
      </c>
    </row>
    <row r="802" spans="1:42" s="436" customFormat="1" ht="15.75" hidden="1" outlineLevel="2" x14ac:dyDescent="0.25">
      <c r="A802" s="493" t="s">
        <v>1885</v>
      </c>
      <c r="B802" s="492" t="s">
        <v>2231</v>
      </c>
      <c r="C802" s="589">
        <v>1</v>
      </c>
      <c r="D802" s="574">
        <f t="shared" si="112"/>
        <v>120000</v>
      </c>
      <c r="E802" s="574">
        <v>1</v>
      </c>
      <c r="F802" s="574"/>
      <c r="G802" s="574"/>
      <c r="H802" s="574">
        <f t="shared" si="113"/>
        <v>0</v>
      </c>
      <c r="I802" s="574">
        <v>0</v>
      </c>
      <c r="J802" s="574">
        <v>0</v>
      </c>
      <c r="K802" s="574">
        <v>0</v>
      </c>
      <c r="L802" s="574">
        <f t="shared" si="114"/>
        <v>120000</v>
      </c>
      <c r="M802" s="574">
        <v>0</v>
      </c>
      <c r="N802" s="574">
        <v>120000</v>
      </c>
      <c r="O802" s="574">
        <v>0</v>
      </c>
      <c r="P802" s="574">
        <f t="shared" si="115"/>
        <v>0</v>
      </c>
      <c r="Q802" s="574">
        <v>0</v>
      </c>
      <c r="R802" s="574">
        <v>0</v>
      </c>
      <c r="S802" s="574">
        <v>0</v>
      </c>
      <c r="T802" s="574">
        <f t="shared" si="116"/>
        <v>0</v>
      </c>
      <c r="U802" s="574">
        <v>0</v>
      </c>
      <c r="V802" s="574">
        <v>0</v>
      </c>
      <c r="W802" s="574">
        <v>0</v>
      </c>
      <c r="X802" s="473" t="s">
        <v>1564</v>
      </c>
    </row>
    <row r="803" spans="1:42" s="390" customFormat="1" ht="15.75" hidden="1" outlineLevel="2" x14ac:dyDescent="0.25">
      <c r="A803" s="526" t="s">
        <v>1885</v>
      </c>
      <c r="B803" s="527" t="s">
        <v>2406</v>
      </c>
      <c r="C803" s="591">
        <v>0</v>
      </c>
      <c r="D803" s="568">
        <f t="shared" ref="D803" si="117">H803+L803+P803+T803</f>
        <v>101900</v>
      </c>
      <c r="E803" s="568">
        <v>1</v>
      </c>
      <c r="F803" s="568"/>
      <c r="G803" s="568"/>
      <c r="H803" s="568">
        <f t="shared" ref="H803" si="118">SUM(I803:K803)</f>
        <v>0</v>
      </c>
      <c r="I803" s="568">
        <v>0</v>
      </c>
      <c r="J803" s="568">
        <v>0</v>
      </c>
      <c r="K803" s="568">
        <v>0</v>
      </c>
      <c r="L803" s="568">
        <f t="shared" ref="L803" si="119">SUM(M803:O803)</f>
        <v>101900</v>
      </c>
      <c r="M803" s="568">
        <v>0</v>
      </c>
      <c r="N803" s="568">
        <f>74500+27400</f>
        <v>101900</v>
      </c>
      <c r="O803" s="568">
        <v>0</v>
      </c>
      <c r="P803" s="568">
        <f t="shared" ref="P803" si="120">SUM(Q803:S803)</f>
        <v>0</v>
      </c>
      <c r="Q803" s="568">
        <v>0</v>
      </c>
      <c r="R803" s="568">
        <v>0</v>
      </c>
      <c r="S803" s="568">
        <v>0</v>
      </c>
      <c r="T803" s="568">
        <f t="shared" ref="T803" si="121">SUM(U803:W803)</f>
        <v>0</v>
      </c>
      <c r="U803" s="568">
        <v>0</v>
      </c>
      <c r="V803" s="568">
        <v>0</v>
      </c>
      <c r="W803" s="568">
        <v>0</v>
      </c>
      <c r="X803" s="474" t="s">
        <v>2407</v>
      </c>
    </row>
    <row r="804" spans="1:42" s="390" customFormat="1" ht="15.75" hidden="1" outlineLevel="2" x14ac:dyDescent="0.25">
      <c r="A804" s="526" t="s">
        <v>1885</v>
      </c>
      <c r="B804" s="527" t="s">
        <v>2327</v>
      </c>
      <c r="C804" s="591">
        <v>1.7</v>
      </c>
      <c r="D804" s="568">
        <f t="shared" si="112"/>
        <v>12400</v>
      </c>
      <c r="E804" s="568">
        <v>1</v>
      </c>
      <c r="F804" s="568"/>
      <c r="G804" s="568"/>
      <c r="H804" s="568">
        <f t="shared" si="113"/>
        <v>0</v>
      </c>
      <c r="I804" s="568">
        <v>0</v>
      </c>
      <c r="J804" s="568">
        <v>0</v>
      </c>
      <c r="K804" s="568">
        <v>0</v>
      </c>
      <c r="L804" s="568">
        <f t="shared" si="114"/>
        <v>0</v>
      </c>
      <c r="M804" s="568">
        <v>0</v>
      </c>
      <c r="N804" s="568">
        <v>0</v>
      </c>
      <c r="O804" s="568">
        <v>0</v>
      </c>
      <c r="P804" s="568">
        <f t="shared" si="115"/>
        <v>12400</v>
      </c>
      <c r="Q804" s="568">
        <v>0</v>
      </c>
      <c r="R804" s="568">
        <v>12400</v>
      </c>
      <c r="S804" s="568">
        <v>0</v>
      </c>
      <c r="T804" s="568">
        <f t="shared" si="116"/>
        <v>0</v>
      </c>
      <c r="U804" s="568">
        <v>0</v>
      </c>
      <c r="V804" s="568">
        <v>0</v>
      </c>
      <c r="W804" s="568">
        <v>0</v>
      </c>
      <c r="X804" s="474" t="s">
        <v>2328</v>
      </c>
    </row>
    <row r="805" spans="1:42" s="390" customFormat="1" ht="15.75" hidden="1" outlineLevel="2" x14ac:dyDescent="0.25">
      <c r="A805" s="524" t="s">
        <v>1879</v>
      </c>
      <c r="B805" s="525" t="s">
        <v>2374</v>
      </c>
      <c r="C805" s="591">
        <v>0</v>
      </c>
      <c r="D805" s="568">
        <f t="shared" si="112"/>
        <v>18000</v>
      </c>
      <c r="E805" s="568"/>
      <c r="F805" s="568"/>
      <c r="G805" s="568"/>
      <c r="H805" s="568">
        <f t="shared" si="113"/>
        <v>0</v>
      </c>
      <c r="I805" s="568">
        <v>0</v>
      </c>
      <c r="J805" s="568">
        <v>0</v>
      </c>
      <c r="K805" s="568">
        <v>0</v>
      </c>
      <c r="L805" s="568">
        <f t="shared" si="114"/>
        <v>0</v>
      </c>
      <c r="M805" s="568">
        <v>0</v>
      </c>
      <c r="N805" s="591">
        <v>0</v>
      </c>
      <c r="O805" s="568">
        <v>0</v>
      </c>
      <c r="P805" s="568">
        <f t="shared" si="115"/>
        <v>18000</v>
      </c>
      <c r="Q805" s="568">
        <v>0</v>
      </c>
      <c r="R805" s="570">
        <v>18000</v>
      </c>
      <c r="S805" s="568">
        <v>0</v>
      </c>
      <c r="T805" s="568">
        <f t="shared" si="116"/>
        <v>0</v>
      </c>
      <c r="U805" s="568">
        <v>0</v>
      </c>
      <c r="V805" s="568">
        <v>0</v>
      </c>
      <c r="W805" s="568">
        <v>0</v>
      </c>
      <c r="X805" s="474" t="s">
        <v>2375</v>
      </c>
    </row>
    <row r="806" spans="1:42" s="44" customFormat="1" ht="31.5" hidden="1" outlineLevel="2" x14ac:dyDescent="0.2">
      <c r="A806" s="99" t="s">
        <v>888</v>
      </c>
      <c r="B806" s="63" t="s">
        <v>849</v>
      </c>
      <c r="C806" s="563">
        <v>4</v>
      </c>
      <c r="D806" s="563">
        <f t="shared" si="112"/>
        <v>20000</v>
      </c>
      <c r="E806" s="563"/>
      <c r="F806" s="563"/>
      <c r="G806" s="563"/>
      <c r="H806" s="563">
        <f t="shared" si="113"/>
        <v>0</v>
      </c>
      <c r="I806" s="563">
        <v>0</v>
      </c>
      <c r="J806" s="563">
        <v>0</v>
      </c>
      <c r="K806" s="565">
        <v>0</v>
      </c>
      <c r="L806" s="563">
        <f t="shared" si="114"/>
        <v>0</v>
      </c>
      <c r="M806" s="565">
        <v>0</v>
      </c>
      <c r="N806" s="563">
        <v>0</v>
      </c>
      <c r="O806" s="563">
        <v>0</v>
      </c>
      <c r="P806" s="563">
        <f t="shared" si="115"/>
        <v>0</v>
      </c>
      <c r="Q806" s="563">
        <v>0</v>
      </c>
      <c r="R806" s="563">
        <v>0</v>
      </c>
      <c r="S806" s="563">
        <v>0</v>
      </c>
      <c r="T806" s="563">
        <f t="shared" si="116"/>
        <v>20000</v>
      </c>
      <c r="U806" s="563">
        <v>0</v>
      </c>
      <c r="V806" s="580">
        <v>20000</v>
      </c>
      <c r="W806" s="563">
        <v>0</v>
      </c>
      <c r="X806" s="58" t="s">
        <v>2258</v>
      </c>
      <c r="Y806" s="254"/>
      <c r="Z806" s="333"/>
      <c r="AG806" s="45"/>
      <c r="AH806" s="45"/>
      <c r="AI806" s="34"/>
      <c r="AJ806" s="34"/>
      <c r="AK806" s="45"/>
      <c r="AL806" s="45"/>
      <c r="AM806" s="45"/>
      <c r="AN806" s="45"/>
      <c r="AO806" s="45"/>
      <c r="AP806" s="45"/>
    </row>
    <row r="807" spans="1:42" s="542" customFormat="1" ht="15.75" hidden="1" outlineLevel="2" x14ac:dyDescent="0.25">
      <c r="A807" s="539" t="s">
        <v>1843</v>
      </c>
      <c r="B807" s="540" t="s">
        <v>2257</v>
      </c>
      <c r="C807" s="593">
        <v>0</v>
      </c>
      <c r="D807" s="593">
        <f t="shared" si="112"/>
        <v>20000</v>
      </c>
      <c r="E807" s="593"/>
      <c r="F807" s="593"/>
      <c r="G807" s="593"/>
      <c r="H807" s="593">
        <f t="shared" si="113"/>
        <v>0</v>
      </c>
      <c r="I807" s="593">
        <v>0</v>
      </c>
      <c r="J807" s="593">
        <v>0</v>
      </c>
      <c r="K807" s="593">
        <v>0</v>
      </c>
      <c r="L807" s="593">
        <f t="shared" si="114"/>
        <v>0</v>
      </c>
      <c r="M807" s="593">
        <v>0</v>
      </c>
      <c r="N807" s="593">
        <v>0</v>
      </c>
      <c r="O807" s="593">
        <v>0</v>
      </c>
      <c r="P807" s="593">
        <f t="shared" si="115"/>
        <v>20000</v>
      </c>
      <c r="Q807" s="593">
        <v>0</v>
      </c>
      <c r="R807" s="593">
        <v>20000</v>
      </c>
      <c r="S807" s="593">
        <v>0</v>
      </c>
      <c r="T807" s="593">
        <f t="shared" si="116"/>
        <v>0</v>
      </c>
      <c r="U807" s="593">
        <v>0</v>
      </c>
      <c r="V807" s="593">
        <v>0</v>
      </c>
      <c r="W807" s="593">
        <v>0</v>
      </c>
      <c r="X807" s="541" t="s">
        <v>2247</v>
      </c>
    </row>
    <row r="808" spans="1:42" s="542" customFormat="1" ht="15.75" hidden="1" outlineLevel="2" x14ac:dyDescent="0.25">
      <c r="A808" s="539" t="s">
        <v>221</v>
      </c>
      <c r="B808" s="540" t="s">
        <v>2266</v>
      </c>
      <c r="C808" s="593">
        <v>0</v>
      </c>
      <c r="D808" s="593">
        <f t="shared" si="112"/>
        <v>10000</v>
      </c>
      <c r="E808" s="593"/>
      <c r="F808" s="593"/>
      <c r="G808" s="593"/>
      <c r="H808" s="593">
        <f t="shared" si="113"/>
        <v>0</v>
      </c>
      <c r="I808" s="593">
        <v>0</v>
      </c>
      <c r="J808" s="593">
        <v>0</v>
      </c>
      <c r="K808" s="593">
        <v>0</v>
      </c>
      <c r="L808" s="593">
        <f t="shared" si="114"/>
        <v>0</v>
      </c>
      <c r="M808" s="593">
        <v>0</v>
      </c>
      <c r="N808" s="593">
        <v>0</v>
      </c>
      <c r="O808" s="593">
        <v>0</v>
      </c>
      <c r="P808" s="593">
        <f t="shared" si="115"/>
        <v>0</v>
      </c>
      <c r="Q808" s="593">
        <v>0</v>
      </c>
      <c r="R808" s="593">
        <v>0</v>
      </c>
      <c r="S808" s="593">
        <v>0</v>
      </c>
      <c r="T808" s="593">
        <f t="shared" si="116"/>
        <v>10000</v>
      </c>
      <c r="U808" s="593">
        <v>0</v>
      </c>
      <c r="V808" s="593">
        <v>10000</v>
      </c>
      <c r="W808" s="593">
        <v>0</v>
      </c>
      <c r="X808" s="541" t="s">
        <v>2262</v>
      </c>
    </row>
    <row r="809" spans="1:42" s="558" customFormat="1" ht="15.75" hidden="1" outlineLevel="1" x14ac:dyDescent="0.2">
      <c r="A809" s="554" t="s">
        <v>667</v>
      </c>
      <c r="B809" s="555" t="s">
        <v>2386</v>
      </c>
      <c r="C809" s="602">
        <v>0</v>
      </c>
      <c r="D809" s="602">
        <f t="shared" si="112"/>
        <v>209818.875</v>
      </c>
      <c r="E809" s="602"/>
      <c r="F809" s="602"/>
      <c r="G809" s="602"/>
      <c r="H809" s="602">
        <f t="shared" si="113"/>
        <v>0</v>
      </c>
      <c r="I809" s="602">
        <v>0</v>
      </c>
      <c r="J809" s="602">
        <v>0</v>
      </c>
      <c r="K809" s="602">
        <v>0</v>
      </c>
      <c r="L809" s="602">
        <f t="shared" si="114"/>
        <v>209818.875</v>
      </c>
      <c r="M809" s="602">
        <v>0</v>
      </c>
      <c r="N809" s="602">
        <v>209818.875</v>
      </c>
      <c r="O809" s="602">
        <v>0</v>
      </c>
      <c r="P809" s="602">
        <f t="shared" si="115"/>
        <v>0</v>
      </c>
      <c r="Q809" s="602">
        <v>0</v>
      </c>
      <c r="R809" s="602">
        <v>0</v>
      </c>
      <c r="S809" s="602">
        <v>0</v>
      </c>
      <c r="T809" s="602">
        <f t="shared" si="116"/>
        <v>0</v>
      </c>
      <c r="U809" s="602">
        <v>0</v>
      </c>
      <c r="V809" s="602">
        <v>0</v>
      </c>
      <c r="W809" s="602">
        <v>0</v>
      </c>
      <c r="Y809" s="622" t="e">
        <f>SUM(#REF!,N833:N836,N861:N884,N890:N894,N914,N922:N926,N941,N951:N955,N956,N965:N969,N977:N983,N1000,N1001,N1011,N1012,N1033:N1037,N1047:N1053,N1071:N1074,N1095:N1103,N1094,N1120:N1122,N1129,N1130,N1147:N1157,N1177:N1188)</f>
        <v>#REF!</v>
      </c>
      <c r="AF809" s="559">
        <f t="shared" ref="AF809" si="122">SUM(F809:H809)</f>
        <v>0</v>
      </c>
      <c r="AG809" s="559">
        <f t="shared" ref="AG809" si="123">AF809-E809</f>
        <v>0</v>
      </c>
    </row>
    <row r="810" spans="1:42" s="558" customFormat="1" ht="15.75" hidden="1" outlineLevel="1" x14ac:dyDescent="0.2">
      <c r="A810" s="554" t="s">
        <v>2382</v>
      </c>
      <c r="B810" s="555" t="s">
        <v>2387</v>
      </c>
      <c r="C810" s="602">
        <v>0</v>
      </c>
      <c r="D810" s="602">
        <f t="shared" si="112"/>
        <v>13396</v>
      </c>
      <c r="E810" s="602"/>
      <c r="F810" s="602"/>
      <c r="G810" s="602"/>
      <c r="H810" s="602">
        <f t="shared" si="113"/>
        <v>0</v>
      </c>
      <c r="I810" s="602">
        <v>0</v>
      </c>
      <c r="J810" s="602">
        <v>0</v>
      </c>
      <c r="K810" s="602">
        <v>0</v>
      </c>
      <c r="L810" s="602">
        <f t="shared" si="114"/>
        <v>13396</v>
      </c>
      <c r="M810" s="602">
        <v>0</v>
      </c>
      <c r="N810" s="602">
        <v>13396</v>
      </c>
      <c r="O810" s="602">
        <v>0</v>
      </c>
      <c r="P810" s="602">
        <f t="shared" si="115"/>
        <v>0</v>
      </c>
      <c r="Q810" s="602">
        <v>0</v>
      </c>
      <c r="R810" s="602">
        <v>0</v>
      </c>
      <c r="S810" s="602">
        <v>0</v>
      </c>
      <c r="T810" s="602">
        <f t="shared" si="116"/>
        <v>0</v>
      </c>
      <c r="U810" s="602">
        <v>0</v>
      </c>
      <c r="V810" s="602">
        <v>0</v>
      </c>
      <c r="W810" s="602">
        <v>0</v>
      </c>
      <c r="AF810" s="559">
        <f t="shared" ref="AF810" si="124">SUM(F810:H810)</f>
        <v>0</v>
      </c>
      <c r="AG810" s="559">
        <f t="shared" ref="AG810" si="125">AF810-E810</f>
        <v>0</v>
      </c>
    </row>
    <row r="811" spans="1:42" s="558" customFormat="1" ht="15.75" hidden="1" outlineLevel="1" x14ac:dyDescent="0.2">
      <c r="A811" s="554" t="s">
        <v>2388</v>
      </c>
      <c r="B811" s="555" t="s">
        <v>2394</v>
      </c>
      <c r="C811" s="602">
        <v>19.5</v>
      </c>
      <c r="D811" s="602">
        <f t="shared" si="112"/>
        <v>265200</v>
      </c>
      <c r="E811" s="602"/>
      <c r="F811" s="602"/>
      <c r="G811" s="602"/>
      <c r="H811" s="602">
        <f t="shared" si="113"/>
        <v>25847</v>
      </c>
      <c r="I811" s="602">
        <v>0</v>
      </c>
      <c r="J811" s="602">
        <v>25847</v>
      </c>
      <c r="K811" s="602">
        <v>0</v>
      </c>
      <c r="L811" s="602">
        <f t="shared" si="114"/>
        <v>239353</v>
      </c>
      <c r="M811" s="602">
        <v>0</v>
      </c>
      <c r="N811" s="602">
        <f>105200+160000-25847</f>
        <v>239353</v>
      </c>
      <c r="O811" s="602">
        <v>0</v>
      </c>
      <c r="P811" s="602">
        <f t="shared" si="115"/>
        <v>0</v>
      </c>
      <c r="Q811" s="602">
        <v>0</v>
      </c>
      <c r="R811" s="602">
        <v>0</v>
      </c>
      <c r="S811" s="602">
        <v>0</v>
      </c>
      <c r="T811" s="602">
        <f t="shared" si="116"/>
        <v>0</v>
      </c>
      <c r="U811" s="602">
        <v>0</v>
      </c>
      <c r="V811" s="602">
        <v>0</v>
      </c>
      <c r="W811" s="602">
        <v>0</v>
      </c>
      <c r="AF811" s="559">
        <f t="shared" ref="AF811" si="126">SUM(F811:H811)</f>
        <v>25847</v>
      </c>
      <c r="AG811" s="559">
        <f t="shared" ref="AG811" si="127">AF811-E811</f>
        <v>25847</v>
      </c>
    </row>
    <row r="812" spans="1:42" s="634" customFormat="1" ht="31.5" collapsed="1" x14ac:dyDescent="0.2">
      <c r="A812" s="631" t="s">
        <v>896</v>
      </c>
      <c r="B812" s="632" t="s">
        <v>1122</v>
      </c>
      <c r="C812" s="636">
        <f t="shared" ref="C812:W812" si="128">C813+C829+C838+C886+C906+C918+C930+C943+C959+C974+C995+C1003+C1028+C1038+C1065+C1080+C1113+C1124+C1131+C1168+C1215+C1216+C1217+C1218</f>
        <v>396.94</v>
      </c>
      <c r="D812" s="636">
        <f t="shared" si="128"/>
        <v>721406.43245000008</v>
      </c>
      <c r="E812" s="636">
        <f t="shared" si="128"/>
        <v>0</v>
      </c>
      <c r="F812" s="636">
        <f t="shared" si="128"/>
        <v>0</v>
      </c>
      <c r="G812" s="636">
        <f t="shared" si="128"/>
        <v>0</v>
      </c>
      <c r="H812" s="636">
        <f t="shared" si="128"/>
        <v>148879.78944999998</v>
      </c>
      <c r="I812" s="636">
        <f t="shared" si="128"/>
        <v>0</v>
      </c>
      <c r="J812" s="636">
        <f t="shared" si="128"/>
        <v>148879.78944999998</v>
      </c>
      <c r="K812" s="636">
        <f t="shared" si="128"/>
        <v>0</v>
      </c>
      <c r="L812" s="636">
        <f t="shared" si="128"/>
        <v>347426.64299999998</v>
      </c>
      <c r="M812" s="636">
        <f t="shared" si="128"/>
        <v>0</v>
      </c>
      <c r="N812" s="636">
        <f t="shared" si="128"/>
        <v>347426.64299999998</v>
      </c>
      <c r="O812" s="636">
        <f t="shared" si="128"/>
        <v>0</v>
      </c>
      <c r="P812" s="636">
        <f t="shared" si="128"/>
        <v>222500</v>
      </c>
      <c r="Q812" s="636">
        <f t="shared" si="128"/>
        <v>0</v>
      </c>
      <c r="R812" s="636">
        <f t="shared" si="128"/>
        <v>222500</v>
      </c>
      <c r="S812" s="636">
        <f t="shared" si="128"/>
        <v>0</v>
      </c>
      <c r="T812" s="636">
        <f t="shared" si="128"/>
        <v>2600</v>
      </c>
      <c r="U812" s="636">
        <f t="shared" si="128"/>
        <v>0</v>
      </c>
      <c r="V812" s="636">
        <f t="shared" si="128"/>
        <v>2600</v>
      </c>
      <c r="W812" s="636">
        <f t="shared" si="128"/>
        <v>0</v>
      </c>
      <c r="X812" s="637" t="s">
        <v>41</v>
      </c>
      <c r="Y812" s="638"/>
      <c r="Z812" s="633" t="e">
        <f>#REF!-#REF!</f>
        <v>#REF!</v>
      </c>
      <c r="AB812" s="639"/>
      <c r="AC812" s="639"/>
      <c r="AG812" s="635">
        <f>J812-H812</f>
        <v>0</v>
      </c>
      <c r="AH812" s="635"/>
      <c r="AI812" s="635">
        <f t="shared" ref="AI812:AI818" si="129">SUM(I812:K812)</f>
        <v>148879.78944999998</v>
      </c>
      <c r="AJ812" s="635">
        <f t="shared" ref="AJ812:AJ818" si="130">AI812-H812</f>
        <v>0</v>
      </c>
      <c r="AK812" s="635"/>
      <c r="AL812" s="635"/>
      <c r="AM812" s="635"/>
      <c r="AN812" s="635"/>
      <c r="AO812" s="635"/>
      <c r="AP812" s="635"/>
    </row>
    <row r="813" spans="1:42" s="54" customFormat="1" ht="15.75" hidden="1" outlineLevel="1" x14ac:dyDescent="0.2">
      <c r="A813" s="29">
        <v>1</v>
      </c>
      <c r="B813" s="29" t="s">
        <v>46</v>
      </c>
      <c r="C813" s="562">
        <f>SUM(C814:C828)</f>
        <v>42.800000000000004</v>
      </c>
      <c r="D813" s="562">
        <f t="shared" si="112"/>
        <v>129307</v>
      </c>
      <c r="E813" s="562">
        <f>SUM(E814:E828)</f>
        <v>0</v>
      </c>
      <c r="F813" s="562">
        <f>SUM(F814:F828)</f>
        <v>0</v>
      </c>
      <c r="G813" s="562">
        <f>SUM(G814:G828)</f>
        <v>0</v>
      </c>
      <c r="H813" s="562">
        <f t="shared" si="113"/>
        <v>19307</v>
      </c>
      <c r="I813" s="562">
        <f>SUM(I814:I828)</f>
        <v>0</v>
      </c>
      <c r="J813" s="562">
        <f>SUM(J814:J828)</f>
        <v>19307</v>
      </c>
      <c r="K813" s="562">
        <f>SUM(K814:K828)</f>
        <v>0</v>
      </c>
      <c r="L813" s="562">
        <f t="shared" si="114"/>
        <v>60000</v>
      </c>
      <c r="M813" s="562">
        <f>SUM(M814:M828)</f>
        <v>0</v>
      </c>
      <c r="N813" s="562">
        <f>SUM(N814:N828)</f>
        <v>60000</v>
      </c>
      <c r="O813" s="562">
        <f>SUM(O814:O828)</f>
        <v>0</v>
      </c>
      <c r="P813" s="562">
        <f t="shared" si="115"/>
        <v>50000</v>
      </c>
      <c r="Q813" s="562">
        <f>SUM(Q814:Q828)</f>
        <v>0</v>
      </c>
      <c r="R813" s="562">
        <f>SUM(R814:R828)</f>
        <v>50000</v>
      </c>
      <c r="S813" s="562">
        <f>SUM(S814:S828)</f>
        <v>0</v>
      </c>
      <c r="T813" s="562">
        <f t="shared" si="116"/>
        <v>0</v>
      </c>
      <c r="U813" s="562">
        <f>SUM(U814:U828)</f>
        <v>0</v>
      </c>
      <c r="V813" s="562">
        <f>SUM(V814:V828)</f>
        <v>0</v>
      </c>
      <c r="W813" s="562">
        <f>SUM(W814:W828)</f>
        <v>0</v>
      </c>
      <c r="X813" s="31" t="s">
        <v>41</v>
      </c>
      <c r="Y813" s="284"/>
      <c r="Z813" s="335">
        <v>1219.8358333333699</v>
      </c>
      <c r="AI813" s="34">
        <f t="shared" si="129"/>
        <v>19307</v>
      </c>
      <c r="AJ813" s="34">
        <f t="shared" si="130"/>
        <v>0</v>
      </c>
    </row>
    <row r="814" spans="1:42" s="65" customFormat="1" ht="15.75" hidden="1" outlineLevel="2" x14ac:dyDescent="0.2">
      <c r="A814" s="56" t="s">
        <v>47</v>
      </c>
      <c r="B814" s="143" t="s">
        <v>494</v>
      </c>
      <c r="C814" s="563">
        <v>5.5</v>
      </c>
      <c r="D814" s="563">
        <f t="shared" si="112"/>
        <v>2762.5</v>
      </c>
      <c r="E814" s="563"/>
      <c r="F814" s="563"/>
      <c r="G814" s="563"/>
      <c r="H814" s="563">
        <f t="shared" si="113"/>
        <v>2762.5</v>
      </c>
      <c r="I814" s="563">
        <v>0</v>
      </c>
      <c r="J814" s="563">
        <v>2762.5</v>
      </c>
      <c r="K814" s="565">
        <v>0</v>
      </c>
      <c r="L814" s="563">
        <f t="shared" si="114"/>
        <v>0</v>
      </c>
      <c r="M814" s="565">
        <v>0</v>
      </c>
      <c r="N814" s="563">
        <v>0</v>
      </c>
      <c r="O814" s="563">
        <v>0</v>
      </c>
      <c r="P814" s="563">
        <f t="shared" si="115"/>
        <v>0</v>
      </c>
      <c r="Q814" s="563">
        <v>0</v>
      </c>
      <c r="R814" s="563">
        <v>0</v>
      </c>
      <c r="S814" s="563">
        <v>0</v>
      </c>
      <c r="T814" s="563">
        <f t="shared" si="116"/>
        <v>0</v>
      </c>
      <c r="U814" s="563">
        <v>0</v>
      </c>
      <c r="V814" s="563">
        <v>0</v>
      </c>
      <c r="W814" s="563">
        <v>0</v>
      </c>
      <c r="X814" s="58"/>
      <c r="Y814" s="285" t="s">
        <v>496</v>
      </c>
      <c r="Z814" s="334"/>
      <c r="AI814" s="34">
        <f t="shared" si="129"/>
        <v>2762.5</v>
      </c>
      <c r="AJ814" s="34">
        <f t="shared" si="130"/>
        <v>0</v>
      </c>
    </row>
    <row r="815" spans="1:42" s="65" customFormat="1" ht="31.5" hidden="1" outlineLevel="2" x14ac:dyDescent="0.2">
      <c r="A815" s="56" t="s">
        <v>57</v>
      </c>
      <c r="B815" s="143" t="s">
        <v>1104</v>
      </c>
      <c r="C815" s="563">
        <v>14.6</v>
      </c>
      <c r="D815" s="563">
        <f t="shared" si="112"/>
        <v>3300</v>
      </c>
      <c r="E815" s="563"/>
      <c r="F815" s="563"/>
      <c r="G815" s="563"/>
      <c r="H815" s="563">
        <f t="shared" si="113"/>
        <v>3300</v>
      </c>
      <c r="I815" s="563">
        <v>0</v>
      </c>
      <c r="J815" s="563">
        <v>3300</v>
      </c>
      <c r="K815" s="565">
        <v>0</v>
      </c>
      <c r="L815" s="563">
        <f t="shared" si="114"/>
        <v>0</v>
      </c>
      <c r="M815" s="565">
        <v>0</v>
      </c>
      <c r="N815" s="563">
        <v>0</v>
      </c>
      <c r="O815" s="563">
        <v>0</v>
      </c>
      <c r="P815" s="563">
        <f t="shared" si="115"/>
        <v>0</v>
      </c>
      <c r="Q815" s="563">
        <v>0</v>
      </c>
      <c r="R815" s="563">
        <v>0</v>
      </c>
      <c r="S815" s="563">
        <v>0</v>
      </c>
      <c r="T815" s="563">
        <f t="shared" si="116"/>
        <v>0</v>
      </c>
      <c r="U815" s="563">
        <v>0</v>
      </c>
      <c r="V815" s="563">
        <v>0</v>
      </c>
      <c r="W815" s="563">
        <v>0</v>
      </c>
      <c r="X815" s="58"/>
      <c r="Y815" s="285" t="s">
        <v>496</v>
      </c>
      <c r="Z815" s="334"/>
      <c r="AI815" s="34">
        <f t="shared" si="129"/>
        <v>3300</v>
      </c>
      <c r="AJ815" s="34">
        <f t="shared" si="130"/>
        <v>0</v>
      </c>
    </row>
    <row r="816" spans="1:42" s="65" customFormat="1" ht="15.75" hidden="1" outlineLevel="2" x14ac:dyDescent="0.2">
      <c r="A816" s="56" t="s">
        <v>66</v>
      </c>
      <c r="B816" s="57" t="s">
        <v>498</v>
      </c>
      <c r="C816" s="563">
        <v>8.1999999999999993</v>
      </c>
      <c r="D816" s="563">
        <f t="shared" si="112"/>
        <v>3644.5</v>
      </c>
      <c r="E816" s="563"/>
      <c r="F816" s="563"/>
      <c r="G816" s="563"/>
      <c r="H816" s="563">
        <f t="shared" si="113"/>
        <v>3644.5</v>
      </c>
      <c r="I816" s="563">
        <v>0</v>
      </c>
      <c r="J816" s="563">
        <v>3644.5</v>
      </c>
      <c r="K816" s="565">
        <v>0</v>
      </c>
      <c r="L816" s="563">
        <f t="shared" si="114"/>
        <v>0</v>
      </c>
      <c r="M816" s="565">
        <v>0</v>
      </c>
      <c r="N816" s="563">
        <v>0</v>
      </c>
      <c r="O816" s="563">
        <v>0</v>
      </c>
      <c r="P816" s="563">
        <f t="shared" si="115"/>
        <v>0</v>
      </c>
      <c r="Q816" s="563">
        <v>0</v>
      </c>
      <c r="R816" s="563">
        <v>0</v>
      </c>
      <c r="S816" s="563">
        <v>0</v>
      </c>
      <c r="T816" s="563">
        <f t="shared" si="116"/>
        <v>0</v>
      </c>
      <c r="U816" s="563">
        <v>0</v>
      </c>
      <c r="V816" s="563">
        <v>0</v>
      </c>
      <c r="W816" s="563">
        <v>0</v>
      </c>
      <c r="X816" s="58"/>
      <c r="Y816" s="285" t="s">
        <v>496</v>
      </c>
      <c r="Z816" s="334"/>
      <c r="AI816" s="34">
        <f t="shared" si="129"/>
        <v>3644.5</v>
      </c>
      <c r="AJ816" s="34">
        <f t="shared" si="130"/>
        <v>0</v>
      </c>
    </row>
    <row r="817" spans="1:42" s="135" customFormat="1" ht="31.5" hidden="1" outlineLevel="2" x14ac:dyDescent="0.2">
      <c r="A817" s="56" t="s">
        <v>74</v>
      </c>
      <c r="B817" s="63" t="s">
        <v>1105</v>
      </c>
      <c r="C817" s="563">
        <v>0</v>
      </c>
      <c r="D817" s="563">
        <f t="shared" si="112"/>
        <v>4000</v>
      </c>
      <c r="E817" s="563"/>
      <c r="F817" s="563"/>
      <c r="G817" s="563"/>
      <c r="H817" s="563">
        <f t="shared" si="113"/>
        <v>4000</v>
      </c>
      <c r="I817" s="563">
        <v>0</v>
      </c>
      <c r="J817" s="563">
        <v>4000</v>
      </c>
      <c r="K817" s="565">
        <v>0</v>
      </c>
      <c r="L817" s="563">
        <f t="shared" si="114"/>
        <v>0</v>
      </c>
      <c r="M817" s="565">
        <v>0</v>
      </c>
      <c r="N817" s="563">
        <v>0</v>
      </c>
      <c r="O817" s="563">
        <v>0</v>
      </c>
      <c r="P817" s="563">
        <f t="shared" si="115"/>
        <v>0</v>
      </c>
      <c r="Q817" s="563">
        <v>0</v>
      </c>
      <c r="R817" s="563">
        <v>0</v>
      </c>
      <c r="S817" s="563">
        <v>0</v>
      </c>
      <c r="T817" s="563">
        <f t="shared" si="116"/>
        <v>0</v>
      </c>
      <c r="U817" s="563">
        <v>0</v>
      </c>
      <c r="V817" s="563">
        <v>0</v>
      </c>
      <c r="W817" s="563">
        <v>0</v>
      </c>
      <c r="X817" s="58"/>
      <c r="Y817" s="276" t="s">
        <v>121</v>
      </c>
      <c r="Z817" s="261"/>
      <c r="AI817" s="34">
        <f t="shared" si="129"/>
        <v>4000</v>
      </c>
      <c r="AJ817" s="34">
        <f t="shared" si="130"/>
        <v>0</v>
      </c>
    </row>
    <row r="818" spans="1:42" s="135" customFormat="1" ht="31.5" hidden="1" outlineLevel="2" x14ac:dyDescent="0.2">
      <c r="A818" s="56" t="s">
        <v>81</v>
      </c>
      <c r="B818" s="63" t="s">
        <v>1106</v>
      </c>
      <c r="C818" s="563">
        <v>1.66</v>
      </c>
      <c r="D818" s="563">
        <f t="shared" si="112"/>
        <v>2500</v>
      </c>
      <c r="E818" s="563"/>
      <c r="F818" s="563"/>
      <c r="G818" s="563"/>
      <c r="H818" s="563">
        <f t="shared" si="113"/>
        <v>2500</v>
      </c>
      <c r="I818" s="563">
        <v>0</v>
      </c>
      <c r="J818" s="563">
        <v>2500</v>
      </c>
      <c r="K818" s="565">
        <v>0</v>
      </c>
      <c r="L818" s="563">
        <f t="shared" si="114"/>
        <v>0</v>
      </c>
      <c r="M818" s="565">
        <v>0</v>
      </c>
      <c r="N818" s="563">
        <v>0</v>
      </c>
      <c r="O818" s="563">
        <v>0</v>
      </c>
      <c r="P818" s="563">
        <f t="shared" si="115"/>
        <v>0</v>
      </c>
      <c r="Q818" s="563">
        <v>0</v>
      </c>
      <c r="R818" s="563">
        <v>0</v>
      </c>
      <c r="S818" s="563">
        <v>0</v>
      </c>
      <c r="T818" s="563">
        <f t="shared" si="116"/>
        <v>0</v>
      </c>
      <c r="U818" s="563">
        <v>0</v>
      </c>
      <c r="V818" s="563">
        <v>0</v>
      </c>
      <c r="W818" s="563">
        <v>0</v>
      </c>
      <c r="X818" s="58"/>
      <c r="Y818" s="276" t="s">
        <v>121</v>
      </c>
      <c r="Z818" s="261"/>
      <c r="AI818" s="34">
        <f t="shared" si="129"/>
        <v>2500</v>
      </c>
      <c r="AJ818" s="34">
        <f t="shared" si="130"/>
        <v>0</v>
      </c>
    </row>
    <row r="819" spans="1:42" s="44" customFormat="1" ht="15.75" hidden="1" outlineLevel="2" x14ac:dyDescent="0.2">
      <c r="A819" s="56" t="s">
        <v>87</v>
      </c>
      <c r="B819" s="63" t="s">
        <v>1078</v>
      </c>
      <c r="C819" s="563">
        <v>1.74</v>
      </c>
      <c r="D819" s="563">
        <f t="shared" si="112"/>
        <v>1600</v>
      </c>
      <c r="E819" s="563"/>
      <c r="F819" s="563"/>
      <c r="G819" s="563"/>
      <c r="H819" s="563">
        <f t="shared" si="113"/>
        <v>1600</v>
      </c>
      <c r="I819" s="563">
        <v>0</v>
      </c>
      <c r="J819" s="563">
        <v>1600</v>
      </c>
      <c r="K819" s="565">
        <v>0</v>
      </c>
      <c r="L819" s="563">
        <f t="shared" si="114"/>
        <v>0</v>
      </c>
      <c r="M819" s="565">
        <v>0</v>
      </c>
      <c r="N819" s="563">
        <v>0</v>
      </c>
      <c r="O819" s="563">
        <v>0</v>
      </c>
      <c r="P819" s="563">
        <f t="shared" si="115"/>
        <v>0</v>
      </c>
      <c r="Q819" s="563">
        <v>0</v>
      </c>
      <c r="R819" s="563">
        <v>0</v>
      </c>
      <c r="S819" s="563">
        <v>0</v>
      </c>
      <c r="T819" s="563">
        <f t="shared" si="116"/>
        <v>0</v>
      </c>
      <c r="U819" s="563">
        <v>0</v>
      </c>
      <c r="V819" s="563">
        <v>0</v>
      </c>
      <c r="W819" s="563">
        <v>0</v>
      </c>
      <c r="X819" s="58"/>
      <c r="Y819" s="254"/>
      <c r="Z819" s="333"/>
      <c r="AG819" s="45"/>
      <c r="AH819" s="45"/>
      <c r="AI819" s="34"/>
      <c r="AJ819" s="34"/>
      <c r="AK819" s="45"/>
      <c r="AL819" s="45"/>
      <c r="AM819" s="45"/>
      <c r="AN819" s="45"/>
      <c r="AO819" s="45"/>
      <c r="AP819" s="45"/>
    </row>
    <row r="820" spans="1:42" s="547" customFormat="1" ht="15.75" hidden="1" outlineLevel="2" x14ac:dyDescent="0.2">
      <c r="A820" s="544" t="s">
        <v>94</v>
      </c>
      <c r="B820" s="525" t="s">
        <v>1137</v>
      </c>
      <c r="C820" s="591">
        <v>1.5</v>
      </c>
      <c r="D820" s="591">
        <f t="shared" si="112"/>
        <v>1500</v>
      </c>
      <c r="E820" s="591"/>
      <c r="F820" s="591"/>
      <c r="G820" s="591"/>
      <c r="H820" s="591">
        <f t="shared" si="113"/>
        <v>1500</v>
      </c>
      <c r="I820" s="591">
        <v>0</v>
      </c>
      <c r="J820" s="591">
        <v>1500</v>
      </c>
      <c r="K820" s="592">
        <v>0</v>
      </c>
      <c r="L820" s="591">
        <f t="shared" si="114"/>
        <v>0</v>
      </c>
      <c r="M820" s="592">
        <v>0</v>
      </c>
      <c r="N820" s="591">
        <v>0</v>
      </c>
      <c r="O820" s="591">
        <v>0</v>
      </c>
      <c r="P820" s="591">
        <f t="shared" si="115"/>
        <v>0</v>
      </c>
      <c r="Q820" s="591">
        <v>0</v>
      </c>
      <c r="R820" s="591">
        <v>0</v>
      </c>
      <c r="S820" s="591">
        <v>0</v>
      </c>
      <c r="T820" s="591">
        <f t="shared" si="116"/>
        <v>0</v>
      </c>
      <c r="U820" s="591">
        <v>0</v>
      </c>
      <c r="V820" s="591">
        <v>0</v>
      </c>
      <c r="W820" s="591">
        <v>0</v>
      </c>
      <c r="X820" s="474"/>
      <c r="Y820" s="545"/>
      <c r="Z820" s="546"/>
      <c r="AG820" s="548"/>
      <c r="AH820" s="548"/>
      <c r="AI820" s="548"/>
      <c r="AJ820" s="548"/>
      <c r="AK820" s="548"/>
      <c r="AL820" s="548"/>
      <c r="AM820" s="548"/>
      <c r="AN820" s="548"/>
      <c r="AO820" s="548"/>
      <c r="AP820" s="548"/>
    </row>
    <row r="821" spans="1:42" s="547" customFormat="1" ht="15.75" hidden="1" outlineLevel="2" x14ac:dyDescent="0.2">
      <c r="A821" s="544" t="s">
        <v>94</v>
      </c>
      <c r="B821" s="525" t="s">
        <v>2381</v>
      </c>
      <c r="C821" s="591">
        <v>0</v>
      </c>
      <c r="D821" s="591">
        <f t="shared" si="112"/>
        <v>3000</v>
      </c>
      <c r="E821" s="591"/>
      <c r="F821" s="591"/>
      <c r="G821" s="591"/>
      <c r="H821" s="591">
        <f t="shared" si="113"/>
        <v>0</v>
      </c>
      <c r="I821" s="591">
        <v>0</v>
      </c>
      <c r="J821" s="591">
        <v>0</v>
      </c>
      <c r="K821" s="592">
        <v>0</v>
      </c>
      <c r="L821" s="591">
        <f t="shared" si="114"/>
        <v>0</v>
      </c>
      <c r="M821" s="592">
        <v>0</v>
      </c>
      <c r="N821" s="591">
        <v>0</v>
      </c>
      <c r="O821" s="591">
        <v>0</v>
      </c>
      <c r="P821" s="591">
        <f t="shared" si="115"/>
        <v>3000</v>
      </c>
      <c r="Q821" s="591">
        <v>0</v>
      </c>
      <c r="R821" s="591">
        <v>3000</v>
      </c>
      <c r="S821" s="591">
        <v>0</v>
      </c>
      <c r="T821" s="591">
        <f t="shared" si="116"/>
        <v>0</v>
      </c>
      <c r="U821" s="591">
        <v>0</v>
      </c>
      <c r="V821" s="591">
        <v>0</v>
      </c>
      <c r="W821" s="591">
        <v>0</v>
      </c>
      <c r="X821" s="474"/>
      <c r="Y821" s="545"/>
      <c r="Z821" s="546"/>
      <c r="AG821" s="548"/>
      <c r="AH821" s="548"/>
      <c r="AI821" s="548"/>
      <c r="AJ821" s="548"/>
      <c r="AK821" s="548"/>
      <c r="AL821" s="548"/>
      <c r="AM821" s="548"/>
      <c r="AN821" s="548"/>
      <c r="AO821" s="548"/>
      <c r="AP821" s="548"/>
    </row>
    <row r="822" spans="1:42" s="161" customFormat="1" ht="15.75" hidden="1" outlineLevel="2" x14ac:dyDescent="0.25">
      <c r="A822" s="470" t="s">
        <v>47</v>
      </c>
      <c r="B822" s="543" t="s">
        <v>1886</v>
      </c>
      <c r="C822" s="603">
        <v>0</v>
      </c>
      <c r="D822" s="603">
        <f t="shared" si="112"/>
        <v>2000</v>
      </c>
      <c r="E822" s="603"/>
      <c r="F822" s="603"/>
      <c r="G822" s="603"/>
      <c r="H822" s="603">
        <f t="shared" si="113"/>
        <v>0</v>
      </c>
      <c r="I822" s="603">
        <v>0</v>
      </c>
      <c r="J822" s="603">
        <v>0</v>
      </c>
      <c r="K822" s="603">
        <v>0</v>
      </c>
      <c r="L822" s="603">
        <f t="shared" si="114"/>
        <v>0</v>
      </c>
      <c r="M822" s="603">
        <v>0</v>
      </c>
      <c r="N822" s="603">
        <v>0</v>
      </c>
      <c r="O822" s="603">
        <v>0</v>
      </c>
      <c r="P822" s="603">
        <f t="shared" si="115"/>
        <v>2000</v>
      </c>
      <c r="Q822" s="603">
        <v>0</v>
      </c>
      <c r="R822" s="603">
        <v>2000</v>
      </c>
      <c r="S822" s="603">
        <v>0</v>
      </c>
      <c r="T822" s="603">
        <f t="shared" si="116"/>
        <v>0</v>
      </c>
      <c r="U822" s="603">
        <v>0</v>
      </c>
      <c r="V822" s="603">
        <v>0</v>
      </c>
      <c r="W822" s="603">
        <v>0</v>
      </c>
    </row>
    <row r="823" spans="1:42" s="161" customFormat="1" ht="15.75" hidden="1" outlineLevel="2" x14ac:dyDescent="0.25">
      <c r="A823" s="470" t="s">
        <v>57</v>
      </c>
      <c r="B823" s="543" t="s">
        <v>1887</v>
      </c>
      <c r="C823" s="603">
        <v>0</v>
      </c>
      <c r="D823" s="603">
        <f t="shared" si="112"/>
        <v>4000</v>
      </c>
      <c r="E823" s="603"/>
      <c r="F823" s="603"/>
      <c r="G823" s="603"/>
      <c r="H823" s="603">
        <f t="shared" si="113"/>
        <v>0</v>
      </c>
      <c r="I823" s="603">
        <v>0</v>
      </c>
      <c r="J823" s="603">
        <v>0</v>
      </c>
      <c r="K823" s="603">
        <v>0</v>
      </c>
      <c r="L823" s="603">
        <f t="shared" si="114"/>
        <v>0</v>
      </c>
      <c r="M823" s="603">
        <v>0</v>
      </c>
      <c r="N823" s="603">
        <v>0</v>
      </c>
      <c r="O823" s="603">
        <v>0</v>
      </c>
      <c r="P823" s="603">
        <f t="shared" si="115"/>
        <v>4000</v>
      </c>
      <c r="Q823" s="603">
        <v>0</v>
      </c>
      <c r="R823" s="603">
        <v>4000</v>
      </c>
      <c r="S823" s="603">
        <v>0</v>
      </c>
      <c r="T823" s="603">
        <f t="shared" si="116"/>
        <v>0</v>
      </c>
      <c r="U823" s="603">
        <v>0</v>
      </c>
      <c r="V823" s="603">
        <v>0</v>
      </c>
      <c r="W823" s="603">
        <v>0</v>
      </c>
    </row>
    <row r="824" spans="1:42" s="161" customFormat="1" ht="15.75" hidden="1" outlineLevel="2" x14ac:dyDescent="0.25">
      <c r="A824" s="470" t="s">
        <v>66</v>
      </c>
      <c r="B824" s="543" t="s">
        <v>1888</v>
      </c>
      <c r="C824" s="603">
        <v>0</v>
      </c>
      <c r="D824" s="603">
        <f t="shared" si="112"/>
        <v>2000</v>
      </c>
      <c r="E824" s="603"/>
      <c r="F824" s="603"/>
      <c r="G824" s="603"/>
      <c r="H824" s="603">
        <f t="shared" si="113"/>
        <v>0</v>
      </c>
      <c r="I824" s="603">
        <v>0</v>
      </c>
      <c r="J824" s="603">
        <v>0</v>
      </c>
      <c r="K824" s="603">
        <v>0</v>
      </c>
      <c r="L824" s="603">
        <f t="shared" si="114"/>
        <v>0</v>
      </c>
      <c r="M824" s="603">
        <v>0</v>
      </c>
      <c r="N824" s="603">
        <v>0</v>
      </c>
      <c r="O824" s="603">
        <v>0</v>
      </c>
      <c r="P824" s="603">
        <f t="shared" si="115"/>
        <v>2000</v>
      </c>
      <c r="Q824" s="603">
        <v>0</v>
      </c>
      <c r="R824" s="603">
        <v>2000</v>
      </c>
      <c r="S824" s="603">
        <v>0</v>
      </c>
      <c r="T824" s="603">
        <f t="shared" si="116"/>
        <v>0</v>
      </c>
      <c r="U824" s="603">
        <v>0</v>
      </c>
      <c r="V824" s="603">
        <v>0</v>
      </c>
      <c r="W824" s="603">
        <v>0</v>
      </c>
    </row>
    <row r="825" spans="1:42" s="161" customFormat="1" ht="15.75" hidden="1" outlineLevel="2" x14ac:dyDescent="0.25">
      <c r="A825" s="470" t="s">
        <v>74</v>
      </c>
      <c r="B825" s="543" t="s">
        <v>1889</v>
      </c>
      <c r="C825" s="603">
        <v>0</v>
      </c>
      <c r="D825" s="603">
        <f t="shared" si="112"/>
        <v>4000</v>
      </c>
      <c r="E825" s="603"/>
      <c r="F825" s="603"/>
      <c r="G825" s="603"/>
      <c r="H825" s="603">
        <f t="shared" si="113"/>
        <v>0</v>
      </c>
      <c r="I825" s="603">
        <v>0</v>
      </c>
      <c r="J825" s="603">
        <v>0</v>
      </c>
      <c r="K825" s="603">
        <v>0</v>
      </c>
      <c r="L825" s="603">
        <f t="shared" si="114"/>
        <v>0</v>
      </c>
      <c r="M825" s="603">
        <v>0</v>
      </c>
      <c r="N825" s="603">
        <v>0</v>
      </c>
      <c r="O825" s="603">
        <v>0</v>
      </c>
      <c r="P825" s="603">
        <f t="shared" si="115"/>
        <v>4000</v>
      </c>
      <c r="Q825" s="603">
        <v>0</v>
      </c>
      <c r="R825" s="603">
        <v>4000</v>
      </c>
      <c r="S825" s="603">
        <v>0</v>
      </c>
      <c r="T825" s="603">
        <f t="shared" si="116"/>
        <v>0</v>
      </c>
      <c r="U825" s="603">
        <v>0</v>
      </c>
      <c r="V825" s="603">
        <v>0</v>
      </c>
      <c r="W825" s="603">
        <v>0</v>
      </c>
    </row>
    <row r="826" spans="1:42" s="161" customFormat="1" ht="31.5" hidden="1" outlineLevel="2" x14ac:dyDescent="0.25">
      <c r="A826" s="470" t="s">
        <v>81</v>
      </c>
      <c r="B826" s="543" t="s">
        <v>1890</v>
      </c>
      <c r="C826" s="603">
        <v>0</v>
      </c>
      <c r="D826" s="603">
        <f t="shared" si="112"/>
        <v>5000</v>
      </c>
      <c r="E826" s="603"/>
      <c r="F826" s="603"/>
      <c r="G826" s="603"/>
      <c r="H826" s="603">
        <f t="shared" si="113"/>
        <v>0</v>
      </c>
      <c r="I826" s="603">
        <v>0</v>
      </c>
      <c r="J826" s="603">
        <v>0</v>
      </c>
      <c r="K826" s="603">
        <v>0</v>
      </c>
      <c r="L826" s="603">
        <f t="shared" si="114"/>
        <v>0</v>
      </c>
      <c r="M826" s="603">
        <v>0</v>
      </c>
      <c r="N826" s="603">
        <v>0</v>
      </c>
      <c r="O826" s="603">
        <v>0</v>
      </c>
      <c r="P826" s="603">
        <f t="shared" si="115"/>
        <v>5000</v>
      </c>
      <c r="Q826" s="603">
        <v>0</v>
      </c>
      <c r="R826" s="603">
        <v>5000</v>
      </c>
      <c r="S826" s="603">
        <v>0</v>
      </c>
      <c r="T826" s="603">
        <f t="shared" si="116"/>
        <v>0</v>
      </c>
      <c r="U826" s="603">
        <v>0</v>
      </c>
      <c r="V826" s="603">
        <v>0</v>
      </c>
      <c r="W826" s="603">
        <v>0</v>
      </c>
    </row>
    <row r="827" spans="1:42" s="161" customFormat="1" ht="15.75" hidden="1" outlineLevel="2" x14ac:dyDescent="0.25">
      <c r="A827" s="470" t="s">
        <v>87</v>
      </c>
      <c r="B827" s="543" t="s">
        <v>1891</v>
      </c>
      <c r="C827" s="603">
        <v>9.6</v>
      </c>
      <c r="D827" s="603">
        <f t="shared" si="112"/>
        <v>30000</v>
      </c>
      <c r="E827" s="603"/>
      <c r="F827" s="603"/>
      <c r="G827" s="603"/>
      <c r="H827" s="603">
        <f t="shared" si="113"/>
        <v>0</v>
      </c>
      <c r="I827" s="603">
        <v>0</v>
      </c>
      <c r="J827" s="603">
        <v>0</v>
      </c>
      <c r="K827" s="603">
        <v>0</v>
      </c>
      <c r="L827" s="603">
        <f t="shared" si="114"/>
        <v>0</v>
      </c>
      <c r="M827" s="603">
        <v>0</v>
      </c>
      <c r="N827" s="603">
        <v>0</v>
      </c>
      <c r="O827" s="603">
        <v>0</v>
      </c>
      <c r="P827" s="603">
        <f t="shared" si="115"/>
        <v>30000</v>
      </c>
      <c r="Q827" s="603">
        <v>0</v>
      </c>
      <c r="R827" s="603">
        <v>30000</v>
      </c>
      <c r="S827" s="603">
        <v>0</v>
      </c>
      <c r="T827" s="603">
        <f t="shared" si="116"/>
        <v>0</v>
      </c>
      <c r="U827" s="603">
        <v>0</v>
      </c>
      <c r="V827" s="603">
        <v>0</v>
      </c>
      <c r="W827" s="603">
        <v>0</v>
      </c>
    </row>
    <row r="828" spans="1:42" s="530" customFormat="1" ht="15.75" hidden="1" outlineLevel="2" x14ac:dyDescent="0.25">
      <c r="A828" s="470" t="s">
        <v>94</v>
      </c>
      <c r="B828" s="509" t="s">
        <v>1892</v>
      </c>
      <c r="C828" s="603">
        <v>0</v>
      </c>
      <c r="D828" s="603">
        <f t="shared" si="112"/>
        <v>60000</v>
      </c>
      <c r="E828" s="603"/>
      <c r="F828" s="603"/>
      <c r="G828" s="603"/>
      <c r="H828" s="603">
        <f t="shared" si="113"/>
        <v>0</v>
      </c>
      <c r="I828" s="603">
        <v>0</v>
      </c>
      <c r="J828" s="603">
        <v>0</v>
      </c>
      <c r="K828" s="603">
        <v>0</v>
      </c>
      <c r="L828" s="603">
        <f t="shared" si="114"/>
        <v>60000</v>
      </c>
      <c r="M828" s="603">
        <v>0</v>
      </c>
      <c r="N828" s="603">
        <v>60000</v>
      </c>
      <c r="O828" s="604">
        <v>0</v>
      </c>
      <c r="P828" s="603">
        <f t="shared" si="115"/>
        <v>0</v>
      </c>
      <c r="Q828" s="615">
        <v>0</v>
      </c>
      <c r="R828" s="615">
        <v>0</v>
      </c>
      <c r="S828" s="615">
        <v>0</v>
      </c>
      <c r="T828" s="603">
        <f t="shared" si="116"/>
        <v>0</v>
      </c>
      <c r="U828" s="615">
        <v>0</v>
      </c>
      <c r="V828" s="615">
        <v>0</v>
      </c>
      <c r="W828" s="615">
        <v>0</v>
      </c>
    </row>
    <row r="829" spans="1:42" s="54" customFormat="1" ht="15.75" hidden="1" outlineLevel="1" x14ac:dyDescent="0.2">
      <c r="A829" s="29">
        <v>2</v>
      </c>
      <c r="B829" s="29" t="s">
        <v>110</v>
      </c>
      <c r="C829" s="562">
        <f>SUM(C830:C837)</f>
        <v>2.6</v>
      </c>
      <c r="D829" s="562">
        <f t="shared" si="112"/>
        <v>37102.38665</v>
      </c>
      <c r="E829" s="562">
        <f t="shared" ref="E829:W829" si="131">SUM(E830:E837)</f>
        <v>0</v>
      </c>
      <c r="F829" s="562">
        <f t="shared" si="131"/>
        <v>0</v>
      </c>
      <c r="G829" s="562">
        <f t="shared" si="131"/>
        <v>0</v>
      </c>
      <c r="H829" s="562">
        <f t="shared" si="113"/>
        <v>2102.3866499999999</v>
      </c>
      <c r="I829" s="562">
        <f t="shared" si="131"/>
        <v>0</v>
      </c>
      <c r="J829" s="562">
        <f t="shared" si="131"/>
        <v>2102.3866499999999</v>
      </c>
      <c r="K829" s="562">
        <f t="shared" si="131"/>
        <v>0</v>
      </c>
      <c r="L829" s="562">
        <f t="shared" si="114"/>
        <v>5000</v>
      </c>
      <c r="M829" s="562">
        <f t="shared" si="131"/>
        <v>0</v>
      </c>
      <c r="N829" s="562">
        <f t="shared" si="131"/>
        <v>5000</v>
      </c>
      <c r="O829" s="562">
        <f t="shared" si="131"/>
        <v>0</v>
      </c>
      <c r="P829" s="562">
        <f t="shared" si="115"/>
        <v>30000</v>
      </c>
      <c r="Q829" s="562">
        <f t="shared" si="131"/>
        <v>0</v>
      </c>
      <c r="R829" s="562">
        <f t="shared" si="131"/>
        <v>30000</v>
      </c>
      <c r="S829" s="562">
        <f t="shared" si="131"/>
        <v>0</v>
      </c>
      <c r="T829" s="562">
        <f t="shared" si="116"/>
        <v>0</v>
      </c>
      <c r="U829" s="562">
        <f t="shared" si="131"/>
        <v>0</v>
      </c>
      <c r="V829" s="562">
        <f t="shared" si="131"/>
        <v>0</v>
      </c>
      <c r="W829" s="562">
        <f t="shared" si="131"/>
        <v>0</v>
      </c>
      <c r="X829" s="31" t="s">
        <v>41</v>
      </c>
      <c r="Y829" s="273"/>
      <c r="Z829" s="335"/>
      <c r="AI829" s="34">
        <f>SUM(I829:K829)</f>
        <v>2102.3866499999999</v>
      </c>
      <c r="AJ829" s="34">
        <f>AI829-H829</f>
        <v>0</v>
      </c>
    </row>
    <row r="830" spans="1:42" s="147" customFormat="1" ht="31.5" hidden="1" outlineLevel="2" x14ac:dyDescent="0.2">
      <c r="A830" s="73" t="s">
        <v>111</v>
      </c>
      <c r="B830" s="57" t="s">
        <v>502</v>
      </c>
      <c r="C830" s="563">
        <v>1.6</v>
      </c>
      <c r="D830" s="563">
        <f t="shared" si="112"/>
        <v>1048.5</v>
      </c>
      <c r="E830" s="563"/>
      <c r="F830" s="563"/>
      <c r="G830" s="563"/>
      <c r="H830" s="563">
        <f t="shared" si="113"/>
        <v>1048.5</v>
      </c>
      <c r="I830" s="563">
        <v>0</v>
      </c>
      <c r="J830" s="563">
        <v>1048.5</v>
      </c>
      <c r="K830" s="565">
        <v>0</v>
      </c>
      <c r="L830" s="563">
        <f t="shared" si="114"/>
        <v>0</v>
      </c>
      <c r="M830" s="565">
        <v>0</v>
      </c>
      <c r="N830" s="563">
        <v>0</v>
      </c>
      <c r="O830" s="563">
        <v>0</v>
      </c>
      <c r="P830" s="563">
        <f t="shared" si="115"/>
        <v>0</v>
      </c>
      <c r="Q830" s="563">
        <v>0</v>
      </c>
      <c r="R830" s="563">
        <v>0</v>
      </c>
      <c r="S830" s="563">
        <v>0</v>
      </c>
      <c r="T830" s="563">
        <f t="shared" si="116"/>
        <v>0</v>
      </c>
      <c r="U830" s="563">
        <v>0</v>
      </c>
      <c r="V830" s="563">
        <v>0</v>
      </c>
      <c r="W830" s="563">
        <v>0</v>
      </c>
      <c r="X830" s="58"/>
      <c r="Y830" s="286" t="s">
        <v>504</v>
      </c>
      <c r="Z830" s="339"/>
      <c r="AI830" s="34">
        <f>SUM(I830:K830)</f>
        <v>1048.5</v>
      </c>
      <c r="AJ830" s="34">
        <f>AI830-H830</f>
        <v>0</v>
      </c>
    </row>
    <row r="831" spans="1:42" s="149" customFormat="1" ht="15.75" hidden="1" outlineLevel="2" x14ac:dyDescent="0.25">
      <c r="A831" s="73" t="s">
        <v>114</v>
      </c>
      <c r="B831" s="63" t="s">
        <v>755</v>
      </c>
      <c r="C831" s="563">
        <v>1</v>
      </c>
      <c r="D831" s="563">
        <f t="shared" si="112"/>
        <v>500</v>
      </c>
      <c r="E831" s="563"/>
      <c r="F831" s="563"/>
      <c r="G831" s="563"/>
      <c r="H831" s="563">
        <f t="shared" si="113"/>
        <v>500</v>
      </c>
      <c r="I831" s="563">
        <v>0</v>
      </c>
      <c r="J831" s="563">
        <v>500</v>
      </c>
      <c r="K831" s="565">
        <v>0</v>
      </c>
      <c r="L831" s="563">
        <f t="shared" si="114"/>
        <v>0</v>
      </c>
      <c r="M831" s="565">
        <v>0</v>
      </c>
      <c r="N831" s="563">
        <v>0</v>
      </c>
      <c r="O831" s="563">
        <v>0</v>
      </c>
      <c r="P831" s="563">
        <f t="shared" si="115"/>
        <v>0</v>
      </c>
      <c r="Q831" s="563">
        <v>0</v>
      </c>
      <c r="R831" s="563">
        <v>0</v>
      </c>
      <c r="S831" s="563">
        <v>0</v>
      </c>
      <c r="T831" s="563">
        <f t="shared" si="116"/>
        <v>0</v>
      </c>
      <c r="U831" s="563">
        <v>0</v>
      </c>
      <c r="V831" s="563">
        <v>0</v>
      </c>
      <c r="W831" s="563">
        <v>0</v>
      </c>
      <c r="X831" s="58"/>
      <c r="Y831" s="281" t="s">
        <v>506</v>
      </c>
      <c r="Z831" s="340"/>
      <c r="AI831" s="34">
        <f>SUM(I831:K831)</f>
        <v>500</v>
      </c>
      <c r="AJ831" s="34">
        <f>AI831-H831</f>
        <v>0</v>
      </c>
    </row>
    <row r="832" spans="1:42" s="147" customFormat="1" ht="15.75" hidden="1" outlineLevel="2" x14ac:dyDescent="0.2">
      <c r="A832" s="73" t="s">
        <v>116</v>
      </c>
      <c r="B832" s="57" t="s">
        <v>507</v>
      </c>
      <c r="C832" s="563">
        <v>0</v>
      </c>
      <c r="D832" s="563">
        <f t="shared" si="112"/>
        <v>553.88665000000003</v>
      </c>
      <c r="E832" s="563"/>
      <c r="F832" s="563"/>
      <c r="G832" s="563"/>
      <c r="H832" s="563">
        <f t="shared" si="113"/>
        <v>553.88665000000003</v>
      </c>
      <c r="I832" s="563">
        <v>0</v>
      </c>
      <c r="J832" s="563">
        <v>553.88665000000003</v>
      </c>
      <c r="K832" s="565">
        <v>0</v>
      </c>
      <c r="L832" s="563">
        <f t="shared" si="114"/>
        <v>0</v>
      </c>
      <c r="M832" s="565">
        <v>0</v>
      </c>
      <c r="N832" s="563">
        <v>0</v>
      </c>
      <c r="O832" s="563">
        <v>0</v>
      </c>
      <c r="P832" s="563">
        <f t="shared" si="115"/>
        <v>0</v>
      </c>
      <c r="Q832" s="563">
        <v>0</v>
      </c>
      <c r="R832" s="563">
        <v>0</v>
      </c>
      <c r="S832" s="563">
        <v>0</v>
      </c>
      <c r="T832" s="563">
        <f t="shared" si="116"/>
        <v>0</v>
      </c>
      <c r="U832" s="563">
        <v>0</v>
      </c>
      <c r="V832" s="563">
        <v>0</v>
      </c>
      <c r="W832" s="563">
        <v>0</v>
      </c>
      <c r="X832" s="58"/>
      <c r="Y832" s="286" t="s">
        <v>504</v>
      </c>
      <c r="Z832" s="339"/>
      <c r="AI832" s="34">
        <f>SUM(I832:K832)</f>
        <v>553.88665000000003</v>
      </c>
      <c r="AJ832" s="34">
        <f>AI832-H832</f>
        <v>0</v>
      </c>
    </row>
    <row r="833" spans="1:228" s="316" customFormat="1" ht="15.75" hidden="1" outlineLevel="2" x14ac:dyDescent="0.25">
      <c r="A833" s="498" t="s">
        <v>111</v>
      </c>
      <c r="B833" s="105" t="s">
        <v>1893</v>
      </c>
      <c r="C833" s="571">
        <v>0</v>
      </c>
      <c r="D833" s="571">
        <f t="shared" si="112"/>
        <v>1000</v>
      </c>
      <c r="E833" s="571"/>
      <c r="F833" s="571"/>
      <c r="G833" s="571"/>
      <c r="H833" s="571">
        <f t="shared" si="113"/>
        <v>0</v>
      </c>
      <c r="I833" s="571">
        <v>0</v>
      </c>
      <c r="J833" s="571">
        <v>0</v>
      </c>
      <c r="K833" s="571">
        <v>0</v>
      </c>
      <c r="L833" s="571">
        <f t="shared" si="114"/>
        <v>1000</v>
      </c>
      <c r="M833" s="571">
        <v>0</v>
      </c>
      <c r="N833" s="571">
        <v>1000</v>
      </c>
      <c r="O833" s="588">
        <v>0</v>
      </c>
      <c r="P833" s="571">
        <f t="shared" si="115"/>
        <v>0</v>
      </c>
      <c r="Q833" s="616">
        <v>0</v>
      </c>
      <c r="R833" s="616">
        <v>0</v>
      </c>
      <c r="S833" s="616">
        <v>0</v>
      </c>
      <c r="T833" s="571">
        <f t="shared" si="116"/>
        <v>0</v>
      </c>
      <c r="U833" s="616">
        <v>0</v>
      </c>
      <c r="V833" s="616">
        <v>0</v>
      </c>
      <c r="W833" s="616">
        <v>0</v>
      </c>
    </row>
    <row r="834" spans="1:228" s="316" customFormat="1" ht="15.75" hidden="1" outlineLevel="2" x14ac:dyDescent="0.25">
      <c r="A834" s="498" t="s">
        <v>114</v>
      </c>
      <c r="B834" s="105" t="s">
        <v>1894</v>
      </c>
      <c r="C834" s="571">
        <v>0</v>
      </c>
      <c r="D834" s="571">
        <f t="shared" si="112"/>
        <v>1500</v>
      </c>
      <c r="E834" s="571"/>
      <c r="F834" s="571"/>
      <c r="G834" s="571"/>
      <c r="H834" s="571">
        <f t="shared" si="113"/>
        <v>0</v>
      </c>
      <c r="I834" s="571">
        <v>0</v>
      </c>
      <c r="J834" s="571">
        <v>0</v>
      </c>
      <c r="K834" s="571">
        <v>0</v>
      </c>
      <c r="L834" s="571">
        <f t="shared" si="114"/>
        <v>1500</v>
      </c>
      <c r="M834" s="571">
        <v>0</v>
      </c>
      <c r="N834" s="571">
        <v>1500</v>
      </c>
      <c r="O834" s="588">
        <v>0</v>
      </c>
      <c r="P834" s="571">
        <f t="shared" si="115"/>
        <v>0</v>
      </c>
      <c r="Q834" s="616">
        <v>0</v>
      </c>
      <c r="R834" s="616">
        <v>0</v>
      </c>
      <c r="S834" s="616">
        <v>0</v>
      </c>
      <c r="T834" s="571">
        <f t="shared" si="116"/>
        <v>0</v>
      </c>
      <c r="U834" s="616">
        <v>0</v>
      </c>
      <c r="V834" s="616">
        <v>0</v>
      </c>
      <c r="W834" s="616">
        <v>0</v>
      </c>
    </row>
    <row r="835" spans="1:228" s="316" customFormat="1" ht="15.75" hidden="1" outlineLevel="2" x14ac:dyDescent="0.25">
      <c r="A835" s="498" t="s">
        <v>116</v>
      </c>
      <c r="B835" s="105" t="s">
        <v>1895</v>
      </c>
      <c r="C835" s="571">
        <v>0</v>
      </c>
      <c r="D835" s="571">
        <f t="shared" si="112"/>
        <v>1500</v>
      </c>
      <c r="E835" s="571"/>
      <c r="F835" s="571"/>
      <c r="G835" s="571"/>
      <c r="H835" s="571">
        <f t="shared" si="113"/>
        <v>0</v>
      </c>
      <c r="I835" s="571">
        <v>0</v>
      </c>
      <c r="J835" s="571">
        <v>0</v>
      </c>
      <c r="K835" s="571">
        <v>0</v>
      </c>
      <c r="L835" s="571">
        <f t="shared" si="114"/>
        <v>1500</v>
      </c>
      <c r="M835" s="571">
        <v>0</v>
      </c>
      <c r="N835" s="571">
        <v>1500</v>
      </c>
      <c r="O835" s="588">
        <v>0</v>
      </c>
      <c r="P835" s="571">
        <f t="shared" si="115"/>
        <v>0</v>
      </c>
      <c r="Q835" s="616">
        <v>0</v>
      </c>
      <c r="R835" s="616">
        <v>0</v>
      </c>
      <c r="S835" s="616">
        <v>0</v>
      </c>
      <c r="T835" s="571">
        <f t="shared" si="116"/>
        <v>0</v>
      </c>
      <c r="U835" s="616">
        <v>0</v>
      </c>
      <c r="V835" s="616">
        <v>0</v>
      </c>
      <c r="W835" s="616">
        <v>0</v>
      </c>
    </row>
    <row r="836" spans="1:228" s="316" customFormat="1" ht="15.75" hidden="1" outlineLevel="2" x14ac:dyDescent="0.25">
      <c r="A836" s="498" t="s">
        <v>119</v>
      </c>
      <c r="B836" s="105" t="s">
        <v>1896</v>
      </c>
      <c r="C836" s="571">
        <v>0</v>
      </c>
      <c r="D836" s="571">
        <f t="shared" si="112"/>
        <v>1000</v>
      </c>
      <c r="E836" s="571"/>
      <c r="F836" s="571"/>
      <c r="G836" s="571"/>
      <c r="H836" s="571">
        <f t="shared" si="113"/>
        <v>0</v>
      </c>
      <c r="I836" s="571">
        <v>0</v>
      </c>
      <c r="J836" s="571">
        <v>0</v>
      </c>
      <c r="K836" s="571">
        <v>0</v>
      </c>
      <c r="L836" s="571">
        <f t="shared" si="114"/>
        <v>1000</v>
      </c>
      <c r="M836" s="571">
        <v>0</v>
      </c>
      <c r="N836" s="571">
        <v>1000</v>
      </c>
      <c r="O836" s="588">
        <v>0</v>
      </c>
      <c r="P836" s="571">
        <f t="shared" si="115"/>
        <v>0</v>
      </c>
      <c r="Q836" s="616">
        <v>0</v>
      </c>
      <c r="R836" s="616">
        <v>0</v>
      </c>
      <c r="S836" s="616">
        <v>0</v>
      </c>
      <c r="T836" s="571">
        <f t="shared" si="116"/>
        <v>0</v>
      </c>
      <c r="U836" s="616">
        <v>0</v>
      </c>
      <c r="V836" s="616">
        <v>0</v>
      </c>
      <c r="W836" s="616">
        <v>0</v>
      </c>
    </row>
    <row r="837" spans="1:228" s="390" customFormat="1" ht="15.75" hidden="1" outlineLevel="2" x14ac:dyDescent="0.25">
      <c r="A837" s="526" t="s">
        <v>119</v>
      </c>
      <c r="B837" s="376" t="s">
        <v>2273</v>
      </c>
      <c r="C837" s="568">
        <v>0</v>
      </c>
      <c r="D837" s="568">
        <f t="shared" si="112"/>
        <v>30000</v>
      </c>
      <c r="E837" s="568"/>
      <c r="F837" s="568"/>
      <c r="G837" s="568"/>
      <c r="H837" s="568">
        <f t="shared" si="113"/>
        <v>0</v>
      </c>
      <c r="I837" s="568">
        <v>0</v>
      </c>
      <c r="J837" s="568">
        <v>0</v>
      </c>
      <c r="K837" s="568">
        <v>0</v>
      </c>
      <c r="L837" s="568">
        <f t="shared" si="114"/>
        <v>0</v>
      </c>
      <c r="M837" s="568">
        <v>0</v>
      </c>
      <c r="N837" s="568">
        <v>0</v>
      </c>
      <c r="O837" s="569">
        <v>0</v>
      </c>
      <c r="P837" s="568">
        <f t="shared" si="115"/>
        <v>30000</v>
      </c>
      <c r="Q837" s="617">
        <v>0</v>
      </c>
      <c r="R837" s="568">
        <v>30000</v>
      </c>
      <c r="S837" s="617">
        <v>0</v>
      </c>
      <c r="T837" s="568">
        <f t="shared" si="116"/>
        <v>0</v>
      </c>
      <c r="U837" s="617">
        <v>0</v>
      </c>
      <c r="V837" s="617">
        <v>0</v>
      </c>
      <c r="W837" s="617">
        <v>0</v>
      </c>
    </row>
    <row r="838" spans="1:228" s="54" customFormat="1" ht="15.75" hidden="1" outlineLevel="1" x14ac:dyDescent="0.2">
      <c r="A838" s="29">
        <v>3</v>
      </c>
      <c r="B838" s="29" t="s">
        <v>128</v>
      </c>
      <c r="C838" s="562">
        <f>SUM(C839:C885)</f>
        <v>5</v>
      </c>
      <c r="D838" s="562">
        <f t="shared" si="112"/>
        <v>77009.692519999997</v>
      </c>
      <c r="E838" s="562">
        <f t="shared" ref="E838:W838" si="132">SUM(E839:E885)</f>
        <v>0</v>
      </c>
      <c r="F838" s="562">
        <f t="shared" si="132"/>
        <v>0</v>
      </c>
      <c r="G838" s="562">
        <f t="shared" si="132"/>
        <v>0</v>
      </c>
      <c r="H838" s="562">
        <f t="shared" si="113"/>
        <v>32509.692520000001</v>
      </c>
      <c r="I838" s="562">
        <f t="shared" si="132"/>
        <v>0</v>
      </c>
      <c r="J838" s="562">
        <f t="shared" si="132"/>
        <v>32509.692520000001</v>
      </c>
      <c r="K838" s="562">
        <f t="shared" si="132"/>
        <v>0</v>
      </c>
      <c r="L838" s="562">
        <f t="shared" si="114"/>
        <v>39300</v>
      </c>
      <c r="M838" s="562">
        <f t="shared" si="132"/>
        <v>0</v>
      </c>
      <c r="N838" s="562">
        <f t="shared" si="132"/>
        <v>39300</v>
      </c>
      <c r="O838" s="562">
        <f t="shared" si="132"/>
        <v>0</v>
      </c>
      <c r="P838" s="562">
        <f t="shared" si="115"/>
        <v>2600</v>
      </c>
      <c r="Q838" s="562">
        <f t="shared" si="132"/>
        <v>0</v>
      </c>
      <c r="R838" s="562">
        <f t="shared" si="132"/>
        <v>2600</v>
      </c>
      <c r="S838" s="562">
        <f t="shared" si="132"/>
        <v>0</v>
      </c>
      <c r="T838" s="562">
        <f t="shared" si="116"/>
        <v>2600</v>
      </c>
      <c r="U838" s="562">
        <f t="shared" si="132"/>
        <v>0</v>
      </c>
      <c r="V838" s="562">
        <f t="shared" si="132"/>
        <v>2600</v>
      </c>
      <c r="W838" s="562">
        <f t="shared" si="132"/>
        <v>0</v>
      </c>
      <c r="X838" s="31" t="s">
        <v>41</v>
      </c>
      <c r="Y838" s="273"/>
      <c r="Z838" s="335"/>
      <c r="AI838" s="34">
        <f t="shared" ref="AI838:AI852" si="133">SUM(I838:K838)</f>
        <v>32509.692520000001</v>
      </c>
      <c r="AJ838" s="34">
        <f t="shared" ref="AJ838:AJ852" si="134">AI838-H838</f>
        <v>0</v>
      </c>
    </row>
    <row r="839" spans="1:228" s="65" customFormat="1" ht="31.5" hidden="1" outlineLevel="2" x14ac:dyDescent="0.2">
      <c r="A839" s="56" t="s">
        <v>129</v>
      </c>
      <c r="B839" s="143" t="s">
        <v>509</v>
      </c>
      <c r="C839" s="563">
        <v>0</v>
      </c>
      <c r="D839" s="563">
        <f t="shared" si="112"/>
        <v>3781</v>
      </c>
      <c r="E839" s="563"/>
      <c r="F839" s="563"/>
      <c r="G839" s="563"/>
      <c r="H839" s="563">
        <f t="shared" si="113"/>
        <v>3781</v>
      </c>
      <c r="I839" s="563">
        <v>0</v>
      </c>
      <c r="J839" s="563">
        <v>3781</v>
      </c>
      <c r="K839" s="565">
        <v>0</v>
      </c>
      <c r="L839" s="563">
        <f t="shared" si="114"/>
        <v>0</v>
      </c>
      <c r="M839" s="565">
        <v>0</v>
      </c>
      <c r="N839" s="563">
        <v>0</v>
      </c>
      <c r="O839" s="563">
        <v>0</v>
      </c>
      <c r="P839" s="563">
        <f t="shared" si="115"/>
        <v>0</v>
      </c>
      <c r="Q839" s="563">
        <v>0</v>
      </c>
      <c r="R839" s="563">
        <v>0</v>
      </c>
      <c r="S839" s="563">
        <v>0</v>
      </c>
      <c r="T839" s="563">
        <f t="shared" si="116"/>
        <v>0</v>
      </c>
      <c r="U839" s="563">
        <v>0</v>
      </c>
      <c r="V839" s="563">
        <v>0</v>
      </c>
      <c r="W839" s="563">
        <v>0</v>
      </c>
      <c r="X839" s="58"/>
      <c r="Y839" s="282"/>
      <c r="Z839" s="334"/>
      <c r="AI839" s="34">
        <f t="shared" si="133"/>
        <v>3781</v>
      </c>
      <c r="AJ839" s="34">
        <f t="shared" si="134"/>
        <v>0</v>
      </c>
    </row>
    <row r="840" spans="1:228" s="147" customFormat="1" ht="15.75" hidden="1" outlineLevel="2" x14ac:dyDescent="0.2">
      <c r="A840" s="56" t="s">
        <v>136</v>
      </c>
      <c r="B840" s="150" t="s">
        <v>510</v>
      </c>
      <c r="C840" s="563">
        <v>0</v>
      </c>
      <c r="D840" s="563">
        <f t="shared" si="112"/>
        <v>795.8</v>
      </c>
      <c r="E840" s="563"/>
      <c r="F840" s="563"/>
      <c r="G840" s="563"/>
      <c r="H840" s="563">
        <f t="shared" si="113"/>
        <v>795.8</v>
      </c>
      <c r="I840" s="563">
        <v>0</v>
      </c>
      <c r="J840" s="563">
        <v>795.8</v>
      </c>
      <c r="K840" s="565">
        <v>0</v>
      </c>
      <c r="L840" s="563">
        <f t="shared" si="114"/>
        <v>0</v>
      </c>
      <c r="M840" s="565">
        <v>0</v>
      </c>
      <c r="N840" s="563">
        <v>0</v>
      </c>
      <c r="O840" s="563">
        <v>0</v>
      </c>
      <c r="P840" s="563">
        <f t="shared" si="115"/>
        <v>0</v>
      </c>
      <c r="Q840" s="563">
        <v>0</v>
      </c>
      <c r="R840" s="563">
        <v>0</v>
      </c>
      <c r="S840" s="563">
        <v>0</v>
      </c>
      <c r="T840" s="563">
        <f t="shared" si="116"/>
        <v>0</v>
      </c>
      <c r="U840" s="563">
        <v>0</v>
      </c>
      <c r="V840" s="563">
        <v>0</v>
      </c>
      <c r="W840" s="563">
        <v>0</v>
      </c>
      <c r="X840" s="58"/>
      <c r="Y840" s="286" t="s">
        <v>504</v>
      </c>
      <c r="Z840" s="339"/>
      <c r="AI840" s="34">
        <f t="shared" si="133"/>
        <v>795.8</v>
      </c>
      <c r="AJ840" s="34">
        <f t="shared" si="134"/>
        <v>0</v>
      </c>
    </row>
    <row r="841" spans="1:228" s="147" customFormat="1" ht="15.75" hidden="1" outlineLevel="2" x14ac:dyDescent="0.2">
      <c r="A841" s="56" t="s">
        <v>138</v>
      </c>
      <c r="B841" s="150" t="s">
        <v>511</v>
      </c>
      <c r="C841" s="563">
        <v>0</v>
      </c>
      <c r="D841" s="563">
        <f t="shared" si="112"/>
        <v>540</v>
      </c>
      <c r="E841" s="563"/>
      <c r="F841" s="563"/>
      <c r="G841" s="563"/>
      <c r="H841" s="563">
        <f t="shared" si="113"/>
        <v>540</v>
      </c>
      <c r="I841" s="563">
        <v>0</v>
      </c>
      <c r="J841" s="563">
        <v>540</v>
      </c>
      <c r="K841" s="565">
        <v>0</v>
      </c>
      <c r="L841" s="563">
        <f t="shared" si="114"/>
        <v>0</v>
      </c>
      <c r="M841" s="565">
        <v>0</v>
      </c>
      <c r="N841" s="563">
        <v>0</v>
      </c>
      <c r="O841" s="563">
        <v>0</v>
      </c>
      <c r="P841" s="563">
        <f t="shared" si="115"/>
        <v>0</v>
      </c>
      <c r="Q841" s="563">
        <v>0</v>
      </c>
      <c r="R841" s="563">
        <v>0</v>
      </c>
      <c r="S841" s="563">
        <v>0</v>
      </c>
      <c r="T841" s="563">
        <f t="shared" si="116"/>
        <v>0</v>
      </c>
      <c r="U841" s="563">
        <v>0</v>
      </c>
      <c r="V841" s="563">
        <v>0</v>
      </c>
      <c r="W841" s="563">
        <v>0</v>
      </c>
      <c r="X841" s="58"/>
      <c r="Y841" s="286" t="s">
        <v>504</v>
      </c>
      <c r="Z841" s="339"/>
      <c r="AI841" s="34">
        <f t="shared" si="133"/>
        <v>540</v>
      </c>
      <c r="AJ841" s="34">
        <f t="shared" si="134"/>
        <v>0</v>
      </c>
    </row>
    <row r="842" spans="1:228" s="147" customFormat="1" ht="15.75" hidden="1" outlineLevel="2" x14ac:dyDescent="0.2">
      <c r="A842" s="56" t="s">
        <v>141</v>
      </c>
      <c r="B842" s="150" t="s">
        <v>512</v>
      </c>
      <c r="C842" s="563">
        <v>0</v>
      </c>
      <c r="D842" s="563">
        <f t="shared" si="112"/>
        <v>511.35</v>
      </c>
      <c r="E842" s="563"/>
      <c r="F842" s="563"/>
      <c r="G842" s="563"/>
      <c r="H842" s="563">
        <f t="shared" si="113"/>
        <v>511.35</v>
      </c>
      <c r="I842" s="563">
        <v>0</v>
      </c>
      <c r="J842" s="563">
        <v>511.35</v>
      </c>
      <c r="K842" s="565">
        <v>0</v>
      </c>
      <c r="L842" s="563">
        <f t="shared" si="114"/>
        <v>0</v>
      </c>
      <c r="M842" s="565">
        <v>0</v>
      </c>
      <c r="N842" s="563">
        <v>0</v>
      </c>
      <c r="O842" s="563">
        <v>0</v>
      </c>
      <c r="P842" s="563">
        <f t="shared" si="115"/>
        <v>0</v>
      </c>
      <c r="Q842" s="563">
        <v>0</v>
      </c>
      <c r="R842" s="563">
        <v>0</v>
      </c>
      <c r="S842" s="563">
        <v>0</v>
      </c>
      <c r="T842" s="563">
        <f t="shared" si="116"/>
        <v>0</v>
      </c>
      <c r="U842" s="563">
        <v>0</v>
      </c>
      <c r="V842" s="563">
        <v>0</v>
      </c>
      <c r="W842" s="563">
        <v>0</v>
      </c>
      <c r="X842" s="58"/>
      <c r="Y842" s="286" t="s">
        <v>504</v>
      </c>
      <c r="Z842" s="339"/>
      <c r="AI842" s="34">
        <f t="shared" si="133"/>
        <v>511.35</v>
      </c>
      <c r="AJ842" s="34">
        <f t="shared" si="134"/>
        <v>0</v>
      </c>
    </row>
    <row r="843" spans="1:228" s="65" customFormat="1" ht="15.75" hidden="1" outlineLevel="2" x14ac:dyDescent="0.2">
      <c r="A843" s="56" t="s">
        <v>144</v>
      </c>
      <c r="B843" s="150" t="s">
        <v>513</v>
      </c>
      <c r="C843" s="563">
        <v>0</v>
      </c>
      <c r="D843" s="563">
        <f t="shared" si="112"/>
        <v>497.5</v>
      </c>
      <c r="E843" s="563"/>
      <c r="F843" s="563"/>
      <c r="G843" s="563"/>
      <c r="H843" s="563">
        <f t="shared" si="113"/>
        <v>497.5</v>
      </c>
      <c r="I843" s="563">
        <v>0</v>
      </c>
      <c r="J843" s="564">
        <v>497.5</v>
      </c>
      <c r="K843" s="565">
        <v>0</v>
      </c>
      <c r="L843" s="563">
        <f t="shared" si="114"/>
        <v>0</v>
      </c>
      <c r="M843" s="565">
        <v>0</v>
      </c>
      <c r="N843" s="563">
        <v>0</v>
      </c>
      <c r="O843" s="563">
        <v>0</v>
      </c>
      <c r="P843" s="563">
        <f t="shared" si="115"/>
        <v>0</v>
      </c>
      <c r="Q843" s="563">
        <v>0</v>
      </c>
      <c r="R843" s="563">
        <v>0</v>
      </c>
      <c r="S843" s="563">
        <v>0</v>
      </c>
      <c r="T843" s="563">
        <f t="shared" si="116"/>
        <v>0</v>
      </c>
      <c r="U843" s="563">
        <v>0</v>
      </c>
      <c r="V843" s="563">
        <v>0</v>
      </c>
      <c r="W843" s="563">
        <v>0</v>
      </c>
      <c r="X843" s="58"/>
      <c r="Y843" s="287"/>
      <c r="Z843" s="334"/>
      <c r="AI843" s="34">
        <f t="shared" si="133"/>
        <v>497.5</v>
      </c>
      <c r="AJ843" s="34">
        <f t="shared" si="134"/>
        <v>0</v>
      </c>
    </row>
    <row r="844" spans="1:228" s="149" customFormat="1" ht="15.75" hidden="1" outlineLevel="2" x14ac:dyDescent="0.25">
      <c r="A844" s="56" t="s">
        <v>152</v>
      </c>
      <c r="B844" s="63" t="s">
        <v>514</v>
      </c>
      <c r="C844" s="563">
        <v>0</v>
      </c>
      <c r="D844" s="563">
        <f t="shared" si="112"/>
        <v>750</v>
      </c>
      <c r="E844" s="563"/>
      <c r="F844" s="563"/>
      <c r="G844" s="563"/>
      <c r="H844" s="563">
        <f t="shared" si="113"/>
        <v>750</v>
      </c>
      <c r="I844" s="563">
        <v>0</v>
      </c>
      <c r="J844" s="563">
        <f>500+250</f>
        <v>750</v>
      </c>
      <c r="K844" s="565">
        <v>0</v>
      </c>
      <c r="L844" s="563">
        <f t="shared" si="114"/>
        <v>0</v>
      </c>
      <c r="M844" s="565">
        <v>0</v>
      </c>
      <c r="N844" s="563">
        <v>0</v>
      </c>
      <c r="O844" s="563">
        <v>0</v>
      </c>
      <c r="P844" s="563">
        <f t="shared" si="115"/>
        <v>0</v>
      </c>
      <c r="Q844" s="563">
        <v>0</v>
      </c>
      <c r="R844" s="563">
        <v>0</v>
      </c>
      <c r="S844" s="563">
        <v>0</v>
      </c>
      <c r="T844" s="563">
        <f t="shared" si="116"/>
        <v>0</v>
      </c>
      <c r="U844" s="563">
        <v>0</v>
      </c>
      <c r="V844" s="563">
        <v>0</v>
      </c>
      <c r="W844" s="563">
        <v>0</v>
      </c>
      <c r="X844" s="58"/>
      <c r="Y844" s="281" t="s">
        <v>506</v>
      </c>
      <c r="Z844" s="340"/>
      <c r="AI844" s="34">
        <f t="shared" si="133"/>
        <v>750</v>
      </c>
      <c r="AJ844" s="34">
        <f t="shared" si="134"/>
        <v>0</v>
      </c>
    </row>
    <row r="845" spans="1:228" s="149" customFormat="1" ht="15.75" hidden="1" outlineLevel="2" x14ac:dyDescent="0.25">
      <c r="A845" s="56" t="s">
        <v>154</v>
      </c>
      <c r="B845" s="63" t="s">
        <v>517</v>
      </c>
      <c r="C845" s="563">
        <v>0</v>
      </c>
      <c r="D845" s="563">
        <f t="shared" si="112"/>
        <v>750</v>
      </c>
      <c r="E845" s="563"/>
      <c r="F845" s="563"/>
      <c r="G845" s="563"/>
      <c r="H845" s="563">
        <f t="shared" si="113"/>
        <v>750</v>
      </c>
      <c r="I845" s="563">
        <v>0</v>
      </c>
      <c r="J845" s="563">
        <f>600+150</f>
        <v>750</v>
      </c>
      <c r="K845" s="565">
        <v>0</v>
      </c>
      <c r="L845" s="563">
        <f t="shared" si="114"/>
        <v>0</v>
      </c>
      <c r="M845" s="565">
        <v>0</v>
      </c>
      <c r="N845" s="563">
        <v>0</v>
      </c>
      <c r="O845" s="563">
        <v>0</v>
      </c>
      <c r="P845" s="563">
        <f t="shared" si="115"/>
        <v>0</v>
      </c>
      <c r="Q845" s="563">
        <v>0</v>
      </c>
      <c r="R845" s="563">
        <v>0</v>
      </c>
      <c r="S845" s="563">
        <v>0</v>
      </c>
      <c r="T845" s="563">
        <f t="shared" si="116"/>
        <v>0</v>
      </c>
      <c r="U845" s="563">
        <v>0</v>
      </c>
      <c r="V845" s="563">
        <v>0</v>
      </c>
      <c r="W845" s="563">
        <v>0</v>
      </c>
      <c r="X845" s="58"/>
      <c r="Y845" s="281" t="s">
        <v>506</v>
      </c>
      <c r="Z845" s="341"/>
      <c r="AA845" s="155"/>
      <c r="AB845" s="155"/>
      <c r="AC845" s="155"/>
      <c r="AD845" s="155"/>
      <c r="AE845" s="155"/>
      <c r="AF845" s="155"/>
      <c r="AG845" s="155"/>
      <c r="AH845" s="155"/>
      <c r="AI845" s="34">
        <f t="shared" si="133"/>
        <v>750</v>
      </c>
      <c r="AJ845" s="34">
        <f t="shared" si="134"/>
        <v>0</v>
      </c>
      <c r="AK845" s="155"/>
      <c r="AL845" s="155"/>
      <c r="AM845" s="155"/>
      <c r="AN845" s="155"/>
      <c r="AO845" s="155"/>
      <c r="AP845" s="155"/>
      <c r="AQ845" s="155"/>
      <c r="AR845" s="155"/>
      <c r="AS845" s="155"/>
      <c r="AT845" s="155"/>
      <c r="AU845" s="155"/>
      <c r="AV845" s="155"/>
      <c r="AW845" s="155"/>
      <c r="AX845" s="155"/>
      <c r="AY845" s="155"/>
      <c r="AZ845" s="155"/>
      <c r="BA845" s="155"/>
      <c r="BB845" s="155"/>
      <c r="BC845" s="155"/>
      <c r="BD845" s="155"/>
      <c r="BE845" s="155"/>
      <c r="BF845" s="155"/>
      <c r="BG845" s="155"/>
      <c r="BH845" s="155"/>
      <c r="BI845" s="155"/>
      <c r="BJ845" s="155"/>
      <c r="BK845" s="155"/>
      <c r="BL845" s="155"/>
      <c r="BM845" s="155"/>
      <c r="BN845" s="155"/>
      <c r="BO845" s="155"/>
      <c r="BP845" s="155"/>
      <c r="BQ845" s="155"/>
      <c r="BR845" s="155"/>
      <c r="BS845" s="155"/>
      <c r="BT845" s="155"/>
      <c r="BU845" s="155"/>
      <c r="BV845" s="155"/>
      <c r="BW845" s="155"/>
      <c r="BX845" s="155"/>
      <c r="BY845" s="155"/>
      <c r="BZ845" s="155"/>
      <c r="CA845" s="155"/>
      <c r="CB845" s="155"/>
      <c r="CC845" s="155"/>
      <c r="CD845" s="155"/>
      <c r="CE845" s="155"/>
      <c r="CF845" s="155"/>
      <c r="CG845" s="155"/>
      <c r="CH845" s="155"/>
      <c r="CI845" s="155"/>
      <c r="CJ845" s="155"/>
      <c r="CK845" s="155"/>
      <c r="CL845" s="155"/>
      <c r="CM845" s="155"/>
      <c r="CN845" s="155"/>
      <c r="CO845" s="155"/>
      <c r="CP845" s="155"/>
      <c r="CQ845" s="155"/>
      <c r="CR845" s="155"/>
      <c r="CS845" s="155"/>
      <c r="CT845" s="155"/>
      <c r="CU845" s="155"/>
      <c r="CV845" s="155"/>
      <c r="CW845" s="155"/>
      <c r="CX845" s="155"/>
      <c r="CY845" s="155"/>
      <c r="CZ845" s="155"/>
      <c r="DA845" s="155"/>
      <c r="DB845" s="155"/>
      <c r="DC845" s="155"/>
      <c r="DD845" s="155"/>
      <c r="DE845" s="155"/>
      <c r="DF845" s="155"/>
      <c r="DG845" s="155"/>
      <c r="DH845" s="155"/>
      <c r="DI845" s="155"/>
      <c r="DJ845" s="155"/>
      <c r="DK845" s="155"/>
      <c r="DL845" s="155"/>
      <c r="DM845" s="155"/>
      <c r="DN845" s="155"/>
      <c r="DO845" s="155"/>
      <c r="DP845" s="155"/>
      <c r="DQ845" s="155"/>
      <c r="DR845" s="155"/>
      <c r="DS845" s="155"/>
      <c r="DT845" s="155"/>
      <c r="DU845" s="155"/>
      <c r="DV845" s="155"/>
      <c r="DW845" s="155"/>
      <c r="DX845" s="155"/>
      <c r="DY845" s="155"/>
      <c r="DZ845" s="155"/>
      <c r="EA845" s="155"/>
      <c r="EB845" s="155"/>
      <c r="EC845" s="155"/>
      <c r="ED845" s="155"/>
      <c r="EE845" s="155"/>
      <c r="EF845" s="155"/>
      <c r="EG845" s="155"/>
      <c r="EH845" s="155"/>
      <c r="EI845" s="155"/>
      <c r="EJ845" s="155"/>
      <c r="EK845" s="155"/>
      <c r="EL845" s="155"/>
      <c r="EM845" s="155"/>
      <c r="EN845" s="155"/>
      <c r="EO845" s="155"/>
      <c r="EP845" s="155"/>
      <c r="EQ845" s="155"/>
      <c r="ER845" s="155"/>
      <c r="ES845" s="155"/>
      <c r="ET845" s="155"/>
      <c r="EU845" s="155"/>
      <c r="EV845" s="155"/>
      <c r="EW845" s="155"/>
      <c r="EX845" s="155"/>
      <c r="EY845" s="155"/>
      <c r="EZ845" s="155"/>
      <c r="FA845" s="155"/>
      <c r="FB845" s="155"/>
      <c r="FC845" s="155"/>
      <c r="FD845" s="155"/>
      <c r="FE845" s="155"/>
      <c r="FF845" s="155"/>
      <c r="FG845" s="155"/>
      <c r="FH845" s="155"/>
      <c r="FI845" s="155"/>
      <c r="FJ845" s="155"/>
      <c r="FK845" s="155"/>
      <c r="FL845" s="155"/>
      <c r="FM845" s="155"/>
      <c r="FN845" s="155"/>
      <c r="FO845" s="155"/>
      <c r="FP845" s="155"/>
      <c r="FQ845" s="155"/>
      <c r="FR845" s="155"/>
      <c r="FS845" s="155"/>
      <c r="FT845" s="155"/>
      <c r="FU845" s="155"/>
      <c r="FV845" s="155"/>
      <c r="FW845" s="155"/>
      <c r="FX845" s="155"/>
      <c r="FY845" s="155"/>
      <c r="FZ845" s="155"/>
      <c r="GA845" s="155"/>
      <c r="GB845" s="155"/>
      <c r="GC845" s="155"/>
      <c r="GD845" s="155"/>
      <c r="GE845" s="155"/>
      <c r="GF845" s="155"/>
      <c r="GG845" s="155"/>
      <c r="GH845" s="155"/>
      <c r="GI845" s="155"/>
      <c r="GJ845" s="155"/>
      <c r="GK845" s="155"/>
      <c r="GL845" s="155"/>
      <c r="GM845" s="155"/>
      <c r="GN845" s="155"/>
      <c r="GO845" s="155"/>
      <c r="GP845" s="155"/>
      <c r="GQ845" s="155"/>
      <c r="GR845" s="155"/>
      <c r="GS845" s="155"/>
      <c r="GT845" s="155"/>
      <c r="GU845" s="155"/>
      <c r="GV845" s="155"/>
      <c r="GW845" s="155"/>
      <c r="GX845" s="155"/>
      <c r="GY845" s="155"/>
      <c r="GZ845" s="155"/>
      <c r="HA845" s="155"/>
      <c r="HB845" s="155"/>
      <c r="HC845" s="155"/>
      <c r="HD845" s="155"/>
      <c r="HE845" s="155"/>
      <c r="HF845" s="155"/>
      <c r="HG845" s="155"/>
      <c r="HH845" s="155"/>
      <c r="HI845" s="155"/>
      <c r="HJ845" s="155"/>
      <c r="HK845" s="155"/>
      <c r="HL845" s="155"/>
      <c r="HM845" s="155"/>
      <c r="HN845" s="155"/>
      <c r="HO845" s="155"/>
      <c r="HP845" s="155"/>
      <c r="HQ845" s="155"/>
      <c r="HR845" s="155"/>
      <c r="HS845" s="155"/>
      <c r="HT845" s="155"/>
    </row>
    <row r="846" spans="1:228" s="149" customFormat="1" ht="15.75" hidden="1" outlineLevel="2" x14ac:dyDescent="0.25">
      <c r="A846" s="56" t="s">
        <v>161</v>
      </c>
      <c r="B846" s="57" t="s">
        <v>519</v>
      </c>
      <c r="C846" s="563">
        <v>0</v>
      </c>
      <c r="D846" s="563">
        <f t="shared" si="112"/>
        <v>1000</v>
      </c>
      <c r="E846" s="563"/>
      <c r="F846" s="563"/>
      <c r="G846" s="563"/>
      <c r="H846" s="563">
        <f t="shared" si="113"/>
        <v>1000</v>
      </c>
      <c r="I846" s="563">
        <v>0</v>
      </c>
      <c r="J846" s="563">
        <v>1000</v>
      </c>
      <c r="K846" s="565">
        <v>0</v>
      </c>
      <c r="L846" s="563">
        <f t="shared" si="114"/>
        <v>0</v>
      </c>
      <c r="M846" s="565">
        <v>0</v>
      </c>
      <c r="N846" s="563">
        <v>0</v>
      </c>
      <c r="O846" s="563">
        <v>0</v>
      </c>
      <c r="P846" s="563">
        <f t="shared" si="115"/>
        <v>0</v>
      </c>
      <c r="Q846" s="563">
        <v>0</v>
      </c>
      <c r="R846" s="563">
        <v>0</v>
      </c>
      <c r="S846" s="563">
        <v>0</v>
      </c>
      <c r="T846" s="563">
        <f t="shared" si="116"/>
        <v>0</v>
      </c>
      <c r="U846" s="563">
        <v>0</v>
      </c>
      <c r="V846" s="563">
        <v>0</v>
      </c>
      <c r="W846" s="563">
        <v>0</v>
      </c>
      <c r="X846" s="58"/>
      <c r="Y846" s="281" t="s">
        <v>506</v>
      </c>
      <c r="Z846" s="341"/>
      <c r="AA846" s="155"/>
      <c r="AB846" s="155"/>
      <c r="AC846" s="155"/>
      <c r="AD846" s="155"/>
      <c r="AE846" s="155"/>
      <c r="AF846" s="155"/>
      <c r="AG846" s="155"/>
      <c r="AH846" s="155"/>
      <c r="AI846" s="34">
        <f t="shared" si="133"/>
        <v>1000</v>
      </c>
      <c r="AJ846" s="34">
        <f t="shared" si="134"/>
        <v>0</v>
      </c>
      <c r="AK846" s="155"/>
      <c r="AL846" s="155"/>
      <c r="AM846" s="155"/>
      <c r="AN846" s="155"/>
      <c r="AO846" s="155"/>
      <c r="AP846" s="155"/>
      <c r="AQ846" s="155"/>
      <c r="AR846" s="155"/>
      <c r="AS846" s="155"/>
      <c r="AT846" s="155"/>
      <c r="AU846" s="155"/>
      <c r="AV846" s="155"/>
      <c r="AW846" s="155"/>
      <c r="AX846" s="155"/>
      <c r="AY846" s="155"/>
      <c r="AZ846" s="155"/>
      <c r="BA846" s="155"/>
      <c r="BB846" s="155"/>
      <c r="BC846" s="155"/>
      <c r="BD846" s="155"/>
      <c r="BE846" s="155"/>
      <c r="BF846" s="155"/>
      <c r="BG846" s="155"/>
      <c r="BH846" s="155"/>
      <c r="BI846" s="155"/>
      <c r="BJ846" s="155"/>
      <c r="BK846" s="155"/>
      <c r="BL846" s="155"/>
      <c r="BM846" s="155"/>
      <c r="BN846" s="155"/>
      <c r="BO846" s="155"/>
      <c r="BP846" s="155"/>
      <c r="BQ846" s="155"/>
      <c r="BR846" s="155"/>
      <c r="BS846" s="155"/>
      <c r="BT846" s="155"/>
      <c r="BU846" s="155"/>
      <c r="BV846" s="155"/>
      <c r="BW846" s="155"/>
      <c r="BX846" s="155"/>
      <c r="BY846" s="155"/>
      <c r="BZ846" s="155"/>
      <c r="CA846" s="155"/>
      <c r="CB846" s="155"/>
      <c r="CC846" s="155"/>
      <c r="CD846" s="155"/>
      <c r="CE846" s="155"/>
      <c r="CF846" s="155"/>
      <c r="CG846" s="155"/>
      <c r="CH846" s="155"/>
      <c r="CI846" s="155"/>
      <c r="CJ846" s="155"/>
      <c r="CK846" s="155"/>
      <c r="CL846" s="155"/>
      <c r="CM846" s="155"/>
      <c r="CN846" s="155"/>
      <c r="CO846" s="155"/>
      <c r="CP846" s="155"/>
      <c r="CQ846" s="155"/>
      <c r="CR846" s="155"/>
      <c r="CS846" s="155"/>
      <c r="CT846" s="155"/>
      <c r="CU846" s="155"/>
      <c r="CV846" s="155"/>
      <c r="CW846" s="155"/>
      <c r="CX846" s="155"/>
      <c r="CY846" s="155"/>
      <c r="CZ846" s="155"/>
      <c r="DA846" s="155"/>
      <c r="DB846" s="155"/>
      <c r="DC846" s="155"/>
      <c r="DD846" s="155"/>
      <c r="DE846" s="155"/>
      <c r="DF846" s="155"/>
      <c r="DG846" s="155"/>
      <c r="DH846" s="155"/>
      <c r="DI846" s="155"/>
      <c r="DJ846" s="155"/>
      <c r="DK846" s="155"/>
      <c r="DL846" s="155"/>
      <c r="DM846" s="155"/>
      <c r="DN846" s="155"/>
      <c r="DO846" s="155"/>
      <c r="DP846" s="155"/>
      <c r="DQ846" s="155"/>
      <c r="DR846" s="155"/>
      <c r="DS846" s="155"/>
      <c r="DT846" s="155"/>
      <c r="DU846" s="155"/>
      <c r="DV846" s="155"/>
      <c r="DW846" s="155"/>
      <c r="DX846" s="155"/>
      <c r="DY846" s="155"/>
      <c r="DZ846" s="155"/>
      <c r="EA846" s="155"/>
      <c r="EB846" s="155"/>
      <c r="EC846" s="155"/>
      <c r="ED846" s="155"/>
      <c r="EE846" s="155"/>
      <c r="EF846" s="155"/>
      <c r="EG846" s="155"/>
      <c r="EH846" s="155"/>
      <c r="EI846" s="155"/>
      <c r="EJ846" s="155"/>
      <c r="EK846" s="155"/>
      <c r="EL846" s="155"/>
      <c r="EM846" s="155"/>
      <c r="EN846" s="155"/>
      <c r="EO846" s="155"/>
      <c r="EP846" s="155"/>
      <c r="EQ846" s="155"/>
      <c r="ER846" s="155"/>
      <c r="ES846" s="155"/>
      <c r="ET846" s="155"/>
      <c r="EU846" s="155"/>
      <c r="EV846" s="155"/>
      <c r="EW846" s="155"/>
      <c r="EX846" s="155"/>
      <c r="EY846" s="155"/>
      <c r="EZ846" s="155"/>
      <c r="FA846" s="155"/>
      <c r="FB846" s="155"/>
      <c r="FC846" s="155"/>
      <c r="FD846" s="155"/>
      <c r="FE846" s="155"/>
      <c r="FF846" s="155"/>
      <c r="FG846" s="155"/>
      <c r="FH846" s="155"/>
      <c r="FI846" s="155"/>
      <c r="FJ846" s="155"/>
      <c r="FK846" s="155"/>
      <c r="FL846" s="155"/>
      <c r="FM846" s="155"/>
      <c r="FN846" s="155"/>
      <c r="FO846" s="155"/>
      <c r="FP846" s="155"/>
      <c r="FQ846" s="155"/>
      <c r="FR846" s="155"/>
      <c r="FS846" s="155"/>
      <c r="FT846" s="155"/>
      <c r="FU846" s="155"/>
      <c r="FV846" s="155"/>
      <c r="FW846" s="155"/>
      <c r="FX846" s="155"/>
      <c r="FY846" s="155"/>
      <c r="FZ846" s="155"/>
      <c r="GA846" s="155"/>
      <c r="GB846" s="155"/>
      <c r="GC846" s="155"/>
      <c r="GD846" s="155"/>
      <c r="GE846" s="155"/>
      <c r="GF846" s="155"/>
      <c r="GG846" s="155"/>
      <c r="GH846" s="155"/>
      <c r="GI846" s="155"/>
      <c r="GJ846" s="155"/>
      <c r="GK846" s="155"/>
      <c r="GL846" s="155"/>
      <c r="GM846" s="155"/>
      <c r="GN846" s="155"/>
      <c r="GO846" s="155"/>
      <c r="GP846" s="155"/>
      <c r="GQ846" s="155"/>
      <c r="GR846" s="155"/>
      <c r="GS846" s="155"/>
      <c r="GT846" s="155"/>
      <c r="GU846" s="155"/>
      <c r="GV846" s="155"/>
      <c r="GW846" s="155"/>
      <c r="GX846" s="155"/>
      <c r="GY846" s="155"/>
      <c r="GZ846" s="155"/>
      <c r="HA846" s="155"/>
      <c r="HB846" s="155"/>
      <c r="HC846" s="155"/>
      <c r="HD846" s="155"/>
      <c r="HE846" s="155"/>
      <c r="HF846" s="155"/>
      <c r="HG846" s="155"/>
      <c r="HH846" s="155"/>
      <c r="HI846" s="155"/>
      <c r="HJ846" s="155"/>
      <c r="HK846" s="155"/>
      <c r="HL846" s="155"/>
      <c r="HM846" s="155"/>
      <c r="HN846" s="155"/>
      <c r="HO846" s="155"/>
      <c r="HP846" s="155"/>
      <c r="HQ846" s="155"/>
      <c r="HR846" s="155"/>
      <c r="HS846" s="155"/>
      <c r="HT846" s="155"/>
    </row>
    <row r="847" spans="1:228" s="149" customFormat="1" ht="15.75" hidden="1" outlineLevel="2" x14ac:dyDescent="0.25">
      <c r="A847" s="56" t="s">
        <v>173</v>
      </c>
      <c r="B847" s="57" t="s">
        <v>520</v>
      </c>
      <c r="C847" s="563">
        <v>0</v>
      </c>
      <c r="D847" s="563">
        <f t="shared" ref="D847:D910" si="135">H847+L847+P847+T847</f>
        <v>700</v>
      </c>
      <c r="E847" s="563"/>
      <c r="F847" s="563"/>
      <c r="G847" s="563"/>
      <c r="H847" s="563">
        <f t="shared" ref="H847:H910" si="136">SUM(I847:K847)</f>
        <v>700</v>
      </c>
      <c r="I847" s="563">
        <v>0</v>
      </c>
      <c r="J847" s="563">
        <f>500+200</f>
        <v>700</v>
      </c>
      <c r="K847" s="565">
        <v>0</v>
      </c>
      <c r="L847" s="563">
        <f t="shared" ref="L847:L910" si="137">SUM(M847:O847)</f>
        <v>0</v>
      </c>
      <c r="M847" s="565">
        <v>0</v>
      </c>
      <c r="N847" s="563">
        <v>0</v>
      </c>
      <c r="O847" s="563">
        <v>0</v>
      </c>
      <c r="P847" s="563">
        <f t="shared" ref="P847:P910" si="138">SUM(Q847:S847)</f>
        <v>0</v>
      </c>
      <c r="Q847" s="563">
        <v>0</v>
      </c>
      <c r="R847" s="563">
        <v>0</v>
      </c>
      <c r="S847" s="563">
        <v>0</v>
      </c>
      <c r="T847" s="563">
        <f t="shared" ref="T847:T910" si="139">SUM(U847:W847)</f>
        <v>0</v>
      </c>
      <c r="U847" s="563">
        <v>0</v>
      </c>
      <c r="V847" s="563">
        <v>0</v>
      </c>
      <c r="W847" s="563">
        <v>0</v>
      </c>
      <c r="X847" s="58"/>
      <c r="Y847" s="281" t="s">
        <v>506</v>
      </c>
      <c r="Z847" s="341"/>
      <c r="AA847" s="155"/>
      <c r="AB847" s="155"/>
      <c r="AC847" s="155"/>
      <c r="AD847" s="155"/>
      <c r="AE847" s="155"/>
      <c r="AF847" s="155"/>
      <c r="AG847" s="155"/>
      <c r="AH847" s="155"/>
      <c r="AI847" s="34">
        <f t="shared" si="133"/>
        <v>700</v>
      </c>
      <c r="AJ847" s="34">
        <f t="shared" si="134"/>
        <v>0</v>
      </c>
      <c r="AK847" s="155"/>
      <c r="AL847" s="155"/>
      <c r="AM847" s="155"/>
      <c r="AN847" s="155"/>
      <c r="AO847" s="155"/>
      <c r="AP847" s="155"/>
      <c r="AQ847" s="155"/>
      <c r="AR847" s="155"/>
      <c r="AS847" s="155"/>
      <c r="AT847" s="155"/>
      <c r="AU847" s="155"/>
      <c r="AV847" s="155"/>
      <c r="AW847" s="155"/>
      <c r="AX847" s="155"/>
      <c r="AY847" s="155"/>
      <c r="AZ847" s="155"/>
      <c r="BA847" s="155"/>
      <c r="BB847" s="155"/>
      <c r="BC847" s="155"/>
      <c r="BD847" s="155"/>
      <c r="BE847" s="155"/>
      <c r="BF847" s="155"/>
      <c r="BG847" s="155"/>
      <c r="BH847" s="155"/>
      <c r="BI847" s="155"/>
      <c r="BJ847" s="155"/>
      <c r="BK847" s="155"/>
      <c r="BL847" s="155"/>
      <c r="BM847" s="155"/>
      <c r="BN847" s="155"/>
      <c r="BO847" s="155"/>
      <c r="BP847" s="155"/>
      <c r="BQ847" s="155"/>
      <c r="BR847" s="155"/>
      <c r="BS847" s="155"/>
      <c r="BT847" s="155"/>
      <c r="BU847" s="155"/>
      <c r="BV847" s="155"/>
      <c r="BW847" s="155"/>
      <c r="BX847" s="155"/>
      <c r="BY847" s="155"/>
      <c r="BZ847" s="155"/>
      <c r="CA847" s="155"/>
      <c r="CB847" s="155"/>
      <c r="CC847" s="155"/>
      <c r="CD847" s="155"/>
      <c r="CE847" s="155"/>
      <c r="CF847" s="155"/>
      <c r="CG847" s="155"/>
      <c r="CH847" s="155"/>
      <c r="CI847" s="155"/>
      <c r="CJ847" s="155"/>
      <c r="CK847" s="155"/>
      <c r="CL847" s="155"/>
      <c r="CM847" s="155"/>
      <c r="CN847" s="155"/>
      <c r="CO847" s="155"/>
      <c r="CP847" s="155"/>
      <c r="CQ847" s="155"/>
      <c r="CR847" s="155"/>
      <c r="CS847" s="155"/>
      <c r="CT847" s="155"/>
      <c r="CU847" s="155"/>
      <c r="CV847" s="155"/>
      <c r="CW847" s="155"/>
      <c r="CX847" s="155"/>
      <c r="CY847" s="155"/>
      <c r="CZ847" s="155"/>
      <c r="DA847" s="155"/>
      <c r="DB847" s="155"/>
      <c r="DC847" s="155"/>
      <c r="DD847" s="155"/>
      <c r="DE847" s="155"/>
      <c r="DF847" s="155"/>
      <c r="DG847" s="155"/>
      <c r="DH847" s="155"/>
      <c r="DI847" s="155"/>
      <c r="DJ847" s="155"/>
      <c r="DK847" s="155"/>
      <c r="DL847" s="155"/>
      <c r="DM847" s="155"/>
      <c r="DN847" s="155"/>
      <c r="DO847" s="155"/>
      <c r="DP847" s="155"/>
      <c r="DQ847" s="155"/>
      <c r="DR847" s="155"/>
      <c r="DS847" s="155"/>
      <c r="DT847" s="155"/>
      <c r="DU847" s="155"/>
      <c r="DV847" s="155"/>
      <c r="DW847" s="155"/>
      <c r="DX847" s="155"/>
      <c r="DY847" s="155"/>
      <c r="DZ847" s="155"/>
      <c r="EA847" s="155"/>
      <c r="EB847" s="155"/>
      <c r="EC847" s="155"/>
      <c r="ED847" s="155"/>
      <c r="EE847" s="155"/>
      <c r="EF847" s="155"/>
      <c r="EG847" s="155"/>
      <c r="EH847" s="155"/>
      <c r="EI847" s="155"/>
      <c r="EJ847" s="155"/>
      <c r="EK847" s="155"/>
      <c r="EL847" s="155"/>
      <c r="EM847" s="155"/>
      <c r="EN847" s="155"/>
      <c r="EO847" s="155"/>
      <c r="EP847" s="155"/>
      <c r="EQ847" s="155"/>
      <c r="ER847" s="155"/>
      <c r="ES847" s="155"/>
      <c r="ET847" s="155"/>
      <c r="EU847" s="155"/>
      <c r="EV847" s="155"/>
      <c r="EW847" s="155"/>
      <c r="EX847" s="155"/>
      <c r="EY847" s="155"/>
      <c r="EZ847" s="155"/>
      <c r="FA847" s="155"/>
      <c r="FB847" s="155"/>
      <c r="FC847" s="155"/>
      <c r="FD847" s="155"/>
      <c r="FE847" s="155"/>
      <c r="FF847" s="155"/>
      <c r="FG847" s="155"/>
      <c r="FH847" s="155"/>
      <c r="FI847" s="155"/>
      <c r="FJ847" s="155"/>
      <c r="FK847" s="155"/>
      <c r="FL847" s="155"/>
      <c r="FM847" s="155"/>
      <c r="FN847" s="155"/>
      <c r="FO847" s="155"/>
      <c r="FP847" s="155"/>
      <c r="FQ847" s="155"/>
      <c r="FR847" s="155"/>
      <c r="FS847" s="155"/>
      <c r="FT847" s="155"/>
      <c r="FU847" s="155"/>
      <c r="FV847" s="155"/>
      <c r="FW847" s="155"/>
      <c r="FX847" s="155"/>
      <c r="FY847" s="155"/>
      <c r="FZ847" s="155"/>
      <c r="GA847" s="155"/>
      <c r="GB847" s="155"/>
      <c r="GC847" s="155"/>
      <c r="GD847" s="155"/>
      <c r="GE847" s="155"/>
      <c r="GF847" s="155"/>
      <c r="GG847" s="155"/>
      <c r="GH847" s="155"/>
      <c r="GI847" s="155"/>
      <c r="GJ847" s="155"/>
      <c r="GK847" s="155"/>
      <c r="GL847" s="155"/>
      <c r="GM847" s="155"/>
      <c r="GN847" s="155"/>
      <c r="GO847" s="155"/>
      <c r="GP847" s="155"/>
      <c r="GQ847" s="155"/>
      <c r="GR847" s="155"/>
      <c r="GS847" s="155"/>
      <c r="GT847" s="155"/>
      <c r="GU847" s="155"/>
      <c r="GV847" s="155"/>
      <c r="GW847" s="155"/>
      <c r="GX847" s="155"/>
      <c r="GY847" s="155"/>
      <c r="GZ847" s="155"/>
      <c r="HA847" s="155"/>
      <c r="HB847" s="155"/>
      <c r="HC847" s="155"/>
      <c r="HD847" s="155"/>
      <c r="HE847" s="155"/>
      <c r="HF847" s="155"/>
      <c r="HG847" s="155"/>
      <c r="HH847" s="155"/>
      <c r="HI847" s="155"/>
      <c r="HJ847" s="155"/>
      <c r="HK847" s="155"/>
      <c r="HL847" s="155"/>
      <c r="HM847" s="155"/>
      <c r="HN847" s="155"/>
      <c r="HO847" s="155"/>
      <c r="HP847" s="155"/>
      <c r="HQ847" s="155"/>
      <c r="HR847" s="155"/>
      <c r="HS847" s="155"/>
      <c r="HT847" s="155"/>
    </row>
    <row r="848" spans="1:228" customFormat="1" ht="31.5" hidden="1" outlineLevel="2" x14ac:dyDescent="0.25">
      <c r="A848" s="56" t="s">
        <v>181</v>
      </c>
      <c r="B848" s="63" t="s">
        <v>521</v>
      </c>
      <c r="C848" s="563">
        <v>0</v>
      </c>
      <c r="D848" s="563">
        <f t="shared" si="135"/>
        <v>3661.6</v>
      </c>
      <c r="E848" s="563"/>
      <c r="F848" s="563"/>
      <c r="G848" s="563"/>
      <c r="H848" s="563">
        <f t="shared" si="136"/>
        <v>3661.6</v>
      </c>
      <c r="I848" s="563">
        <v>0</v>
      </c>
      <c r="J848" s="563">
        <v>3661.6</v>
      </c>
      <c r="K848" s="565">
        <v>0</v>
      </c>
      <c r="L848" s="563">
        <f t="shared" si="137"/>
        <v>0</v>
      </c>
      <c r="M848" s="565">
        <v>0</v>
      </c>
      <c r="N848" s="563">
        <v>0</v>
      </c>
      <c r="O848" s="563">
        <v>0</v>
      </c>
      <c r="P848" s="563">
        <f t="shared" si="138"/>
        <v>0</v>
      </c>
      <c r="Q848" s="563">
        <v>0</v>
      </c>
      <c r="R848" s="563">
        <v>0</v>
      </c>
      <c r="S848" s="563">
        <v>0</v>
      </c>
      <c r="T848" s="563">
        <f t="shared" si="139"/>
        <v>0</v>
      </c>
      <c r="U848" s="563">
        <v>0</v>
      </c>
      <c r="V848" s="563">
        <v>0</v>
      </c>
      <c r="W848" s="563">
        <v>0</v>
      </c>
      <c r="X848" s="58"/>
      <c r="Y848" s="282"/>
      <c r="Z848" s="342"/>
      <c r="AA848" s="157"/>
      <c r="AB848" s="157"/>
      <c r="AC848" s="157"/>
      <c r="AD848" s="157"/>
      <c r="AE848" s="157"/>
      <c r="AF848" s="157"/>
      <c r="AG848" s="157"/>
      <c r="AH848" s="157"/>
      <c r="AI848" s="34">
        <f t="shared" si="133"/>
        <v>3661.6</v>
      </c>
      <c r="AJ848" s="34">
        <f t="shared" si="134"/>
        <v>0</v>
      </c>
      <c r="AK848" s="157"/>
      <c r="AL848" s="157"/>
      <c r="AM848" s="157"/>
      <c r="AN848" s="157"/>
      <c r="AO848" s="157"/>
      <c r="AP848" s="157"/>
      <c r="AQ848" s="157"/>
      <c r="AR848" s="157"/>
      <c r="AS848" s="157"/>
      <c r="AT848" s="157"/>
      <c r="AU848" s="157"/>
      <c r="AV848" s="157"/>
      <c r="AW848" s="157"/>
      <c r="AX848" s="157"/>
      <c r="AY848" s="157"/>
      <c r="AZ848" s="157"/>
      <c r="BA848" s="157"/>
      <c r="BB848" s="157"/>
      <c r="BC848" s="157"/>
      <c r="BD848" s="157"/>
      <c r="BE848" s="157"/>
      <c r="BF848" s="157"/>
      <c r="BG848" s="157"/>
      <c r="BH848" s="157"/>
      <c r="BI848" s="157"/>
      <c r="BJ848" s="157"/>
      <c r="BK848" s="157"/>
      <c r="BL848" s="157"/>
      <c r="BM848" s="157"/>
      <c r="BN848" s="157"/>
      <c r="BO848" s="157"/>
      <c r="BP848" s="157"/>
      <c r="BQ848" s="157"/>
      <c r="BR848" s="157"/>
      <c r="BS848" s="157"/>
      <c r="BT848" s="157"/>
      <c r="BU848" s="157"/>
      <c r="BV848" s="157"/>
      <c r="BW848" s="157"/>
      <c r="BX848" s="157"/>
      <c r="BY848" s="157"/>
      <c r="BZ848" s="157"/>
      <c r="CA848" s="157"/>
      <c r="CB848" s="157"/>
      <c r="CC848" s="157"/>
      <c r="CD848" s="157"/>
      <c r="CE848" s="157"/>
      <c r="CF848" s="157"/>
      <c r="CG848" s="157"/>
      <c r="CH848" s="157"/>
      <c r="CI848" s="157"/>
      <c r="CJ848" s="157"/>
      <c r="CK848" s="157"/>
      <c r="CL848" s="157"/>
      <c r="CM848" s="157"/>
      <c r="CN848" s="157"/>
      <c r="CO848" s="157"/>
      <c r="CP848" s="157"/>
      <c r="CQ848" s="157"/>
      <c r="CR848" s="157"/>
      <c r="CS848" s="157"/>
      <c r="CT848" s="157"/>
      <c r="CU848" s="157"/>
      <c r="CV848" s="157"/>
      <c r="CW848" s="157"/>
      <c r="CX848" s="157"/>
      <c r="CY848" s="157"/>
      <c r="CZ848" s="157"/>
      <c r="DA848" s="157"/>
      <c r="DB848" s="157"/>
      <c r="DC848" s="157"/>
      <c r="DD848" s="157"/>
      <c r="DE848" s="157"/>
      <c r="DF848" s="157"/>
      <c r="DG848" s="157"/>
      <c r="DH848" s="157"/>
      <c r="DI848" s="157"/>
      <c r="DJ848" s="157"/>
      <c r="DK848" s="157"/>
      <c r="DL848" s="157"/>
      <c r="DM848" s="157"/>
      <c r="DN848" s="157"/>
      <c r="DO848" s="157"/>
      <c r="DP848" s="157"/>
      <c r="DQ848" s="157"/>
      <c r="DR848" s="157"/>
      <c r="DS848" s="157"/>
      <c r="DT848" s="157"/>
      <c r="DU848" s="157"/>
      <c r="DV848" s="157"/>
      <c r="DW848" s="157"/>
      <c r="DX848" s="157"/>
      <c r="DY848" s="157"/>
      <c r="DZ848" s="157"/>
      <c r="EA848" s="157"/>
      <c r="EB848" s="157"/>
      <c r="EC848" s="157"/>
      <c r="ED848" s="157"/>
      <c r="EE848" s="157"/>
      <c r="EF848" s="157"/>
      <c r="EG848" s="157"/>
      <c r="EH848" s="157"/>
      <c r="EI848" s="157"/>
      <c r="EJ848" s="157"/>
      <c r="EK848" s="157"/>
      <c r="EL848" s="157"/>
      <c r="EM848" s="157"/>
      <c r="EN848" s="157"/>
      <c r="EO848" s="157"/>
      <c r="EP848" s="157"/>
      <c r="EQ848" s="157"/>
      <c r="ER848" s="157"/>
      <c r="ES848" s="157"/>
      <c r="ET848" s="157"/>
      <c r="EU848" s="157"/>
      <c r="EV848" s="157"/>
      <c r="EW848" s="157"/>
      <c r="EX848" s="157"/>
      <c r="EY848" s="157"/>
      <c r="EZ848" s="157"/>
      <c r="FA848" s="157"/>
      <c r="FB848" s="157"/>
      <c r="FC848" s="157"/>
      <c r="FD848" s="157"/>
      <c r="FE848" s="157"/>
      <c r="FF848" s="157"/>
      <c r="FG848" s="157"/>
      <c r="FH848" s="157"/>
      <c r="FI848" s="157"/>
      <c r="FJ848" s="157"/>
      <c r="FK848" s="157"/>
      <c r="FL848" s="157"/>
      <c r="FM848" s="157"/>
      <c r="FN848" s="157"/>
      <c r="FO848" s="157"/>
      <c r="FP848" s="157"/>
      <c r="FQ848" s="157"/>
      <c r="FR848" s="157"/>
      <c r="FS848" s="157"/>
      <c r="FT848" s="157"/>
      <c r="FU848" s="157"/>
      <c r="FV848" s="157"/>
      <c r="FW848" s="157"/>
      <c r="FX848" s="157"/>
      <c r="FY848" s="157"/>
      <c r="FZ848" s="157"/>
      <c r="GA848" s="157"/>
      <c r="GB848" s="157"/>
      <c r="GC848" s="157"/>
      <c r="GD848" s="157"/>
      <c r="GE848" s="157"/>
      <c r="GF848" s="157"/>
      <c r="GG848" s="157"/>
      <c r="GH848" s="157"/>
      <c r="GI848" s="157"/>
      <c r="GJ848" s="157"/>
      <c r="GK848" s="157"/>
      <c r="GL848" s="157"/>
      <c r="GM848" s="157"/>
      <c r="GN848" s="157"/>
      <c r="GO848" s="157"/>
      <c r="GP848" s="157"/>
      <c r="GQ848" s="157"/>
      <c r="GR848" s="157"/>
      <c r="GS848" s="157"/>
      <c r="GT848" s="157"/>
      <c r="GU848" s="157"/>
      <c r="GV848" s="157"/>
      <c r="GW848" s="157"/>
      <c r="GX848" s="157"/>
      <c r="GY848" s="157"/>
      <c r="GZ848" s="157"/>
      <c r="HA848" s="157"/>
      <c r="HB848" s="157"/>
      <c r="HC848" s="157"/>
      <c r="HD848" s="157"/>
      <c r="HE848" s="157"/>
      <c r="HF848" s="157"/>
      <c r="HG848" s="157"/>
      <c r="HH848" s="157"/>
      <c r="HI848" s="157"/>
      <c r="HJ848" s="157"/>
      <c r="HK848" s="157"/>
      <c r="HL848" s="157"/>
      <c r="HM848" s="157"/>
      <c r="HN848" s="157"/>
      <c r="HO848" s="157"/>
      <c r="HP848" s="157"/>
      <c r="HQ848" s="157"/>
      <c r="HR848" s="157"/>
      <c r="HS848" s="157"/>
      <c r="HT848" s="157"/>
    </row>
    <row r="849" spans="1:228" s="158" customFormat="1" ht="15.75" hidden="1" outlineLevel="2" x14ac:dyDescent="0.2">
      <c r="A849" s="56" t="s">
        <v>187</v>
      </c>
      <c r="B849" s="63" t="s">
        <v>522</v>
      </c>
      <c r="C849" s="563">
        <v>0</v>
      </c>
      <c r="D849" s="563">
        <f t="shared" si="135"/>
        <v>597</v>
      </c>
      <c r="E849" s="563"/>
      <c r="F849" s="563"/>
      <c r="G849" s="563"/>
      <c r="H849" s="563">
        <f t="shared" si="136"/>
        <v>597</v>
      </c>
      <c r="I849" s="563">
        <v>0</v>
      </c>
      <c r="J849" s="564">
        <v>597</v>
      </c>
      <c r="K849" s="565">
        <v>0</v>
      </c>
      <c r="L849" s="563">
        <f t="shared" si="137"/>
        <v>0</v>
      </c>
      <c r="M849" s="565">
        <v>0</v>
      </c>
      <c r="N849" s="563">
        <v>0</v>
      </c>
      <c r="O849" s="563">
        <v>0</v>
      </c>
      <c r="P849" s="563">
        <f t="shared" si="138"/>
        <v>0</v>
      </c>
      <c r="Q849" s="563">
        <v>0</v>
      </c>
      <c r="R849" s="563">
        <v>0</v>
      </c>
      <c r="S849" s="563">
        <v>0</v>
      </c>
      <c r="T849" s="563">
        <f t="shared" si="139"/>
        <v>0</v>
      </c>
      <c r="U849" s="563">
        <v>0</v>
      </c>
      <c r="V849" s="563">
        <v>0</v>
      </c>
      <c r="W849" s="563">
        <v>0</v>
      </c>
      <c r="X849" s="58"/>
      <c r="Y849" s="286" t="s">
        <v>523</v>
      </c>
      <c r="Z849" s="343"/>
      <c r="AI849" s="34">
        <f t="shared" si="133"/>
        <v>597</v>
      </c>
      <c r="AJ849" s="34">
        <f t="shared" si="134"/>
        <v>0</v>
      </c>
    </row>
    <row r="850" spans="1:228" customFormat="1" ht="31.5" hidden="1" outlineLevel="2" x14ac:dyDescent="0.25">
      <c r="A850" s="56" t="s">
        <v>192</v>
      </c>
      <c r="B850" s="63" t="s">
        <v>524</v>
      </c>
      <c r="C850" s="563">
        <v>0</v>
      </c>
      <c r="D850" s="563">
        <f t="shared" si="135"/>
        <v>4407.8025200000002</v>
      </c>
      <c r="E850" s="563"/>
      <c r="F850" s="563"/>
      <c r="G850" s="563"/>
      <c r="H850" s="563">
        <f t="shared" si="136"/>
        <v>4407.8025200000002</v>
      </c>
      <c r="I850" s="563">
        <v>0</v>
      </c>
      <c r="J850" s="563">
        <v>4407.8025200000002</v>
      </c>
      <c r="K850" s="565">
        <v>0</v>
      </c>
      <c r="L850" s="563">
        <f t="shared" si="137"/>
        <v>0</v>
      </c>
      <c r="M850" s="565">
        <v>0</v>
      </c>
      <c r="N850" s="563">
        <v>0</v>
      </c>
      <c r="O850" s="563">
        <v>0</v>
      </c>
      <c r="P850" s="563">
        <f t="shared" si="138"/>
        <v>0</v>
      </c>
      <c r="Q850" s="563">
        <v>0</v>
      </c>
      <c r="R850" s="563">
        <v>0</v>
      </c>
      <c r="S850" s="563">
        <v>0</v>
      </c>
      <c r="T850" s="563">
        <f t="shared" si="139"/>
        <v>0</v>
      </c>
      <c r="U850" s="563">
        <v>0</v>
      </c>
      <c r="V850" s="563">
        <v>0</v>
      </c>
      <c r="W850" s="563">
        <v>0</v>
      </c>
      <c r="X850" s="58"/>
      <c r="Y850" s="282"/>
      <c r="Z850" s="342"/>
      <c r="AA850" s="157"/>
      <c r="AB850" s="157"/>
      <c r="AC850" s="157"/>
      <c r="AD850" s="157"/>
      <c r="AE850" s="157"/>
      <c r="AF850" s="157"/>
      <c r="AG850" s="157"/>
      <c r="AH850" s="157"/>
      <c r="AI850" s="34">
        <f t="shared" si="133"/>
        <v>4407.8025200000002</v>
      </c>
      <c r="AJ850" s="34">
        <f t="shared" si="134"/>
        <v>0</v>
      </c>
      <c r="AK850" s="157"/>
      <c r="AL850" s="157"/>
      <c r="AM850" s="157"/>
      <c r="AN850" s="157"/>
      <c r="AO850" s="157"/>
      <c r="AP850" s="157"/>
      <c r="AQ850" s="157"/>
      <c r="AR850" s="157"/>
      <c r="AS850" s="157"/>
      <c r="AT850" s="157"/>
      <c r="AU850" s="157"/>
      <c r="AV850" s="157"/>
      <c r="AW850" s="157"/>
      <c r="AX850" s="157"/>
      <c r="AY850" s="157"/>
      <c r="AZ850" s="157"/>
      <c r="BA850" s="157"/>
      <c r="BB850" s="157"/>
      <c r="BC850" s="157"/>
      <c r="BD850" s="157"/>
      <c r="BE850" s="157"/>
      <c r="BF850" s="157"/>
      <c r="BG850" s="157"/>
      <c r="BH850" s="157"/>
      <c r="BI850" s="157"/>
      <c r="BJ850" s="157"/>
      <c r="BK850" s="157"/>
      <c r="BL850" s="157"/>
      <c r="BM850" s="157"/>
      <c r="BN850" s="157"/>
      <c r="BO850" s="157"/>
      <c r="BP850" s="157"/>
      <c r="BQ850" s="157"/>
      <c r="BR850" s="157"/>
      <c r="BS850" s="157"/>
      <c r="BT850" s="157"/>
      <c r="BU850" s="157"/>
      <c r="BV850" s="157"/>
      <c r="BW850" s="157"/>
      <c r="BX850" s="157"/>
      <c r="BY850" s="157"/>
      <c r="BZ850" s="157"/>
      <c r="CA850" s="157"/>
      <c r="CB850" s="157"/>
      <c r="CC850" s="157"/>
      <c r="CD850" s="157"/>
      <c r="CE850" s="157"/>
      <c r="CF850" s="157"/>
      <c r="CG850" s="157"/>
      <c r="CH850" s="157"/>
      <c r="CI850" s="157"/>
      <c r="CJ850" s="157"/>
      <c r="CK850" s="157"/>
      <c r="CL850" s="157"/>
      <c r="CM850" s="157"/>
      <c r="CN850" s="157"/>
      <c r="CO850" s="157"/>
      <c r="CP850" s="157"/>
      <c r="CQ850" s="157"/>
      <c r="CR850" s="157"/>
      <c r="CS850" s="157"/>
      <c r="CT850" s="157"/>
      <c r="CU850" s="157"/>
      <c r="CV850" s="157"/>
      <c r="CW850" s="157"/>
      <c r="CX850" s="157"/>
      <c r="CY850" s="157"/>
      <c r="CZ850" s="157"/>
      <c r="DA850" s="157"/>
      <c r="DB850" s="157"/>
      <c r="DC850" s="157"/>
      <c r="DD850" s="157"/>
      <c r="DE850" s="157"/>
      <c r="DF850" s="157"/>
      <c r="DG850" s="157"/>
      <c r="DH850" s="157"/>
      <c r="DI850" s="157"/>
      <c r="DJ850" s="157"/>
      <c r="DK850" s="157"/>
      <c r="DL850" s="157"/>
      <c r="DM850" s="157"/>
      <c r="DN850" s="157"/>
      <c r="DO850" s="157"/>
      <c r="DP850" s="157"/>
      <c r="DQ850" s="157"/>
      <c r="DR850" s="157"/>
      <c r="DS850" s="157"/>
      <c r="DT850" s="157"/>
      <c r="DU850" s="157"/>
      <c r="DV850" s="157"/>
      <c r="DW850" s="157"/>
      <c r="DX850" s="157"/>
      <c r="DY850" s="157"/>
      <c r="DZ850" s="157"/>
      <c r="EA850" s="157"/>
      <c r="EB850" s="157"/>
      <c r="EC850" s="157"/>
      <c r="ED850" s="157"/>
      <c r="EE850" s="157"/>
      <c r="EF850" s="157"/>
      <c r="EG850" s="157"/>
      <c r="EH850" s="157"/>
      <c r="EI850" s="157"/>
      <c r="EJ850" s="157"/>
      <c r="EK850" s="157"/>
      <c r="EL850" s="157"/>
      <c r="EM850" s="157"/>
      <c r="EN850" s="157"/>
      <c r="EO850" s="157"/>
      <c r="EP850" s="157"/>
      <c r="EQ850" s="157"/>
      <c r="ER850" s="157"/>
      <c r="ES850" s="157"/>
      <c r="ET850" s="157"/>
      <c r="EU850" s="157"/>
      <c r="EV850" s="157"/>
      <c r="EW850" s="157"/>
      <c r="EX850" s="157"/>
      <c r="EY850" s="157"/>
      <c r="EZ850" s="157"/>
      <c r="FA850" s="157"/>
      <c r="FB850" s="157"/>
      <c r="FC850" s="157"/>
      <c r="FD850" s="157"/>
      <c r="FE850" s="157"/>
      <c r="FF850" s="157"/>
      <c r="FG850" s="157"/>
      <c r="FH850" s="157"/>
      <c r="FI850" s="157"/>
      <c r="FJ850" s="157"/>
      <c r="FK850" s="157"/>
      <c r="FL850" s="157"/>
      <c r="FM850" s="157"/>
      <c r="FN850" s="157"/>
      <c r="FO850" s="157"/>
      <c r="FP850" s="157"/>
      <c r="FQ850" s="157"/>
      <c r="FR850" s="157"/>
      <c r="FS850" s="157"/>
      <c r="FT850" s="157"/>
      <c r="FU850" s="157"/>
      <c r="FV850" s="157"/>
      <c r="FW850" s="157"/>
      <c r="FX850" s="157"/>
      <c r="FY850" s="157"/>
      <c r="FZ850" s="157"/>
      <c r="GA850" s="157"/>
      <c r="GB850" s="157"/>
      <c r="GC850" s="157"/>
      <c r="GD850" s="157"/>
      <c r="GE850" s="157"/>
      <c r="GF850" s="157"/>
      <c r="GG850" s="157"/>
      <c r="GH850" s="157"/>
      <c r="GI850" s="157"/>
      <c r="GJ850" s="157"/>
      <c r="GK850" s="157"/>
      <c r="GL850" s="157"/>
      <c r="GM850" s="157"/>
      <c r="GN850" s="157"/>
      <c r="GO850" s="157"/>
      <c r="GP850" s="157"/>
      <c r="GQ850" s="157"/>
      <c r="GR850" s="157"/>
      <c r="GS850" s="157"/>
      <c r="GT850" s="157"/>
      <c r="GU850" s="157"/>
      <c r="GV850" s="157"/>
      <c r="GW850" s="157"/>
      <c r="GX850" s="157"/>
      <c r="GY850" s="157"/>
      <c r="GZ850" s="157"/>
      <c r="HA850" s="157"/>
      <c r="HB850" s="157"/>
      <c r="HC850" s="157"/>
      <c r="HD850" s="157"/>
      <c r="HE850" s="157"/>
      <c r="HF850" s="157"/>
      <c r="HG850" s="157"/>
      <c r="HH850" s="157"/>
      <c r="HI850" s="157"/>
      <c r="HJ850" s="157"/>
      <c r="HK850" s="157"/>
      <c r="HL850" s="157"/>
      <c r="HM850" s="157"/>
      <c r="HN850" s="157"/>
      <c r="HO850" s="157"/>
      <c r="HP850" s="157"/>
      <c r="HQ850" s="157"/>
      <c r="HR850" s="157"/>
      <c r="HS850" s="157"/>
      <c r="HT850" s="157"/>
    </row>
    <row r="851" spans="1:228" s="149" customFormat="1" ht="15.75" hidden="1" outlineLevel="2" x14ac:dyDescent="0.25">
      <c r="A851" s="56" t="s">
        <v>199</v>
      </c>
      <c r="B851" s="63" t="s">
        <v>525</v>
      </c>
      <c r="C851" s="563">
        <v>2</v>
      </c>
      <c r="D851" s="563">
        <f t="shared" si="135"/>
        <v>600</v>
      </c>
      <c r="E851" s="563"/>
      <c r="F851" s="563"/>
      <c r="G851" s="563"/>
      <c r="H851" s="563">
        <f t="shared" si="136"/>
        <v>600</v>
      </c>
      <c r="I851" s="563">
        <v>0</v>
      </c>
      <c r="J851" s="563">
        <v>600</v>
      </c>
      <c r="K851" s="565">
        <v>0</v>
      </c>
      <c r="L851" s="563">
        <f t="shared" si="137"/>
        <v>0</v>
      </c>
      <c r="M851" s="565">
        <v>0</v>
      </c>
      <c r="N851" s="563">
        <v>0</v>
      </c>
      <c r="O851" s="563">
        <v>0</v>
      </c>
      <c r="P851" s="563">
        <f t="shared" si="138"/>
        <v>0</v>
      </c>
      <c r="Q851" s="563">
        <v>0</v>
      </c>
      <c r="R851" s="563">
        <v>0</v>
      </c>
      <c r="S851" s="563">
        <v>0</v>
      </c>
      <c r="T851" s="563">
        <f t="shared" si="139"/>
        <v>0</v>
      </c>
      <c r="U851" s="563">
        <v>0</v>
      </c>
      <c r="V851" s="563">
        <v>0</v>
      </c>
      <c r="W851" s="563">
        <v>0</v>
      </c>
      <c r="X851" s="58"/>
      <c r="Y851" s="281" t="s">
        <v>506</v>
      </c>
      <c r="Z851" s="341"/>
      <c r="AA851" s="155"/>
      <c r="AB851" s="155"/>
      <c r="AC851" s="155"/>
      <c r="AD851" s="155"/>
      <c r="AE851" s="155"/>
      <c r="AF851" s="155"/>
      <c r="AG851" s="155"/>
      <c r="AH851" s="155"/>
      <c r="AI851" s="34">
        <f t="shared" si="133"/>
        <v>600</v>
      </c>
      <c r="AJ851" s="34">
        <f t="shared" si="134"/>
        <v>0</v>
      </c>
      <c r="AK851" s="155"/>
      <c r="AL851" s="155"/>
      <c r="AM851" s="155"/>
      <c r="AN851" s="155"/>
      <c r="AO851" s="155"/>
      <c r="AP851" s="155"/>
      <c r="AQ851" s="155"/>
      <c r="AR851" s="155"/>
      <c r="AS851" s="155"/>
      <c r="AT851" s="155"/>
      <c r="AU851" s="155"/>
      <c r="AV851" s="155"/>
      <c r="AW851" s="155"/>
      <c r="AX851" s="155"/>
      <c r="AY851" s="155"/>
      <c r="AZ851" s="155"/>
      <c r="BA851" s="155"/>
      <c r="BB851" s="155"/>
      <c r="BC851" s="155"/>
      <c r="BD851" s="155"/>
      <c r="BE851" s="155"/>
      <c r="BF851" s="155"/>
      <c r="BG851" s="155"/>
      <c r="BH851" s="155"/>
      <c r="BI851" s="155"/>
      <c r="BJ851" s="155"/>
      <c r="BK851" s="155"/>
      <c r="BL851" s="155"/>
      <c r="BM851" s="155"/>
      <c r="BN851" s="155"/>
      <c r="BO851" s="155"/>
      <c r="BP851" s="155"/>
      <c r="BQ851" s="155"/>
      <c r="BR851" s="155"/>
      <c r="BS851" s="155"/>
      <c r="BT851" s="155"/>
      <c r="BU851" s="155"/>
      <c r="BV851" s="155"/>
      <c r="BW851" s="155"/>
      <c r="BX851" s="155"/>
      <c r="BY851" s="155"/>
      <c r="BZ851" s="155"/>
      <c r="CA851" s="155"/>
      <c r="CB851" s="155"/>
      <c r="CC851" s="155"/>
      <c r="CD851" s="155"/>
      <c r="CE851" s="155"/>
      <c r="CF851" s="155"/>
      <c r="CG851" s="155"/>
      <c r="CH851" s="155"/>
      <c r="CI851" s="155"/>
      <c r="CJ851" s="155"/>
      <c r="CK851" s="155"/>
      <c r="CL851" s="155"/>
      <c r="CM851" s="155"/>
      <c r="CN851" s="155"/>
      <c r="CO851" s="155"/>
      <c r="CP851" s="155"/>
      <c r="CQ851" s="155"/>
      <c r="CR851" s="155"/>
      <c r="CS851" s="155"/>
      <c r="CT851" s="155"/>
      <c r="CU851" s="155"/>
      <c r="CV851" s="155"/>
      <c r="CW851" s="155"/>
      <c r="CX851" s="155"/>
      <c r="CY851" s="155"/>
      <c r="CZ851" s="155"/>
      <c r="DA851" s="155"/>
      <c r="DB851" s="155"/>
      <c r="DC851" s="155"/>
      <c r="DD851" s="155"/>
      <c r="DE851" s="155"/>
      <c r="DF851" s="155"/>
      <c r="DG851" s="155"/>
      <c r="DH851" s="155"/>
      <c r="DI851" s="155"/>
      <c r="DJ851" s="155"/>
      <c r="DK851" s="155"/>
      <c r="DL851" s="155"/>
      <c r="DM851" s="155"/>
      <c r="DN851" s="155"/>
      <c r="DO851" s="155"/>
      <c r="DP851" s="155"/>
      <c r="DQ851" s="155"/>
      <c r="DR851" s="155"/>
      <c r="DS851" s="155"/>
      <c r="DT851" s="155"/>
      <c r="DU851" s="155"/>
      <c r="DV851" s="155"/>
      <c r="DW851" s="155"/>
      <c r="DX851" s="155"/>
      <c r="DY851" s="155"/>
      <c r="DZ851" s="155"/>
      <c r="EA851" s="155"/>
      <c r="EB851" s="155"/>
      <c r="EC851" s="155"/>
      <c r="ED851" s="155"/>
      <c r="EE851" s="155"/>
      <c r="EF851" s="155"/>
      <c r="EG851" s="155"/>
      <c r="EH851" s="155"/>
      <c r="EI851" s="155"/>
      <c r="EJ851" s="155"/>
      <c r="EK851" s="155"/>
      <c r="EL851" s="155"/>
      <c r="EM851" s="155"/>
      <c r="EN851" s="155"/>
      <c r="EO851" s="155"/>
      <c r="EP851" s="155"/>
      <c r="EQ851" s="155"/>
      <c r="ER851" s="155"/>
      <c r="ES851" s="155"/>
      <c r="ET851" s="155"/>
      <c r="EU851" s="155"/>
      <c r="EV851" s="155"/>
      <c r="EW851" s="155"/>
      <c r="EX851" s="155"/>
      <c r="EY851" s="155"/>
      <c r="EZ851" s="155"/>
      <c r="FA851" s="155"/>
      <c r="FB851" s="155"/>
      <c r="FC851" s="155"/>
      <c r="FD851" s="155"/>
      <c r="FE851" s="155"/>
      <c r="FF851" s="155"/>
      <c r="FG851" s="155"/>
      <c r="FH851" s="155"/>
      <c r="FI851" s="155"/>
      <c r="FJ851" s="155"/>
      <c r="FK851" s="155"/>
      <c r="FL851" s="155"/>
      <c r="FM851" s="155"/>
      <c r="FN851" s="155"/>
      <c r="FO851" s="155"/>
      <c r="FP851" s="155"/>
      <c r="FQ851" s="155"/>
      <c r="FR851" s="155"/>
      <c r="FS851" s="155"/>
      <c r="FT851" s="155"/>
      <c r="FU851" s="155"/>
      <c r="FV851" s="155"/>
      <c r="FW851" s="155"/>
      <c r="FX851" s="155"/>
      <c r="FY851" s="155"/>
      <c r="FZ851" s="155"/>
      <c r="GA851" s="155"/>
      <c r="GB851" s="155"/>
      <c r="GC851" s="155"/>
      <c r="GD851" s="155"/>
      <c r="GE851" s="155"/>
      <c r="GF851" s="155"/>
      <c r="GG851" s="155"/>
      <c r="GH851" s="155"/>
      <c r="GI851" s="155"/>
      <c r="GJ851" s="155"/>
      <c r="GK851" s="155"/>
      <c r="GL851" s="155"/>
      <c r="GM851" s="155"/>
      <c r="GN851" s="155"/>
      <c r="GO851" s="155"/>
      <c r="GP851" s="155"/>
      <c r="GQ851" s="155"/>
      <c r="GR851" s="155"/>
      <c r="GS851" s="155"/>
      <c r="GT851" s="155"/>
      <c r="GU851" s="155"/>
      <c r="GV851" s="155"/>
      <c r="GW851" s="155"/>
      <c r="GX851" s="155"/>
      <c r="GY851" s="155"/>
      <c r="GZ851" s="155"/>
      <c r="HA851" s="155"/>
      <c r="HB851" s="155"/>
      <c r="HC851" s="155"/>
      <c r="HD851" s="155"/>
      <c r="HE851" s="155"/>
      <c r="HF851" s="155"/>
      <c r="HG851" s="155"/>
      <c r="HH851" s="155"/>
      <c r="HI851" s="155"/>
      <c r="HJ851" s="155"/>
      <c r="HK851" s="155"/>
      <c r="HL851" s="155"/>
      <c r="HM851" s="155"/>
      <c r="HN851" s="155"/>
      <c r="HO851" s="155"/>
      <c r="HP851" s="155"/>
      <c r="HQ851" s="155"/>
      <c r="HR851" s="155"/>
      <c r="HS851" s="155"/>
      <c r="HT851" s="155"/>
    </row>
    <row r="852" spans="1:228" s="149" customFormat="1" ht="15.75" hidden="1" outlineLevel="2" x14ac:dyDescent="0.25">
      <c r="A852" s="56" t="s">
        <v>203</v>
      </c>
      <c r="B852" s="63" t="s">
        <v>526</v>
      </c>
      <c r="C852" s="563">
        <v>3</v>
      </c>
      <c r="D852" s="563">
        <f t="shared" si="135"/>
        <v>800</v>
      </c>
      <c r="E852" s="563"/>
      <c r="F852" s="563"/>
      <c r="G852" s="563"/>
      <c r="H852" s="563">
        <f t="shared" si="136"/>
        <v>0</v>
      </c>
      <c r="I852" s="563">
        <v>0</v>
      </c>
      <c r="J852" s="563">
        <v>0</v>
      </c>
      <c r="K852" s="565">
        <v>0</v>
      </c>
      <c r="L852" s="563">
        <f t="shared" si="137"/>
        <v>800</v>
      </c>
      <c r="M852" s="565">
        <v>0</v>
      </c>
      <c r="N852" s="563">
        <v>800</v>
      </c>
      <c r="O852" s="563">
        <v>0</v>
      </c>
      <c r="P852" s="563">
        <f t="shared" si="138"/>
        <v>0</v>
      </c>
      <c r="Q852" s="563">
        <v>0</v>
      </c>
      <c r="R852" s="563">
        <v>0</v>
      </c>
      <c r="S852" s="563">
        <v>0</v>
      </c>
      <c r="T852" s="563">
        <f t="shared" si="139"/>
        <v>0</v>
      </c>
      <c r="U852" s="563">
        <v>0</v>
      </c>
      <c r="V852" s="563">
        <v>0</v>
      </c>
      <c r="W852" s="563">
        <v>0</v>
      </c>
      <c r="X852" s="58"/>
      <c r="Y852" s="281" t="s">
        <v>506</v>
      </c>
      <c r="Z852" s="341"/>
      <c r="AA852" s="155"/>
      <c r="AB852" s="155"/>
      <c r="AC852" s="155"/>
      <c r="AD852" s="155"/>
      <c r="AE852" s="155"/>
      <c r="AF852" s="155"/>
      <c r="AG852" s="155"/>
      <c r="AH852" s="155"/>
      <c r="AI852" s="34">
        <f t="shared" si="133"/>
        <v>0</v>
      </c>
      <c r="AJ852" s="34">
        <f t="shared" si="134"/>
        <v>0</v>
      </c>
      <c r="AK852" s="155"/>
      <c r="AL852" s="155"/>
      <c r="AM852" s="155"/>
      <c r="AN852" s="155"/>
      <c r="AO852" s="155"/>
      <c r="AP852" s="155"/>
      <c r="AQ852" s="155"/>
      <c r="AR852" s="155"/>
      <c r="AS852" s="155"/>
      <c r="AT852" s="155"/>
      <c r="AU852" s="155"/>
      <c r="AV852" s="155"/>
      <c r="AW852" s="155"/>
      <c r="AX852" s="155"/>
      <c r="AY852" s="155"/>
      <c r="AZ852" s="155"/>
      <c r="BA852" s="155"/>
      <c r="BB852" s="155"/>
      <c r="BC852" s="155"/>
      <c r="BD852" s="155"/>
      <c r="BE852" s="155"/>
      <c r="BF852" s="155"/>
      <c r="BG852" s="155"/>
      <c r="BH852" s="155"/>
      <c r="BI852" s="155"/>
      <c r="BJ852" s="155"/>
      <c r="BK852" s="155"/>
      <c r="BL852" s="155"/>
      <c r="BM852" s="155"/>
      <c r="BN852" s="155"/>
      <c r="BO852" s="155"/>
      <c r="BP852" s="155"/>
      <c r="BQ852" s="155"/>
      <c r="BR852" s="155"/>
      <c r="BS852" s="155"/>
      <c r="BT852" s="155"/>
      <c r="BU852" s="155"/>
      <c r="BV852" s="155"/>
      <c r="BW852" s="155"/>
      <c r="BX852" s="155"/>
      <c r="BY852" s="155"/>
      <c r="BZ852" s="155"/>
      <c r="CA852" s="155"/>
      <c r="CB852" s="155"/>
      <c r="CC852" s="155"/>
      <c r="CD852" s="155"/>
      <c r="CE852" s="155"/>
      <c r="CF852" s="155"/>
      <c r="CG852" s="155"/>
      <c r="CH852" s="155"/>
      <c r="CI852" s="155"/>
      <c r="CJ852" s="155"/>
      <c r="CK852" s="155"/>
      <c r="CL852" s="155"/>
      <c r="CM852" s="155"/>
      <c r="CN852" s="155"/>
      <c r="CO852" s="155"/>
      <c r="CP852" s="155"/>
      <c r="CQ852" s="155"/>
      <c r="CR852" s="155"/>
      <c r="CS852" s="155"/>
      <c r="CT852" s="155"/>
      <c r="CU852" s="155"/>
      <c r="CV852" s="155"/>
      <c r="CW852" s="155"/>
      <c r="CX852" s="155"/>
      <c r="CY852" s="155"/>
      <c r="CZ852" s="155"/>
      <c r="DA852" s="155"/>
      <c r="DB852" s="155"/>
      <c r="DC852" s="155"/>
      <c r="DD852" s="155"/>
      <c r="DE852" s="155"/>
      <c r="DF852" s="155"/>
      <c r="DG852" s="155"/>
      <c r="DH852" s="155"/>
      <c r="DI852" s="155"/>
      <c r="DJ852" s="155"/>
      <c r="DK852" s="155"/>
      <c r="DL852" s="155"/>
      <c r="DM852" s="155"/>
      <c r="DN852" s="155"/>
      <c r="DO852" s="155"/>
      <c r="DP852" s="155"/>
      <c r="DQ852" s="155"/>
      <c r="DR852" s="155"/>
      <c r="DS852" s="155"/>
      <c r="DT852" s="155"/>
      <c r="DU852" s="155"/>
      <c r="DV852" s="155"/>
      <c r="DW852" s="155"/>
      <c r="DX852" s="155"/>
      <c r="DY852" s="155"/>
      <c r="DZ852" s="155"/>
      <c r="EA852" s="155"/>
      <c r="EB852" s="155"/>
      <c r="EC852" s="155"/>
      <c r="ED852" s="155"/>
      <c r="EE852" s="155"/>
      <c r="EF852" s="155"/>
      <c r="EG852" s="155"/>
      <c r="EH852" s="155"/>
      <c r="EI852" s="155"/>
      <c r="EJ852" s="155"/>
      <c r="EK852" s="155"/>
      <c r="EL852" s="155"/>
      <c r="EM852" s="155"/>
      <c r="EN852" s="155"/>
      <c r="EO852" s="155"/>
      <c r="EP852" s="155"/>
      <c r="EQ852" s="155"/>
      <c r="ER852" s="155"/>
      <c r="ES852" s="155"/>
      <c r="ET852" s="155"/>
      <c r="EU852" s="155"/>
      <c r="EV852" s="155"/>
      <c r="EW852" s="155"/>
      <c r="EX852" s="155"/>
      <c r="EY852" s="155"/>
      <c r="EZ852" s="155"/>
      <c r="FA852" s="155"/>
      <c r="FB852" s="155"/>
      <c r="FC852" s="155"/>
      <c r="FD852" s="155"/>
      <c r="FE852" s="155"/>
      <c r="FF852" s="155"/>
      <c r="FG852" s="155"/>
      <c r="FH852" s="155"/>
      <c r="FI852" s="155"/>
      <c r="FJ852" s="155"/>
      <c r="FK852" s="155"/>
      <c r="FL852" s="155"/>
      <c r="FM852" s="155"/>
      <c r="FN852" s="155"/>
      <c r="FO852" s="155"/>
      <c r="FP852" s="155"/>
      <c r="FQ852" s="155"/>
      <c r="FR852" s="155"/>
      <c r="FS852" s="155"/>
      <c r="FT852" s="155"/>
      <c r="FU852" s="155"/>
      <c r="FV852" s="155"/>
      <c r="FW852" s="155"/>
      <c r="FX852" s="155"/>
      <c r="FY852" s="155"/>
      <c r="FZ852" s="155"/>
      <c r="GA852" s="155"/>
      <c r="GB852" s="155"/>
      <c r="GC852" s="155"/>
      <c r="GD852" s="155"/>
      <c r="GE852" s="155"/>
      <c r="GF852" s="155"/>
      <c r="GG852" s="155"/>
      <c r="GH852" s="155"/>
      <c r="GI852" s="155"/>
      <c r="GJ852" s="155"/>
      <c r="GK852" s="155"/>
      <c r="GL852" s="155"/>
      <c r="GM852" s="155"/>
      <c r="GN852" s="155"/>
      <c r="GO852" s="155"/>
      <c r="GP852" s="155"/>
      <c r="GQ852" s="155"/>
      <c r="GR852" s="155"/>
      <c r="GS852" s="155"/>
      <c r="GT852" s="155"/>
      <c r="GU852" s="155"/>
      <c r="GV852" s="155"/>
      <c r="GW852" s="155"/>
      <c r="GX852" s="155"/>
      <c r="GY852" s="155"/>
      <c r="GZ852" s="155"/>
      <c r="HA852" s="155"/>
      <c r="HB852" s="155"/>
      <c r="HC852" s="155"/>
      <c r="HD852" s="155"/>
      <c r="HE852" s="155"/>
      <c r="HF852" s="155"/>
      <c r="HG852" s="155"/>
      <c r="HH852" s="155"/>
      <c r="HI852" s="155"/>
      <c r="HJ852" s="155"/>
      <c r="HK852" s="155"/>
      <c r="HL852" s="155"/>
      <c r="HM852" s="155"/>
      <c r="HN852" s="155"/>
      <c r="HO852" s="155"/>
      <c r="HP852" s="155"/>
      <c r="HQ852" s="155"/>
      <c r="HR852" s="155"/>
      <c r="HS852" s="155"/>
      <c r="HT852" s="155"/>
    </row>
    <row r="853" spans="1:228" s="217" customFormat="1" ht="15.75" hidden="1" outlineLevel="2" x14ac:dyDescent="0.25">
      <c r="A853" s="56" t="s">
        <v>209</v>
      </c>
      <c r="B853" s="63" t="s">
        <v>777</v>
      </c>
      <c r="C853" s="563">
        <v>0</v>
      </c>
      <c r="D853" s="563">
        <f t="shared" si="135"/>
        <v>1000</v>
      </c>
      <c r="E853" s="563"/>
      <c r="F853" s="563"/>
      <c r="G853" s="563"/>
      <c r="H853" s="563">
        <f t="shared" si="136"/>
        <v>0</v>
      </c>
      <c r="I853" s="563">
        <v>0</v>
      </c>
      <c r="J853" s="563">
        <v>0</v>
      </c>
      <c r="K853" s="565">
        <v>0</v>
      </c>
      <c r="L853" s="563">
        <f t="shared" si="137"/>
        <v>1000</v>
      </c>
      <c r="M853" s="565">
        <v>0</v>
      </c>
      <c r="N853" s="563">
        <v>1000</v>
      </c>
      <c r="O853" s="563">
        <v>0</v>
      </c>
      <c r="P853" s="563">
        <f t="shared" si="138"/>
        <v>0</v>
      </c>
      <c r="Q853" s="563">
        <v>0</v>
      </c>
      <c r="R853" s="563">
        <v>0</v>
      </c>
      <c r="S853" s="563">
        <v>0</v>
      </c>
      <c r="T853" s="563">
        <f t="shared" si="139"/>
        <v>0</v>
      </c>
      <c r="U853" s="563">
        <v>0</v>
      </c>
      <c r="V853" s="563">
        <v>0</v>
      </c>
      <c r="W853" s="563">
        <v>0</v>
      </c>
      <c r="X853" s="58"/>
      <c r="Y853" s="288" t="s">
        <v>778</v>
      </c>
      <c r="Z853" s="344"/>
      <c r="AA853" s="216"/>
      <c r="AB853" s="216"/>
      <c r="AC853" s="216"/>
      <c r="AD853" s="216"/>
      <c r="AE853" s="216"/>
      <c r="AF853" s="216"/>
      <c r="AG853" s="216"/>
      <c r="AH853" s="216"/>
      <c r="AI853" s="216"/>
      <c r="AJ853" s="216"/>
      <c r="AK853" s="216"/>
      <c r="AL853" s="216"/>
      <c r="AM853" s="216"/>
      <c r="AN853" s="216"/>
      <c r="AO853" s="216"/>
      <c r="AP853" s="216"/>
      <c r="AQ853" s="216"/>
      <c r="AR853" s="216"/>
      <c r="AS853" s="216"/>
      <c r="AT853" s="216"/>
      <c r="AU853" s="216"/>
      <c r="AV853" s="216"/>
      <c r="AW853" s="216"/>
      <c r="AX853" s="216"/>
      <c r="AY853" s="216"/>
      <c r="AZ853" s="216"/>
      <c r="BA853" s="216"/>
      <c r="BB853" s="216"/>
      <c r="BC853" s="216"/>
      <c r="BD853" s="216"/>
      <c r="BE853" s="216"/>
      <c r="BF853" s="216"/>
      <c r="BG853" s="216"/>
      <c r="BH853" s="216"/>
      <c r="BI853" s="216"/>
      <c r="BJ853" s="216"/>
      <c r="BK853" s="216"/>
      <c r="BL853" s="216"/>
      <c r="BM853" s="216"/>
      <c r="BN853" s="216"/>
      <c r="BO853" s="216"/>
      <c r="BP853" s="216"/>
      <c r="BQ853" s="216"/>
      <c r="BR853" s="216"/>
      <c r="BS853" s="216"/>
      <c r="BT853" s="216"/>
      <c r="BU853" s="216"/>
      <c r="BV853" s="216"/>
      <c r="BW853" s="216"/>
      <c r="BX853" s="216"/>
      <c r="BY853" s="216"/>
      <c r="BZ853" s="216"/>
      <c r="CA853" s="216"/>
      <c r="CB853" s="216"/>
      <c r="CC853" s="216"/>
      <c r="CD853" s="216"/>
      <c r="CE853" s="216"/>
      <c r="CF853" s="216"/>
      <c r="CG853" s="216"/>
      <c r="CH853" s="216"/>
      <c r="CI853" s="216"/>
      <c r="CJ853" s="216"/>
      <c r="CK853" s="216"/>
      <c r="CL853" s="216"/>
      <c r="CM853" s="216"/>
      <c r="CN853" s="216"/>
      <c r="CO853" s="216"/>
      <c r="CP853" s="216"/>
      <c r="CQ853" s="216"/>
      <c r="CR853" s="216"/>
      <c r="CS853" s="216"/>
      <c r="CT853" s="216"/>
      <c r="CU853" s="216"/>
      <c r="CV853" s="216"/>
      <c r="CW853" s="216"/>
      <c r="CX853" s="216"/>
      <c r="CY853" s="216"/>
      <c r="CZ853" s="216"/>
      <c r="DA853" s="216"/>
      <c r="DB853" s="216"/>
      <c r="DC853" s="216"/>
      <c r="DD853" s="216"/>
      <c r="DE853" s="216"/>
      <c r="DF853" s="216"/>
      <c r="DG853" s="216"/>
      <c r="DH853" s="216"/>
      <c r="DI853" s="216"/>
      <c r="DJ853" s="216"/>
      <c r="DK853" s="216"/>
      <c r="DL853" s="216"/>
      <c r="DM853" s="216"/>
      <c r="DN853" s="216"/>
      <c r="DO853" s="216"/>
      <c r="DP853" s="216"/>
      <c r="DQ853" s="216"/>
      <c r="DR853" s="216"/>
      <c r="DS853" s="216"/>
      <c r="DT853" s="216"/>
      <c r="DU853" s="216"/>
      <c r="DV853" s="216"/>
      <c r="DW853" s="216"/>
      <c r="DX853" s="216"/>
      <c r="DY853" s="216"/>
      <c r="DZ853" s="216"/>
      <c r="EA853" s="216"/>
      <c r="EB853" s="216"/>
      <c r="EC853" s="216"/>
      <c r="ED853" s="216"/>
      <c r="EE853" s="216"/>
      <c r="EF853" s="216"/>
      <c r="EG853" s="216"/>
      <c r="EH853" s="216"/>
      <c r="EI853" s="216"/>
      <c r="EJ853" s="216"/>
      <c r="EK853" s="216"/>
      <c r="EL853" s="216"/>
      <c r="EM853" s="216"/>
      <c r="EN853" s="216"/>
      <c r="EO853" s="216"/>
      <c r="EP853" s="216"/>
      <c r="EQ853" s="216"/>
      <c r="ER853" s="216"/>
      <c r="ES853" s="216"/>
      <c r="ET853" s="216"/>
      <c r="EU853" s="216"/>
      <c r="EV853" s="216"/>
      <c r="EW853" s="216"/>
      <c r="EX853" s="216"/>
      <c r="EY853" s="216"/>
      <c r="EZ853" s="216"/>
      <c r="FA853" s="216"/>
      <c r="FB853" s="216"/>
      <c r="FC853" s="216"/>
      <c r="FD853" s="216"/>
      <c r="FE853" s="216"/>
      <c r="FF853" s="216"/>
      <c r="FG853" s="216"/>
      <c r="FH853" s="216"/>
      <c r="FI853" s="216"/>
      <c r="FJ853" s="216"/>
      <c r="FK853" s="216"/>
      <c r="FL853" s="216"/>
      <c r="FM853" s="216"/>
      <c r="FN853" s="216"/>
      <c r="FO853" s="216"/>
      <c r="FP853" s="216"/>
      <c r="FQ853" s="216"/>
      <c r="FR853" s="216"/>
      <c r="FS853" s="216"/>
      <c r="FT853" s="216"/>
      <c r="FU853" s="216"/>
      <c r="FV853" s="216"/>
      <c r="FW853" s="216"/>
      <c r="FX853" s="216"/>
      <c r="FY853" s="216"/>
      <c r="FZ853" s="216"/>
      <c r="GA853" s="216"/>
      <c r="GB853" s="216"/>
      <c r="GC853" s="216"/>
      <c r="GD853" s="216"/>
      <c r="GE853" s="216"/>
      <c r="GF853" s="216"/>
      <c r="GG853" s="216"/>
      <c r="GH853" s="216"/>
      <c r="GI853" s="216"/>
      <c r="GJ853" s="216"/>
      <c r="GK853" s="216"/>
      <c r="GL853" s="216"/>
      <c r="GM853" s="216"/>
      <c r="GN853" s="216"/>
      <c r="GO853" s="216"/>
      <c r="GP853" s="216"/>
      <c r="GQ853" s="216"/>
      <c r="GR853" s="216"/>
      <c r="GS853" s="216"/>
      <c r="GT853" s="216"/>
      <c r="GU853" s="216"/>
      <c r="GV853" s="216"/>
      <c r="GW853" s="216"/>
      <c r="GX853" s="216"/>
      <c r="GY853" s="216"/>
      <c r="GZ853" s="216"/>
      <c r="HA853" s="216"/>
      <c r="HB853" s="216"/>
      <c r="HC853" s="216"/>
      <c r="HD853" s="216"/>
      <c r="HE853" s="216"/>
      <c r="HF853" s="216"/>
      <c r="HG853" s="216"/>
      <c r="HH853" s="216"/>
      <c r="HI853" s="216"/>
      <c r="HJ853" s="216"/>
      <c r="HK853" s="216"/>
      <c r="HL853" s="216"/>
      <c r="HM853" s="216"/>
      <c r="HN853" s="216"/>
      <c r="HO853" s="216"/>
      <c r="HP853" s="216"/>
      <c r="HQ853" s="216"/>
      <c r="HR853" s="216"/>
      <c r="HS853" s="216"/>
      <c r="HT853" s="216"/>
    </row>
    <row r="854" spans="1:228" s="217" customFormat="1" ht="15.75" hidden="1" outlineLevel="2" x14ac:dyDescent="0.25">
      <c r="A854" s="56" t="s">
        <v>212</v>
      </c>
      <c r="B854" s="63" t="s">
        <v>779</v>
      </c>
      <c r="C854" s="563">
        <v>0</v>
      </c>
      <c r="D854" s="563">
        <f t="shared" si="135"/>
        <v>1400</v>
      </c>
      <c r="E854" s="563"/>
      <c r="F854" s="563"/>
      <c r="G854" s="563"/>
      <c r="H854" s="563">
        <f t="shared" si="136"/>
        <v>0</v>
      </c>
      <c r="I854" s="563">
        <v>0</v>
      </c>
      <c r="J854" s="563">
        <v>0</v>
      </c>
      <c r="K854" s="565">
        <v>0</v>
      </c>
      <c r="L854" s="563">
        <f t="shared" si="137"/>
        <v>1400</v>
      </c>
      <c r="M854" s="565">
        <v>0</v>
      </c>
      <c r="N854" s="563">
        <v>1400</v>
      </c>
      <c r="O854" s="563">
        <v>0</v>
      </c>
      <c r="P854" s="563">
        <f t="shared" si="138"/>
        <v>0</v>
      </c>
      <c r="Q854" s="563">
        <v>0</v>
      </c>
      <c r="R854" s="563">
        <v>0</v>
      </c>
      <c r="S854" s="563">
        <v>0</v>
      </c>
      <c r="T854" s="563">
        <f t="shared" si="139"/>
        <v>0</v>
      </c>
      <c r="U854" s="563">
        <v>0</v>
      </c>
      <c r="V854" s="563">
        <v>0</v>
      </c>
      <c r="W854" s="563">
        <v>0</v>
      </c>
      <c r="X854" s="58"/>
      <c r="Y854" s="288" t="s">
        <v>778</v>
      </c>
      <c r="Z854" s="344"/>
      <c r="AA854" s="216"/>
      <c r="AB854" s="216"/>
      <c r="AC854" s="216"/>
      <c r="AD854" s="216"/>
      <c r="AE854" s="216"/>
      <c r="AF854" s="216"/>
      <c r="AG854" s="216"/>
      <c r="AH854" s="216"/>
      <c r="AI854" s="216"/>
      <c r="AJ854" s="216"/>
      <c r="AK854" s="216"/>
      <c r="AL854" s="216"/>
      <c r="AM854" s="216"/>
      <c r="AN854" s="216"/>
      <c r="AO854" s="216"/>
      <c r="AP854" s="216"/>
      <c r="AQ854" s="216"/>
      <c r="AR854" s="216"/>
      <c r="AS854" s="216"/>
      <c r="AT854" s="216"/>
      <c r="AU854" s="216"/>
      <c r="AV854" s="216"/>
      <c r="AW854" s="216"/>
      <c r="AX854" s="216"/>
      <c r="AY854" s="216"/>
      <c r="AZ854" s="216"/>
      <c r="BA854" s="216"/>
      <c r="BB854" s="216"/>
      <c r="BC854" s="216"/>
      <c r="BD854" s="216"/>
      <c r="BE854" s="216"/>
      <c r="BF854" s="216"/>
      <c r="BG854" s="216"/>
      <c r="BH854" s="216"/>
      <c r="BI854" s="216"/>
      <c r="BJ854" s="216"/>
      <c r="BK854" s="216"/>
      <c r="BL854" s="216"/>
      <c r="BM854" s="216"/>
      <c r="BN854" s="216"/>
      <c r="BO854" s="216"/>
      <c r="BP854" s="216"/>
      <c r="BQ854" s="216"/>
      <c r="BR854" s="216"/>
      <c r="BS854" s="216"/>
      <c r="BT854" s="216"/>
      <c r="BU854" s="216"/>
      <c r="BV854" s="216"/>
      <c r="BW854" s="216"/>
      <c r="BX854" s="216"/>
      <c r="BY854" s="216"/>
      <c r="BZ854" s="216"/>
      <c r="CA854" s="216"/>
      <c r="CB854" s="216"/>
      <c r="CC854" s="216"/>
      <c r="CD854" s="216"/>
      <c r="CE854" s="216"/>
      <c r="CF854" s="216"/>
      <c r="CG854" s="216"/>
      <c r="CH854" s="216"/>
      <c r="CI854" s="216"/>
      <c r="CJ854" s="216"/>
      <c r="CK854" s="216"/>
      <c r="CL854" s="216"/>
      <c r="CM854" s="216"/>
      <c r="CN854" s="216"/>
      <c r="CO854" s="216"/>
      <c r="CP854" s="216"/>
      <c r="CQ854" s="216"/>
      <c r="CR854" s="216"/>
      <c r="CS854" s="216"/>
      <c r="CT854" s="216"/>
      <c r="CU854" s="216"/>
      <c r="CV854" s="216"/>
      <c r="CW854" s="216"/>
      <c r="CX854" s="216"/>
      <c r="CY854" s="216"/>
      <c r="CZ854" s="216"/>
      <c r="DA854" s="216"/>
      <c r="DB854" s="216"/>
      <c r="DC854" s="216"/>
      <c r="DD854" s="216"/>
      <c r="DE854" s="216"/>
      <c r="DF854" s="216"/>
      <c r="DG854" s="216"/>
      <c r="DH854" s="216"/>
      <c r="DI854" s="216"/>
      <c r="DJ854" s="216"/>
      <c r="DK854" s="216"/>
      <c r="DL854" s="216"/>
      <c r="DM854" s="216"/>
      <c r="DN854" s="216"/>
      <c r="DO854" s="216"/>
      <c r="DP854" s="216"/>
      <c r="DQ854" s="216"/>
      <c r="DR854" s="216"/>
      <c r="DS854" s="216"/>
      <c r="DT854" s="216"/>
      <c r="DU854" s="216"/>
      <c r="DV854" s="216"/>
      <c r="DW854" s="216"/>
      <c r="DX854" s="216"/>
      <c r="DY854" s="216"/>
      <c r="DZ854" s="216"/>
      <c r="EA854" s="216"/>
      <c r="EB854" s="216"/>
      <c r="EC854" s="216"/>
      <c r="ED854" s="216"/>
      <c r="EE854" s="216"/>
      <c r="EF854" s="216"/>
      <c r="EG854" s="216"/>
      <c r="EH854" s="216"/>
      <c r="EI854" s="216"/>
      <c r="EJ854" s="216"/>
      <c r="EK854" s="216"/>
      <c r="EL854" s="216"/>
      <c r="EM854" s="216"/>
      <c r="EN854" s="216"/>
      <c r="EO854" s="216"/>
      <c r="EP854" s="216"/>
      <c r="EQ854" s="216"/>
      <c r="ER854" s="216"/>
      <c r="ES854" s="216"/>
      <c r="ET854" s="216"/>
      <c r="EU854" s="216"/>
      <c r="EV854" s="216"/>
      <c r="EW854" s="216"/>
      <c r="EX854" s="216"/>
      <c r="EY854" s="216"/>
      <c r="EZ854" s="216"/>
      <c r="FA854" s="216"/>
      <c r="FB854" s="216"/>
      <c r="FC854" s="216"/>
      <c r="FD854" s="216"/>
      <c r="FE854" s="216"/>
      <c r="FF854" s="216"/>
      <c r="FG854" s="216"/>
      <c r="FH854" s="216"/>
      <c r="FI854" s="216"/>
      <c r="FJ854" s="216"/>
      <c r="FK854" s="216"/>
      <c r="FL854" s="216"/>
      <c r="FM854" s="216"/>
      <c r="FN854" s="216"/>
      <c r="FO854" s="216"/>
      <c r="FP854" s="216"/>
      <c r="FQ854" s="216"/>
      <c r="FR854" s="216"/>
      <c r="FS854" s="216"/>
      <c r="FT854" s="216"/>
      <c r="FU854" s="216"/>
      <c r="FV854" s="216"/>
      <c r="FW854" s="216"/>
      <c r="FX854" s="216"/>
      <c r="FY854" s="216"/>
      <c r="FZ854" s="216"/>
      <c r="GA854" s="216"/>
      <c r="GB854" s="216"/>
      <c r="GC854" s="216"/>
      <c r="GD854" s="216"/>
      <c r="GE854" s="216"/>
      <c r="GF854" s="216"/>
      <c r="GG854" s="216"/>
      <c r="GH854" s="216"/>
      <c r="GI854" s="216"/>
      <c r="GJ854" s="216"/>
      <c r="GK854" s="216"/>
      <c r="GL854" s="216"/>
      <c r="GM854" s="216"/>
      <c r="GN854" s="216"/>
      <c r="GO854" s="216"/>
      <c r="GP854" s="216"/>
      <c r="GQ854" s="216"/>
      <c r="GR854" s="216"/>
      <c r="GS854" s="216"/>
      <c r="GT854" s="216"/>
      <c r="GU854" s="216"/>
      <c r="GV854" s="216"/>
      <c r="GW854" s="216"/>
      <c r="GX854" s="216"/>
      <c r="GY854" s="216"/>
      <c r="GZ854" s="216"/>
      <c r="HA854" s="216"/>
      <c r="HB854" s="216"/>
      <c r="HC854" s="216"/>
      <c r="HD854" s="216"/>
      <c r="HE854" s="216"/>
      <c r="HF854" s="216"/>
      <c r="HG854" s="216"/>
      <c r="HH854" s="216"/>
      <c r="HI854" s="216"/>
      <c r="HJ854" s="216"/>
      <c r="HK854" s="216"/>
      <c r="HL854" s="216"/>
      <c r="HM854" s="216"/>
      <c r="HN854" s="216"/>
      <c r="HO854" s="216"/>
      <c r="HP854" s="216"/>
      <c r="HQ854" s="216"/>
      <c r="HR854" s="216"/>
      <c r="HS854" s="216"/>
      <c r="HT854" s="216"/>
    </row>
    <row r="855" spans="1:228" s="217" customFormat="1" ht="15.75" hidden="1" outlineLevel="2" x14ac:dyDescent="0.25">
      <c r="A855" s="56" t="s">
        <v>221</v>
      </c>
      <c r="B855" s="63" t="s">
        <v>780</v>
      </c>
      <c r="C855" s="563">
        <v>0</v>
      </c>
      <c r="D855" s="563">
        <f t="shared" si="135"/>
        <v>1500</v>
      </c>
      <c r="E855" s="563"/>
      <c r="F855" s="563"/>
      <c r="G855" s="563"/>
      <c r="H855" s="563">
        <f t="shared" si="136"/>
        <v>0</v>
      </c>
      <c r="I855" s="563">
        <v>0</v>
      </c>
      <c r="J855" s="563">
        <v>0</v>
      </c>
      <c r="K855" s="565">
        <v>0</v>
      </c>
      <c r="L855" s="563">
        <f t="shared" si="137"/>
        <v>1500</v>
      </c>
      <c r="M855" s="565">
        <v>0</v>
      </c>
      <c r="N855" s="563">
        <v>1500</v>
      </c>
      <c r="O855" s="563">
        <v>0</v>
      </c>
      <c r="P855" s="563">
        <f t="shared" si="138"/>
        <v>0</v>
      </c>
      <c r="Q855" s="563">
        <v>0</v>
      </c>
      <c r="R855" s="563">
        <v>0</v>
      </c>
      <c r="S855" s="563">
        <v>0</v>
      </c>
      <c r="T855" s="563">
        <f t="shared" si="139"/>
        <v>0</v>
      </c>
      <c r="U855" s="563">
        <v>0</v>
      </c>
      <c r="V855" s="563">
        <v>0</v>
      </c>
      <c r="W855" s="563">
        <v>0</v>
      </c>
      <c r="X855" s="58"/>
      <c r="Y855" s="288" t="s">
        <v>778</v>
      </c>
      <c r="Z855" s="344"/>
      <c r="AA855" s="216"/>
      <c r="AB855" s="216"/>
      <c r="AC855" s="216"/>
      <c r="AD855" s="216"/>
      <c r="AE855" s="216"/>
      <c r="AF855" s="216"/>
      <c r="AG855" s="216"/>
      <c r="AH855" s="216"/>
      <c r="AI855" s="216"/>
      <c r="AJ855" s="216"/>
      <c r="AK855" s="216"/>
      <c r="AL855" s="216"/>
      <c r="AM855" s="216"/>
      <c r="AN855" s="216"/>
      <c r="AO855" s="216"/>
      <c r="AP855" s="216"/>
      <c r="AQ855" s="216"/>
      <c r="AR855" s="216"/>
      <c r="AS855" s="216"/>
      <c r="AT855" s="216"/>
      <c r="AU855" s="216"/>
      <c r="AV855" s="216"/>
      <c r="AW855" s="216"/>
      <c r="AX855" s="216"/>
      <c r="AY855" s="216"/>
      <c r="AZ855" s="216"/>
      <c r="BA855" s="216"/>
      <c r="BB855" s="216"/>
      <c r="BC855" s="216"/>
      <c r="BD855" s="216"/>
      <c r="BE855" s="216"/>
      <c r="BF855" s="216"/>
      <c r="BG855" s="216"/>
      <c r="BH855" s="216"/>
      <c r="BI855" s="216"/>
      <c r="BJ855" s="216"/>
      <c r="BK855" s="216"/>
      <c r="BL855" s="216"/>
      <c r="BM855" s="216"/>
      <c r="BN855" s="216"/>
      <c r="BO855" s="216"/>
      <c r="BP855" s="216"/>
      <c r="BQ855" s="216"/>
      <c r="BR855" s="216"/>
      <c r="BS855" s="216"/>
      <c r="BT855" s="216"/>
      <c r="BU855" s="216"/>
      <c r="BV855" s="216"/>
      <c r="BW855" s="216"/>
      <c r="BX855" s="216"/>
      <c r="BY855" s="216"/>
      <c r="BZ855" s="216"/>
      <c r="CA855" s="216"/>
      <c r="CB855" s="216"/>
      <c r="CC855" s="216"/>
      <c r="CD855" s="216"/>
      <c r="CE855" s="216"/>
      <c r="CF855" s="216"/>
      <c r="CG855" s="216"/>
      <c r="CH855" s="216"/>
      <c r="CI855" s="216"/>
      <c r="CJ855" s="216"/>
      <c r="CK855" s="216"/>
      <c r="CL855" s="216"/>
      <c r="CM855" s="216"/>
      <c r="CN855" s="216"/>
      <c r="CO855" s="216"/>
      <c r="CP855" s="216"/>
      <c r="CQ855" s="216"/>
      <c r="CR855" s="216"/>
      <c r="CS855" s="216"/>
      <c r="CT855" s="216"/>
      <c r="CU855" s="216"/>
      <c r="CV855" s="216"/>
      <c r="CW855" s="216"/>
      <c r="CX855" s="216"/>
      <c r="CY855" s="216"/>
      <c r="CZ855" s="216"/>
      <c r="DA855" s="216"/>
      <c r="DB855" s="216"/>
      <c r="DC855" s="216"/>
      <c r="DD855" s="216"/>
      <c r="DE855" s="216"/>
      <c r="DF855" s="216"/>
      <c r="DG855" s="216"/>
      <c r="DH855" s="216"/>
      <c r="DI855" s="216"/>
      <c r="DJ855" s="216"/>
      <c r="DK855" s="216"/>
      <c r="DL855" s="216"/>
      <c r="DM855" s="216"/>
      <c r="DN855" s="216"/>
      <c r="DO855" s="216"/>
      <c r="DP855" s="216"/>
      <c r="DQ855" s="216"/>
      <c r="DR855" s="216"/>
      <c r="DS855" s="216"/>
      <c r="DT855" s="216"/>
      <c r="DU855" s="216"/>
      <c r="DV855" s="216"/>
      <c r="DW855" s="216"/>
      <c r="DX855" s="216"/>
      <c r="DY855" s="216"/>
      <c r="DZ855" s="216"/>
      <c r="EA855" s="216"/>
      <c r="EB855" s="216"/>
      <c r="EC855" s="216"/>
      <c r="ED855" s="216"/>
      <c r="EE855" s="216"/>
      <c r="EF855" s="216"/>
      <c r="EG855" s="216"/>
      <c r="EH855" s="216"/>
      <c r="EI855" s="216"/>
      <c r="EJ855" s="216"/>
      <c r="EK855" s="216"/>
      <c r="EL855" s="216"/>
      <c r="EM855" s="216"/>
      <c r="EN855" s="216"/>
      <c r="EO855" s="216"/>
      <c r="EP855" s="216"/>
      <c r="EQ855" s="216"/>
      <c r="ER855" s="216"/>
      <c r="ES855" s="216"/>
      <c r="ET855" s="216"/>
      <c r="EU855" s="216"/>
      <c r="EV855" s="216"/>
      <c r="EW855" s="216"/>
      <c r="EX855" s="216"/>
      <c r="EY855" s="216"/>
      <c r="EZ855" s="216"/>
      <c r="FA855" s="216"/>
      <c r="FB855" s="216"/>
      <c r="FC855" s="216"/>
      <c r="FD855" s="216"/>
      <c r="FE855" s="216"/>
      <c r="FF855" s="216"/>
      <c r="FG855" s="216"/>
      <c r="FH855" s="216"/>
      <c r="FI855" s="216"/>
      <c r="FJ855" s="216"/>
      <c r="FK855" s="216"/>
      <c r="FL855" s="216"/>
      <c r="FM855" s="216"/>
      <c r="FN855" s="216"/>
      <c r="FO855" s="216"/>
      <c r="FP855" s="216"/>
      <c r="FQ855" s="216"/>
      <c r="FR855" s="216"/>
      <c r="FS855" s="216"/>
      <c r="FT855" s="216"/>
      <c r="FU855" s="216"/>
      <c r="FV855" s="216"/>
      <c r="FW855" s="216"/>
      <c r="FX855" s="216"/>
      <c r="FY855" s="216"/>
      <c r="FZ855" s="216"/>
      <c r="GA855" s="216"/>
      <c r="GB855" s="216"/>
      <c r="GC855" s="216"/>
      <c r="GD855" s="216"/>
      <c r="GE855" s="216"/>
      <c r="GF855" s="216"/>
      <c r="GG855" s="216"/>
      <c r="GH855" s="216"/>
      <c r="GI855" s="216"/>
      <c r="GJ855" s="216"/>
      <c r="GK855" s="216"/>
      <c r="GL855" s="216"/>
      <c r="GM855" s="216"/>
      <c r="GN855" s="216"/>
      <c r="GO855" s="216"/>
      <c r="GP855" s="216"/>
      <c r="GQ855" s="216"/>
      <c r="GR855" s="216"/>
      <c r="GS855" s="216"/>
      <c r="GT855" s="216"/>
      <c r="GU855" s="216"/>
      <c r="GV855" s="216"/>
      <c r="GW855" s="216"/>
      <c r="GX855" s="216"/>
      <c r="GY855" s="216"/>
      <c r="GZ855" s="216"/>
      <c r="HA855" s="216"/>
      <c r="HB855" s="216"/>
      <c r="HC855" s="216"/>
      <c r="HD855" s="216"/>
      <c r="HE855" s="216"/>
      <c r="HF855" s="216"/>
      <c r="HG855" s="216"/>
      <c r="HH855" s="216"/>
      <c r="HI855" s="216"/>
      <c r="HJ855" s="216"/>
      <c r="HK855" s="216"/>
      <c r="HL855" s="216"/>
      <c r="HM855" s="216"/>
      <c r="HN855" s="216"/>
      <c r="HO855" s="216"/>
      <c r="HP855" s="216"/>
      <c r="HQ855" s="216"/>
      <c r="HR855" s="216"/>
      <c r="HS855" s="216"/>
      <c r="HT855" s="216"/>
    </row>
    <row r="856" spans="1:228" s="223" customFormat="1" ht="15.75" hidden="1" outlineLevel="2" x14ac:dyDescent="0.25">
      <c r="A856" s="56" t="s">
        <v>225</v>
      </c>
      <c r="B856" s="63" t="s">
        <v>855</v>
      </c>
      <c r="C856" s="563">
        <v>0</v>
      </c>
      <c r="D856" s="563">
        <f t="shared" si="135"/>
        <v>5200</v>
      </c>
      <c r="E856" s="563"/>
      <c r="F856" s="563"/>
      <c r="G856" s="563"/>
      <c r="H856" s="563">
        <f t="shared" si="136"/>
        <v>0</v>
      </c>
      <c r="I856" s="563">
        <v>0</v>
      </c>
      <c r="J856" s="563">
        <v>0</v>
      </c>
      <c r="K856" s="565">
        <v>0</v>
      </c>
      <c r="L856" s="563">
        <f t="shared" si="137"/>
        <v>0</v>
      </c>
      <c r="M856" s="565">
        <v>0</v>
      </c>
      <c r="N856" s="563">
        <v>0</v>
      </c>
      <c r="O856" s="563">
        <v>0</v>
      </c>
      <c r="P856" s="563">
        <f t="shared" si="138"/>
        <v>2600</v>
      </c>
      <c r="Q856" s="563">
        <v>0</v>
      </c>
      <c r="R856" s="563">
        <v>2600</v>
      </c>
      <c r="S856" s="563">
        <v>0</v>
      </c>
      <c r="T856" s="563">
        <f t="shared" si="139"/>
        <v>2600</v>
      </c>
      <c r="U856" s="563">
        <v>0</v>
      </c>
      <c r="V856" s="563">
        <v>2600</v>
      </c>
      <c r="W856" s="563">
        <v>0</v>
      </c>
      <c r="X856" s="58"/>
      <c r="Y856" s="289" t="s">
        <v>856</v>
      </c>
      <c r="Z856" s="345"/>
      <c r="AA856" s="222"/>
      <c r="AB856" s="222"/>
      <c r="AC856" s="222"/>
      <c r="AD856" s="222"/>
      <c r="AE856" s="222"/>
      <c r="AF856" s="222"/>
      <c r="AG856" s="222"/>
      <c r="AH856" s="222"/>
      <c r="AI856" s="222"/>
      <c r="AJ856" s="222"/>
      <c r="AK856" s="222"/>
      <c r="AL856" s="222"/>
      <c r="AM856" s="222"/>
      <c r="AN856" s="222"/>
      <c r="AO856" s="222"/>
      <c r="AP856" s="222"/>
      <c r="AQ856" s="222"/>
      <c r="AR856" s="222"/>
      <c r="AS856" s="222"/>
      <c r="AT856" s="222"/>
      <c r="AU856" s="222"/>
      <c r="AV856" s="222"/>
      <c r="AW856" s="222"/>
      <c r="AX856" s="222"/>
      <c r="AY856" s="222"/>
      <c r="AZ856" s="222"/>
      <c r="BA856" s="222"/>
      <c r="BB856" s="222"/>
      <c r="BC856" s="222"/>
      <c r="BD856" s="222"/>
      <c r="BE856" s="222"/>
      <c r="BF856" s="222"/>
      <c r="BG856" s="222"/>
      <c r="BH856" s="222"/>
      <c r="BI856" s="222"/>
      <c r="BJ856" s="222"/>
      <c r="BK856" s="222"/>
      <c r="BL856" s="222"/>
      <c r="BM856" s="222"/>
      <c r="BN856" s="222"/>
      <c r="BO856" s="222"/>
      <c r="BP856" s="222"/>
      <c r="BQ856" s="222"/>
      <c r="BR856" s="222"/>
      <c r="BS856" s="222"/>
      <c r="BT856" s="222"/>
      <c r="BU856" s="222"/>
      <c r="BV856" s="222"/>
      <c r="BW856" s="222"/>
      <c r="BX856" s="222"/>
      <c r="BY856" s="222"/>
      <c r="BZ856" s="222"/>
      <c r="CA856" s="222"/>
      <c r="CB856" s="222"/>
      <c r="CC856" s="222"/>
      <c r="CD856" s="222"/>
      <c r="CE856" s="222"/>
      <c r="CF856" s="222"/>
      <c r="CG856" s="222"/>
      <c r="CH856" s="222"/>
      <c r="CI856" s="222"/>
      <c r="CJ856" s="222"/>
      <c r="CK856" s="222"/>
      <c r="CL856" s="222"/>
      <c r="CM856" s="222"/>
      <c r="CN856" s="222"/>
      <c r="CO856" s="222"/>
      <c r="CP856" s="222"/>
      <c r="CQ856" s="222"/>
      <c r="CR856" s="222"/>
      <c r="CS856" s="222"/>
      <c r="CT856" s="222"/>
      <c r="CU856" s="222"/>
      <c r="CV856" s="222"/>
      <c r="CW856" s="222"/>
      <c r="CX856" s="222"/>
      <c r="CY856" s="222"/>
      <c r="CZ856" s="222"/>
      <c r="DA856" s="222"/>
      <c r="DB856" s="222"/>
      <c r="DC856" s="222"/>
      <c r="DD856" s="222"/>
      <c r="DE856" s="222"/>
      <c r="DF856" s="222"/>
      <c r="DG856" s="222"/>
      <c r="DH856" s="222"/>
      <c r="DI856" s="222"/>
      <c r="DJ856" s="222"/>
      <c r="DK856" s="222"/>
      <c r="DL856" s="222"/>
      <c r="DM856" s="222"/>
      <c r="DN856" s="222"/>
      <c r="DO856" s="222"/>
      <c r="DP856" s="222"/>
      <c r="DQ856" s="222"/>
      <c r="DR856" s="222"/>
      <c r="DS856" s="222"/>
      <c r="DT856" s="222"/>
      <c r="DU856" s="222"/>
      <c r="DV856" s="222"/>
      <c r="DW856" s="222"/>
      <c r="DX856" s="222"/>
      <c r="DY856" s="222"/>
      <c r="DZ856" s="222"/>
      <c r="EA856" s="222"/>
      <c r="EB856" s="222"/>
      <c r="EC856" s="222"/>
      <c r="ED856" s="222"/>
      <c r="EE856" s="222"/>
      <c r="EF856" s="222"/>
      <c r="EG856" s="222"/>
      <c r="EH856" s="222"/>
      <c r="EI856" s="222"/>
      <c r="EJ856" s="222"/>
      <c r="EK856" s="222"/>
      <c r="EL856" s="222"/>
      <c r="EM856" s="222"/>
      <c r="EN856" s="222"/>
      <c r="EO856" s="222"/>
      <c r="EP856" s="222"/>
      <c r="EQ856" s="222"/>
      <c r="ER856" s="222"/>
      <c r="ES856" s="222"/>
      <c r="ET856" s="222"/>
      <c r="EU856" s="222"/>
      <c r="EV856" s="222"/>
      <c r="EW856" s="222"/>
      <c r="EX856" s="222"/>
      <c r="EY856" s="222"/>
      <c r="EZ856" s="222"/>
      <c r="FA856" s="222"/>
      <c r="FB856" s="222"/>
      <c r="FC856" s="222"/>
      <c r="FD856" s="222"/>
      <c r="FE856" s="222"/>
      <c r="FF856" s="222"/>
      <c r="FG856" s="222"/>
      <c r="FH856" s="222"/>
      <c r="FI856" s="222"/>
      <c r="FJ856" s="222"/>
      <c r="FK856" s="222"/>
      <c r="FL856" s="222"/>
      <c r="FM856" s="222"/>
      <c r="FN856" s="222"/>
      <c r="FO856" s="222"/>
      <c r="FP856" s="222"/>
      <c r="FQ856" s="222"/>
      <c r="FR856" s="222"/>
      <c r="FS856" s="222"/>
      <c r="FT856" s="222"/>
      <c r="FU856" s="222"/>
      <c r="FV856" s="222"/>
      <c r="FW856" s="222"/>
      <c r="FX856" s="222"/>
      <c r="FY856" s="222"/>
      <c r="FZ856" s="222"/>
      <c r="GA856" s="222"/>
      <c r="GB856" s="222"/>
      <c r="GC856" s="222"/>
      <c r="GD856" s="222"/>
      <c r="GE856" s="222"/>
      <c r="GF856" s="222"/>
      <c r="GG856" s="222"/>
      <c r="GH856" s="222"/>
      <c r="GI856" s="222"/>
      <c r="GJ856" s="222"/>
      <c r="GK856" s="222"/>
      <c r="GL856" s="222"/>
      <c r="GM856" s="222"/>
      <c r="GN856" s="222"/>
      <c r="GO856" s="222"/>
      <c r="GP856" s="222"/>
      <c r="GQ856" s="222"/>
      <c r="GR856" s="222"/>
      <c r="GS856" s="222"/>
      <c r="GT856" s="222"/>
      <c r="GU856" s="222"/>
      <c r="GV856" s="222"/>
      <c r="GW856" s="222"/>
      <c r="GX856" s="222"/>
      <c r="GY856" s="222"/>
      <c r="GZ856" s="222"/>
      <c r="HA856" s="222"/>
      <c r="HB856" s="222"/>
      <c r="HC856" s="222"/>
      <c r="HD856" s="222"/>
      <c r="HE856" s="222"/>
      <c r="HF856" s="222"/>
      <c r="HG856" s="222"/>
      <c r="HH856" s="222"/>
      <c r="HI856" s="222"/>
      <c r="HJ856" s="222"/>
      <c r="HK856" s="222"/>
      <c r="HL856" s="222"/>
      <c r="HM856" s="222"/>
      <c r="HN856" s="222"/>
      <c r="HO856" s="222"/>
      <c r="HP856" s="222"/>
      <c r="HQ856" s="222"/>
      <c r="HR856" s="222"/>
      <c r="HS856" s="222"/>
      <c r="HT856" s="222"/>
    </row>
    <row r="857" spans="1:228" s="223" customFormat="1" ht="31.5" hidden="1" outlineLevel="2" x14ac:dyDescent="0.25">
      <c r="A857" s="56" t="s">
        <v>227</v>
      </c>
      <c r="B857" s="63" t="s">
        <v>1107</v>
      </c>
      <c r="C857" s="563">
        <v>0</v>
      </c>
      <c r="D857" s="563">
        <f t="shared" si="135"/>
        <v>4303.37</v>
      </c>
      <c r="E857" s="563"/>
      <c r="F857" s="563"/>
      <c r="G857" s="563"/>
      <c r="H857" s="563">
        <f t="shared" si="136"/>
        <v>4303.37</v>
      </c>
      <c r="I857" s="563">
        <v>0</v>
      </c>
      <c r="J857" s="563">
        <v>4303.37</v>
      </c>
      <c r="K857" s="565">
        <v>0</v>
      </c>
      <c r="L857" s="563">
        <f t="shared" si="137"/>
        <v>0</v>
      </c>
      <c r="M857" s="565">
        <v>0</v>
      </c>
      <c r="N857" s="563">
        <v>0</v>
      </c>
      <c r="O857" s="563">
        <v>0</v>
      </c>
      <c r="P857" s="563">
        <f t="shared" si="138"/>
        <v>0</v>
      </c>
      <c r="Q857" s="563">
        <v>0</v>
      </c>
      <c r="R857" s="563">
        <v>0</v>
      </c>
      <c r="S857" s="563">
        <v>0</v>
      </c>
      <c r="T857" s="563">
        <f t="shared" si="139"/>
        <v>0</v>
      </c>
      <c r="U857" s="563">
        <v>0</v>
      </c>
      <c r="V857" s="563">
        <v>0</v>
      </c>
      <c r="W857" s="563">
        <v>0</v>
      </c>
      <c r="X857" s="58"/>
      <c r="Y857" s="289"/>
      <c r="Z857" s="345"/>
      <c r="AA857" s="222"/>
      <c r="AB857" s="222"/>
      <c r="AC857" s="222"/>
      <c r="AD857" s="222"/>
      <c r="AE857" s="222"/>
      <c r="AF857" s="222"/>
      <c r="AG857" s="222"/>
      <c r="AH857" s="222"/>
      <c r="AI857" s="222"/>
      <c r="AJ857" s="222"/>
      <c r="AK857" s="222"/>
      <c r="AL857" s="222"/>
      <c r="AM857" s="222"/>
      <c r="AN857" s="222"/>
      <c r="AO857" s="222"/>
      <c r="AP857" s="222"/>
      <c r="AQ857" s="222"/>
      <c r="AR857" s="222"/>
      <c r="AS857" s="222"/>
      <c r="AT857" s="222"/>
      <c r="AU857" s="222"/>
      <c r="AV857" s="222"/>
      <c r="AW857" s="222"/>
      <c r="AX857" s="222"/>
      <c r="AY857" s="222"/>
      <c r="AZ857" s="222"/>
      <c r="BA857" s="222"/>
      <c r="BB857" s="222"/>
      <c r="BC857" s="222"/>
      <c r="BD857" s="222"/>
      <c r="BE857" s="222"/>
      <c r="BF857" s="222"/>
      <c r="BG857" s="222"/>
      <c r="BH857" s="222"/>
      <c r="BI857" s="222"/>
      <c r="BJ857" s="222"/>
      <c r="BK857" s="222"/>
      <c r="BL857" s="222"/>
      <c r="BM857" s="222"/>
      <c r="BN857" s="222"/>
      <c r="BO857" s="222"/>
      <c r="BP857" s="222"/>
      <c r="BQ857" s="222"/>
      <c r="BR857" s="222"/>
      <c r="BS857" s="222"/>
      <c r="BT857" s="222"/>
      <c r="BU857" s="222"/>
      <c r="BV857" s="222"/>
      <c r="BW857" s="222"/>
      <c r="BX857" s="222"/>
      <c r="BY857" s="222"/>
      <c r="BZ857" s="222"/>
      <c r="CA857" s="222"/>
      <c r="CB857" s="222"/>
      <c r="CC857" s="222"/>
      <c r="CD857" s="222"/>
      <c r="CE857" s="222"/>
      <c r="CF857" s="222"/>
      <c r="CG857" s="222"/>
      <c r="CH857" s="222"/>
      <c r="CI857" s="222"/>
      <c r="CJ857" s="222"/>
      <c r="CK857" s="222"/>
      <c r="CL857" s="222"/>
      <c r="CM857" s="222"/>
      <c r="CN857" s="222"/>
      <c r="CO857" s="222"/>
      <c r="CP857" s="222"/>
      <c r="CQ857" s="222"/>
      <c r="CR857" s="222"/>
      <c r="CS857" s="222"/>
      <c r="CT857" s="222"/>
      <c r="CU857" s="222"/>
      <c r="CV857" s="222"/>
      <c r="CW857" s="222"/>
      <c r="CX857" s="222"/>
      <c r="CY857" s="222"/>
      <c r="CZ857" s="222"/>
      <c r="DA857" s="222"/>
      <c r="DB857" s="222"/>
      <c r="DC857" s="222"/>
      <c r="DD857" s="222"/>
      <c r="DE857" s="222"/>
      <c r="DF857" s="222"/>
      <c r="DG857" s="222"/>
      <c r="DH857" s="222"/>
      <c r="DI857" s="222"/>
      <c r="DJ857" s="222"/>
      <c r="DK857" s="222"/>
      <c r="DL857" s="222"/>
      <c r="DM857" s="222"/>
      <c r="DN857" s="222"/>
      <c r="DO857" s="222"/>
      <c r="DP857" s="222"/>
      <c r="DQ857" s="222"/>
      <c r="DR857" s="222"/>
      <c r="DS857" s="222"/>
      <c r="DT857" s="222"/>
      <c r="DU857" s="222"/>
      <c r="DV857" s="222"/>
      <c r="DW857" s="222"/>
      <c r="DX857" s="222"/>
      <c r="DY857" s="222"/>
      <c r="DZ857" s="222"/>
      <c r="EA857" s="222"/>
      <c r="EB857" s="222"/>
      <c r="EC857" s="222"/>
      <c r="ED857" s="222"/>
      <c r="EE857" s="222"/>
      <c r="EF857" s="222"/>
      <c r="EG857" s="222"/>
      <c r="EH857" s="222"/>
      <c r="EI857" s="222"/>
      <c r="EJ857" s="222"/>
      <c r="EK857" s="222"/>
      <c r="EL857" s="222"/>
      <c r="EM857" s="222"/>
      <c r="EN857" s="222"/>
      <c r="EO857" s="222"/>
      <c r="EP857" s="222"/>
      <c r="EQ857" s="222"/>
      <c r="ER857" s="222"/>
      <c r="ES857" s="222"/>
      <c r="ET857" s="222"/>
      <c r="EU857" s="222"/>
      <c r="EV857" s="222"/>
      <c r="EW857" s="222"/>
      <c r="EX857" s="222"/>
      <c r="EY857" s="222"/>
      <c r="EZ857" s="222"/>
      <c r="FA857" s="222"/>
      <c r="FB857" s="222"/>
      <c r="FC857" s="222"/>
      <c r="FD857" s="222"/>
      <c r="FE857" s="222"/>
      <c r="FF857" s="222"/>
      <c r="FG857" s="222"/>
      <c r="FH857" s="222"/>
      <c r="FI857" s="222"/>
      <c r="FJ857" s="222"/>
      <c r="FK857" s="222"/>
      <c r="FL857" s="222"/>
      <c r="FM857" s="222"/>
      <c r="FN857" s="222"/>
      <c r="FO857" s="222"/>
      <c r="FP857" s="222"/>
      <c r="FQ857" s="222"/>
      <c r="FR857" s="222"/>
      <c r="FS857" s="222"/>
      <c r="FT857" s="222"/>
      <c r="FU857" s="222"/>
      <c r="FV857" s="222"/>
      <c r="FW857" s="222"/>
      <c r="FX857" s="222"/>
      <c r="FY857" s="222"/>
      <c r="FZ857" s="222"/>
      <c r="GA857" s="222"/>
      <c r="GB857" s="222"/>
      <c r="GC857" s="222"/>
      <c r="GD857" s="222"/>
      <c r="GE857" s="222"/>
      <c r="GF857" s="222"/>
      <c r="GG857" s="222"/>
      <c r="GH857" s="222"/>
      <c r="GI857" s="222"/>
      <c r="GJ857" s="222"/>
      <c r="GK857" s="222"/>
      <c r="GL857" s="222"/>
      <c r="GM857" s="222"/>
      <c r="GN857" s="222"/>
      <c r="GO857" s="222"/>
      <c r="GP857" s="222"/>
      <c r="GQ857" s="222"/>
      <c r="GR857" s="222"/>
      <c r="GS857" s="222"/>
      <c r="GT857" s="222"/>
      <c r="GU857" s="222"/>
      <c r="GV857" s="222"/>
      <c r="GW857" s="222"/>
      <c r="GX857" s="222"/>
      <c r="GY857" s="222"/>
      <c r="GZ857" s="222"/>
      <c r="HA857" s="222"/>
      <c r="HB857" s="222"/>
      <c r="HC857" s="222"/>
      <c r="HD857" s="222"/>
      <c r="HE857" s="222"/>
      <c r="HF857" s="222"/>
      <c r="HG857" s="222"/>
      <c r="HH857" s="222"/>
      <c r="HI857" s="222"/>
      <c r="HJ857" s="222"/>
      <c r="HK857" s="222"/>
      <c r="HL857" s="222"/>
      <c r="HM857" s="222"/>
      <c r="HN857" s="222"/>
      <c r="HO857" s="222"/>
      <c r="HP857" s="222"/>
      <c r="HQ857" s="222"/>
      <c r="HR857" s="222"/>
      <c r="HS857" s="222"/>
      <c r="HT857" s="222"/>
    </row>
    <row r="858" spans="1:228" s="223" customFormat="1" ht="31.5" hidden="1" outlineLevel="2" x14ac:dyDescent="0.25">
      <c r="A858" s="56" t="s">
        <v>230</v>
      </c>
      <c r="B858" s="63" t="s">
        <v>899</v>
      </c>
      <c r="C858" s="563">
        <v>0</v>
      </c>
      <c r="D858" s="563">
        <f t="shared" si="135"/>
        <v>2874.87</v>
      </c>
      <c r="E858" s="563"/>
      <c r="F858" s="563"/>
      <c r="G858" s="563"/>
      <c r="H858" s="563">
        <f t="shared" si="136"/>
        <v>2874.87</v>
      </c>
      <c r="I858" s="563">
        <v>0</v>
      </c>
      <c r="J858" s="563">
        <v>2874.87</v>
      </c>
      <c r="K858" s="565">
        <v>0</v>
      </c>
      <c r="L858" s="563">
        <f t="shared" si="137"/>
        <v>0</v>
      </c>
      <c r="M858" s="565">
        <v>0</v>
      </c>
      <c r="N858" s="563">
        <v>0</v>
      </c>
      <c r="O858" s="563">
        <v>0</v>
      </c>
      <c r="P858" s="563">
        <f t="shared" si="138"/>
        <v>0</v>
      </c>
      <c r="Q858" s="563">
        <v>0</v>
      </c>
      <c r="R858" s="563">
        <v>0</v>
      </c>
      <c r="S858" s="563">
        <v>0</v>
      </c>
      <c r="T858" s="563">
        <f t="shared" si="139"/>
        <v>0</v>
      </c>
      <c r="U858" s="563">
        <v>0</v>
      </c>
      <c r="V858" s="563">
        <v>0</v>
      </c>
      <c r="W858" s="563">
        <v>0</v>
      </c>
      <c r="X858" s="58"/>
      <c r="Y858" s="289"/>
      <c r="Z858" s="345"/>
      <c r="AA858" s="222"/>
      <c r="AB858" s="222"/>
      <c r="AC858" s="222"/>
      <c r="AD858" s="222"/>
      <c r="AE858" s="222"/>
      <c r="AF858" s="222"/>
      <c r="AG858" s="222"/>
      <c r="AH858" s="222"/>
      <c r="AI858" s="222"/>
      <c r="AJ858" s="222"/>
      <c r="AK858" s="222"/>
      <c r="AL858" s="222"/>
      <c r="AM858" s="222"/>
      <c r="AN858" s="222"/>
      <c r="AO858" s="222"/>
      <c r="AP858" s="222"/>
      <c r="AQ858" s="222"/>
      <c r="AR858" s="222"/>
      <c r="AS858" s="222"/>
      <c r="AT858" s="222"/>
      <c r="AU858" s="222"/>
      <c r="AV858" s="222"/>
      <c r="AW858" s="222"/>
      <c r="AX858" s="222"/>
      <c r="AY858" s="222"/>
      <c r="AZ858" s="222"/>
      <c r="BA858" s="222"/>
      <c r="BB858" s="222"/>
      <c r="BC858" s="222"/>
      <c r="BD858" s="222"/>
      <c r="BE858" s="222"/>
      <c r="BF858" s="222"/>
      <c r="BG858" s="222"/>
      <c r="BH858" s="222"/>
      <c r="BI858" s="222"/>
      <c r="BJ858" s="222"/>
      <c r="BK858" s="222"/>
      <c r="BL858" s="222"/>
      <c r="BM858" s="222"/>
      <c r="BN858" s="222"/>
      <c r="BO858" s="222"/>
      <c r="BP858" s="222"/>
      <c r="BQ858" s="222"/>
      <c r="BR858" s="222"/>
      <c r="BS858" s="222"/>
      <c r="BT858" s="222"/>
      <c r="BU858" s="222"/>
      <c r="BV858" s="222"/>
      <c r="BW858" s="222"/>
      <c r="BX858" s="222"/>
      <c r="BY858" s="222"/>
      <c r="BZ858" s="222"/>
      <c r="CA858" s="222"/>
      <c r="CB858" s="222"/>
      <c r="CC858" s="222"/>
      <c r="CD858" s="222"/>
      <c r="CE858" s="222"/>
      <c r="CF858" s="222"/>
      <c r="CG858" s="222"/>
      <c r="CH858" s="222"/>
      <c r="CI858" s="222"/>
      <c r="CJ858" s="222"/>
      <c r="CK858" s="222"/>
      <c r="CL858" s="222"/>
      <c r="CM858" s="222"/>
      <c r="CN858" s="222"/>
      <c r="CO858" s="222"/>
      <c r="CP858" s="222"/>
      <c r="CQ858" s="222"/>
      <c r="CR858" s="222"/>
      <c r="CS858" s="222"/>
      <c r="CT858" s="222"/>
      <c r="CU858" s="222"/>
      <c r="CV858" s="222"/>
      <c r="CW858" s="222"/>
      <c r="CX858" s="222"/>
      <c r="CY858" s="222"/>
      <c r="CZ858" s="222"/>
      <c r="DA858" s="222"/>
      <c r="DB858" s="222"/>
      <c r="DC858" s="222"/>
      <c r="DD858" s="222"/>
      <c r="DE858" s="222"/>
      <c r="DF858" s="222"/>
      <c r="DG858" s="222"/>
      <c r="DH858" s="222"/>
      <c r="DI858" s="222"/>
      <c r="DJ858" s="222"/>
      <c r="DK858" s="222"/>
      <c r="DL858" s="222"/>
      <c r="DM858" s="222"/>
      <c r="DN858" s="222"/>
      <c r="DO858" s="222"/>
      <c r="DP858" s="222"/>
      <c r="DQ858" s="222"/>
      <c r="DR858" s="222"/>
      <c r="DS858" s="222"/>
      <c r="DT858" s="222"/>
      <c r="DU858" s="222"/>
      <c r="DV858" s="222"/>
      <c r="DW858" s="222"/>
      <c r="DX858" s="222"/>
      <c r="DY858" s="222"/>
      <c r="DZ858" s="222"/>
      <c r="EA858" s="222"/>
      <c r="EB858" s="222"/>
      <c r="EC858" s="222"/>
      <c r="ED858" s="222"/>
      <c r="EE858" s="222"/>
      <c r="EF858" s="222"/>
      <c r="EG858" s="222"/>
      <c r="EH858" s="222"/>
      <c r="EI858" s="222"/>
      <c r="EJ858" s="222"/>
      <c r="EK858" s="222"/>
      <c r="EL858" s="222"/>
      <c r="EM858" s="222"/>
      <c r="EN858" s="222"/>
      <c r="EO858" s="222"/>
      <c r="EP858" s="222"/>
      <c r="EQ858" s="222"/>
      <c r="ER858" s="222"/>
      <c r="ES858" s="222"/>
      <c r="ET858" s="222"/>
      <c r="EU858" s="222"/>
      <c r="EV858" s="222"/>
      <c r="EW858" s="222"/>
      <c r="EX858" s="222"/>
      <c r="EY858" s="222"/>
      <c r="EZ858" s="222"/>
      <c r="FA858" s="222"/>
      <c r="FB858" s="222"/>
      <c r="FC858" s="222"/>
      <c r="FD858" s="222"/>
      <c r="FE858" s="222"/>
      <c r="FF858" s="222"/>
      <c r="FG858" s="222"/>
      <c r="FH858" s="222"/>
      <c r="FI858" s="222"/>
      <c r="FJ858" s="222"/>
      <c r="FK858" s="222"/>
      <c r="FL858" s="222"/>
      <c r="FM858" s="222"/>
      <c r="FN858" s="222"/>
      <c r="FO858" s="222"/>
      <c r="FP858" s="222"/>
      <c r="FQ858" s="222"/>
      <c r="FR858" s="222"/>
      <c r="FS858" s="222"/>
      <c r="FT858" s="222"/>
      <c r="FU858" s="222"/>
      <c r="FV858" s="222"/>
      <c r="FW858" s="222"/>
      <c r="FX858" s="222"/>
      <c r="FY858" s="222"/>
      <c r="FZ858" s="222"/>
      <c r="GA858" s="222"/>
      <c r="GB858" s="222"/>
      <c r="GC858" s="222"/>
      <c r="GD858" s="222"/>
      <c r="GE858" s="222"/>
      <c r="GF858" s="222"/>
      <c r="GG858" s="222"/>
      <c r="GH858" s="222"/>
      <c r="GI858" s="222"/>
      <c r="GJ858" s="222"/>
      <c r="GK858" s="222"/>
      <c r="GL858" s="222"/>
      <c r="GM858" s="222"/>
      <c r="GN858" s="222"/>
      <c r="GO858" s="222"/>
      <c r="GP858" s="222"/>
      <c r="GQ858" s="222"/>
      <c r="GR858" s="222"/>
      <c r="GS858" s="222"/>
      <c r="GT858" s="222"/>
      <c r="GU858" s="222"/>
      <c r="GV858" s="222"/>
      <c r="GW858" s="222"/>
      <c r="GX858" s="222"/>
      <c r="GY858" s="222"/>
      <c r="GZ858" s="222"/>
      <c r="HA858" s="222"/>
      <c r="HB858" s="222"/>
      <c r="HC858" s="222"/>
      <c r="HD858" s="222"/>
      <c r="HE858" s="222"/>
      <c r="HF858" s="222"/>
      <c r="HG858" s="222"/>
      <c r="HH858" s="222"/>
      <c r="HI858" s="222"/>
      <c r="HJ858" s="222"/>
      <c r="HK858" s="222"/>
      <c r="HL858" s="222"/>
      <c r="HM858" s="222"/>
      <c r="HN858" s="222"/>
      <c r="HO858" s="222"/>
      <c r="HP858" s="222"/>
      <c r="HQ858" s="222"/>
      <c r="HR858" s="222"/>
      <c r="HS858" s="222"/>
      <c r="HT858" s="222"/>
    </row>
    <row r="859" spans="1:228" s="223" customFormat="1" ht="31.5" hidden="1" outlineLevel="2" x14ac:dyDescent="0.25">
      <c r="A859" s="56" t="s">
        <v>232</v>
      </c>
      <c r="B859" s="63" t="s">
        <v>1108</v>
      </c>
      <c r="C859" s="563">
        <v>0</v>
      </c>
      <c r="D859" s="563">
        <f t="shared" si="135"/>
        <v>3345.54</v>
      </c>
      <c r="E859" s="563"/>
      <c r="F859" s="563"/>
      <c r="G859" s="563"/>
      <c r="H859" s="563">
        <f t="shared" si="136"/>
        <v>3345.54</v>
      </c>
      <c r="I859" s="563">
        <v>0</v>
      </c>
      <c r="J859" s="563">
        <v>3345.54</v>
      </c>
      <c r="K859" s="565">
        <v>0</v>
      </c>
      <c r="L859" s="563">
        <f t="shared" si="137"/>
        <v>0</v>
      </c>
      <c r="M859" s="565">
        <v>0</v>
      </c>
      <c r="N859" s="563">
        <v>0</v>
      </c>
      <c r="O859" s="563">
        <v>0</v>
      </c>
      <c r="P859" s="563">
        <f t="shared" si="138"/>
        <v>0</v>
      </c>
      <c r="Q859" s="563">
        <v>0</v>
      </c>
      <c r="R859" s="563">
        <v>0</v>
      </c>
      <c r="S859" s="563">
        <v>0</v>
      </c>
      <c r="T859" s="563">
        <f t="shared" si="139"/>
        <v>0</v>
      </c>
      <c r="U859" s="563">
        <v>0</v>
      </c>
      <c r="V859" s="563">
        <v>0</v>
      </c>
      <c r="W859" s="563">
        <v>0</v>
      </c>
      <c r="X859" s="58"/>
      <c r="Y859" s="289"/>
      <c r="Z859" s="345"/>
      <c r="AA859" s="222"/>
      <c r="AB859" s="222"/>
      <c r="AC859" s="222"/>
      <c r="AD859" s="222"/>
      <c r="AE859" s="222"/>
      <c r="AF859" s="222"/>
      <c r="AG859" s="222"/>
      <c r="AH859" s="222"/>
      <c r="AI859" s="222"/>
      <c r="AJ859" s="222"/>
      <c r="AK859" s="222"/>
      <c r="AL859" s="222"/>
      <c r="AM859" s="222"/>
      <c r="AN859" s="222"/>
      <c r="AO859" s="222"/>
      <c r="AP859" s="222"/>
      <c r="AQ859" s="222"/>
      <c r="AR859" s="222"/>
      <c r="AS859" s="222"/>
      <c r="AT859" s="222"/>
      <c r="AU859" s="222"/>
      <c r="AV859" s="222"/>
      <c r="AW859" s="222"/>
      <c r="AX859" s="222"/>
      <c r="AY859" s="222"/>
      <c r="AZ859" s="222"/>
      <c r="BA859" s="222"/>
      <c r="BB859" s="222"/>
      <c r="BC859" s="222"/>
      <c r="BD859" s="222"/>
      <c r="BE859" s="222"/>
      <c r="BF859" s="222"/>
      <c r="BG859" s="222"/>
      <c r="BH859" s="222"/>
      <c r="BI859" s="222"/>
      <c r="BJ859" s="222"/>
      <c r="BK859" s="222"/>
      <c r="BL859" s="222"/>
      <c r="BM859" s="222"/>
      <c r="BN859" s="222"/>
      <c r="BO859" s="222"/>
      <c r="BP859" s="222"/>
      <c r="BQ859" s="222"/>
      <c r="BR859" s="222"/>
      <c r="BS859" s="222"/>
      <c r="BT859" s="222"/>
      <c r="BU859" s="222"/>
      <c r="BV859" s="222"/>
      <c r="BW859" s="222"/>
      <c r="BX859" s="222"/>
      <c r="BY859" s="222"/>
      <c r="BZ859" s="222"/>
      <c r="CA859" s="222"/>
      <c r="CB859" s="222"/>
      <c r="CC859" s="222"/>
      <c r="CD859" s="222"/>
      <c r="CE859" s="222"/>
      <c r="CF859" s="222"/>
      <c r="CG859" s="222"/>
      <c r="CH859" s="222"/>
      <c r="CI859" s="222"/>
      <c r="CJ859" s="222"/>
      <c r="CK859" s="222"/>
      <c r="CL859" s="222"/>
      <c r="CM859" s="222"/>
      <c r="CN859" s="222"/>
      <c r="CO859" s="222"/>
      <c r="CP859" s="222"/>
      <c r="CQ859" s="222"/>
      <c r="CR859" s="222"/>
      <c r="CS859" s="222"/>
      <c r="CT859" s="222"/>
      <c r="CU859" s="222"/>
      <c r="CV859" s="222"/>
      <c r="CW859" s="222"/>
      <c r="CX859" s="222"/>
      <c r="CY859" s="222"/>
      <c r="CZ859" s="222"/>
      <c r="DA859" s="222"/>
      <c r="DB859" s="222"/>
      <c r="DC859" s="222"/>
      <c r="DD859" s="222"/>
      <c r="DE859" s="222"/>
      <c r="DF859" s="222"/>
      <c r="DG859" s="222"/>
      <c r="DH859" s="222"/>
      <c r="DI859" s="222"/>
      <c r="DJ859" s="222"/>
      <c r="DK859" s="222"/>
      <c r="DL859" s="222"/>
      <c r="DM859" s="222"/>
      <c r="DN859" s="222"/>
      <c r="DO859" s="222"/>
      <c r="DP859" s="222"/>
      <c r="DQ859" s="222"/>
      <c r="DR859" s="222"/>
      <c r="DS859" s="222"/>
      <c r="DT859" s="222"/>
      <c r="DU859" s="222"/>
      <c r="DV859" s="222"/>
      <c r="DW859" s="222"/>
      <c r="DX859" s="222"/>
      <c r="DY859" s="222"/>
      <c r="DZ859" s="222"/>
      <c r="EA859" s="222"/>
      <c r="EB859" s="222"/>
      <c r="EC859" s="222"/>
      <c r="ED859" s="222"/>
      <c r="EE859" s="222"/>
      <c r="EF859" s="222"/>
      <c r="EG859" s="222"/>
      <c r="EH859" s="222"/>
      <c r="EI859" s="222"/>
      <c r="EJ859" s="222"/>
      <c r="EK859" s="222"/>
      <c r="EL859" s="222"/>
      <c r="EM859" s="222"/>
      <c r="EN859" s="222"/>
      <c r="EO859" s="222"/>
      <c r="EP859" s="222"/>
      <c r="EQ859" s="222"/>
      <c r="ER859" s="222"/>
      <c r="ES859" s="222"/>
      <c r="ET859" s="222"/>
      <c r="EU859" s="222"/>
      <c r="EV859" s="222"/>
      <c r="EW859" s="222"/>
      <c r="EX859" s="222"/>
      <c r="EY859" s="222"/>
      <c r="EZ859" s="222"/>
      <c r="FA859" s="222"/>
      <c r="FB859" s="222"/>
      <c r="FC859" s="222"/>
      <c r="FD859" s="222"/>
      <c r="FE859" s="222"/>
      <c r="FF859" s="222"/>
      <c r="FG859" s="222"/>
      <c r="FH859" s="222"/>
      <c r="FI859" s="222"/>
      <c r="FJ859" s="222"/>
      <c r="FK859" s="222"/>
      <c r="FL859" s="222"/>
      <c r="FM859" s="222"/>
      <c r="FN859" s="222"/>
      <c r="FO859" s="222"/>
      <c r="FP859" s="222"/>
      <c r="FQ859" s="222"/>
      <c r="FR859" s="222"/>
      <c r="FS859" s="222"/>
      <c r="FT859" s="222"/>
      <c r="FU859" s="222"/>
      <c r="FV859" s="222"/>
      <c r="FW859" s="222"/>
      <c r="FX859" s="222"/>
      <c r="FY859" s="222"/>
      <c r="FZ859" s="222"/>
      <c r="GA859" s="222"/>
      <c r="GB859" s="222"/>
      <c r="GC859" s="222"/>
      <c r="GD859" s="222"/>
      <c r="GE859" s="222"/>
      <c r="GF859" s="222"/>
      <c r="GG859" s="222"/>
      <c r="GH859" s="222"/>
      <c r="GI859" s="222"/>
      <c r="GJ859" s="222"/>
      <c r="GK859" s="222"/>
      <c r="GL859" s="222"/>
      <c r="GM859" s="222"/>
      <c r="GN859" s="222"/>
      <c r="GO859" s="222"/>
      <c r="GP859" s="222"/>
      <c r="GQ859" s="222"/>
      <c r="GR859" s="222"/>
      <c r="GS859" s="222"/>
      <c r="GT859" s="222"/>
      <c r="GU859" s="222"/>
      <c r="GV859" s="222"/>
      <c r="GW859" s="222"/>
      <c r="GX859" s="222"/>
      <c r="GY859" s="222"/>
      <c r="GZ859" s="222"/>
      <c r="HA859" s="222"/>
      <c r="HB859" s="222"/>
      <c r="HC859" s="222"/>
      <c r="HD859" s="222"/>
      <c r="HE859" s="222"/>
      <c r="HF859" s="222"/>
      <c r="HG859" s="222"/>
      <c r="HH859" s="222"/>
      <c r="HI859" s="222"/>
      <c r="HJ859" s="222"/>
      <c r="HK859" s="222"/>
      <c r="HL859" s="222"/>
      <c r="HM859" s="222"/>
      <c r="HN859" s="222"/>
      <c r="HO859" s="222"/>
      <c r="HP859" s="222"/>
      <c r="HQ859" s="222"/>
      <c r="HR859" s="222"/>
      <c r="HS859" s="222"/>
      <c r="HT859" s="222"/>
    </row>
    <row r="860" spans="1:228" s="223" customFormat="1" ht="31.5" hidden="1" outlineLevel="2" x14ac:dyDescent="0.25">
      <c r="A860" s="56" t="s">
        <v>234</v>
      </c>
      <c r="B860" s="63" t="s">
        <v>1109</v>
      </c>
      <c r="C860" s="563">
        <v>0</v>
      </c>
      <c r="D860" s="563">
        <f t="shared" si="135"/>
        <v>3393.86</v>
      </c>
      <c r="E860" s="563"/>
      <c r="F860" s="563"/>
      <c r="G860" s="563"/>
      <c r="H860" s="563">
        <f t="shared" si="136"/>
        <v>3393.86</v>
      </c>
      <c r="I860" s="563">
        <v>0</v>
      </c>
      <c r="J860" s="563">
        <v>3393.86</v>
      </c>
      <c r="K860" s="565">
        <v>0</v>
      </c>
      <c r="L860" s="563">
        <f t="shared" si="137"/>
        <v>0</v>
      </c>
      <c r="M860" s="565">
        <v>0</v>
      </c>
      <c r="N860" s="563">
        <v>0</v>
      </c>
      <c r="O860" s="563">
        <v>0</v>
      </c>
      <c r="P860" s="563">
        <f t="shared" si="138"/>
        <v>0</v>
      </c>
      <c r="Q860" s="563">
        <v>0</v>
      </c>
      <c r="R860" s="563">
        <v>0</v>
      </c>
      <c r="S860" s="563">
        <v>0</v>
      </c>
      <c r="T860" s="563">
        <f t="shared" si="139"/>
        <v>0</v>
      </c>
      <c r="U860" s="563">
        <v>0</v>
      </c>
      <c r="V860" s="563">
        <v>0</v>
      </c>
      <c r="W860" s="563">
        <v>0</v>
      </c>
      <c r="X860" s="58"/>
      <c r="Y860" s="289"/>
      <c r="Z860" s="345"/>
      <c r="AA860" s="222"/>
      <c r="AB860" s="222"/>
      <c r="AC860" s="222"/>
      <c r="AD860" s="222"/>
      <c r="AE860" s="222"/>
      <c r="AF860" s="222"/>
      <c r="AG860" s="222"/>
      <c r="AH860" s="222"/>
      <c r="AI860" s="222"/>
      <c r="AJ860" s="222"/>
      <c r="AK860" s="222"/>
      <c r="AL860" s="222"/>
      <c r="AM860" s="222"/>
      <c r="AN860" s="222"/>
      <c r="AO860" s="222"/>
      <c r="AP860" s="222"/>
      <c r="AQ860" s="222"/>
      <c r="AR860" s="222"/>
      <c r="AS860" s="222"/>
      <c r="AT860" s="222"/>
      <c r="AU860" s="222"/>
      <c r="AV860" s="222"/>
      <c r="AW860" s="222"/>
      <c r="AX860" s="222"/>
      <c r="AY860" s="222"/>
      <c r="AZ860" s="222"/>
      <c r="BA860" s="222"/>
      <c r="BB860" s="222"/>
      <c r="BC860" s="222"/>
      <c r="BD860" s="222"/>
      <c r="BE860" s="222"/>
      <c r="BF860" s="222"/>
      <c r="BG860" s="222"/>
      <c r="BH860" s="222"/>
      <c r="BI860" s="222"/>
      <c r="BJ860" s="222"/>
      <c r="BK860" s="222"/>
      <c r="BL860" s="222"/>
      <c r="BM860" s="222"/>
      <c r="BN860" s="222"/>
      <c r="BO860" s="222"/>
      <c r="BP860" s="222"/>
      <c r="BQ860" s="222"/>
      <c r="BR860" s="222"/>
      <c r="BS860" s="222"/>
      <c r="BT860" s="222"/>
      <c r="BU860" s="222"/>
      <c r="BV860" s="222"/>
      <c r="BW860" s="222"/>
      <c r="BX860" s="222"/>
      <c r="BY860" s="222"/>
      <c r="BZ860" s="222"/>
      <c r="CA860" s="222"/>
      <c r="CB860" s="222"/>
      <c r="CC860" s="222"/>
      <c r="CD860" s="222"/>
      <c r="CE860" s="222"/>
      <c r="CF860" s="222"/>
      <c r="CG860" s="222"/>
      <c r="CH860" s="222"/>
      <c r="CI860" s="222"/>
      <c r="CJ860" s="222"/>
      <c r="CK860" s="222"/>
      <c r="CL860" s="222"/>
      <c r="CM860" s="222"/>
      <c r="CN860" s="222"/>
      <c r="CO860" s="222"/>
      <c r="CP860" s="222"/>
      <c r="CQ860" s="222"/>
      <c r="CR860" s="222"/>
      <c r="CS860" s="222"/>
      <c r="CT860" s="222"/>
      <c r="CU860" s="222"/>
      <c r="CV860" s="222"/>
      <c r="CW860" s="222"/>
      <c r="CX860" s="222"/>
      <c r="CY860" s="222"/>
      <c r="CZ860" s="222"/>
      <c r="DA860" s="222"/>
      <c r="DB860" s="222"/>
      <c r="DC860" s="222"/>
      <c r="DD860" s="222"/>
      <c r="DE860" s="222"/>
      <c r="DF860" s="222"/>
      <c r="DG860" s="222"/>
      <c r="DH860" s="222"/>
      <c r="DI860" s="222"/>
      <c r="DJ860" s="222"/>
      <c r="DK860" s="222"/>
      <c r="DL860" s="222"/>
      <c r="DM860" s="222"/>
      <c r="DN860" s="222"/>
      <c r="DO860" s="222"/>
      <c r="DP860" s="222"/>
      <c r="DQ860" s="222"/>
      <c r="DR860" s="222"/>
      <c r="DS860" s="222"/>
      <c r="DT860" s="222"/>
      <c r="DU860" s="222"/>
      <c r="DV860" s="222"/>
      <c r="DW860" s="222"/>
      <c r="DX860" s="222"/>
      <c r="DY860" s="222"/>
      <c r="DZ860" s="222"/>
      <c r="EA860" s="222"/>
      <c r="EB860" s="222"/>
      <c r="EC860" s="222"/>
      <c r="ED860" s="222"/>
      <c r="EE860" s="222"/>
      <c r="EF860" s="222"/>
      <c r="EG860" s="222"/>
      <c r="EH860" s="222"/>
      <c r="EI860" s="222"/>
      <c r="EJ860" s="222"/>
      <c r="EK860" s="222"/>
      <c r="EL860" s="222"/>
      <c r="EM860" s="222"/>
      <c r="EN860" s="222"/>
      <c r="EO860" s="222"/>
      <c r="EP860" s="222"/>
      <c r="EQ860" s="222"/>
      <c r="ER860" s="222"/>
      <c r="ES860" s="222"/>
      <c r="ET860" s="222"/>
      <c r="EU860" s="222"/>
      <c r="EV860" s="222"/>
      <c r="EW860" s="222"/>
      <c r="EX860" s="222"/>
      <c r="EY860" s="222"/>
      <c r="EZ860" s="222"/>
      <c r="FA860" s="222"/>
      <c r="FB860" s="222"/>
      <c r="FC860" s="222"/>
      <c r="FD860" s="222"/>
      <c r="FE860" s="222"/>
      <c r="FF860" s="222"/>
      <c r="FG860" s="222"/>
      <c r="FH860" s="222"/>
      <c r="FI860" s="222"/>
      <c r="FJ860" s="222"/>
      <c r="FK860" s="222"/>
      <c r="FL860" s="222"/>
      <c r="FM860" s="222"/>
      <c r="FN860" s="222"/>
      <c r="FO860" s="222"/>
      <c r="FP860" s="222"/>
      <c r="FQ860" s="222"/>
      <c r="FR860" s="222"/>
      <c r="FS860" s="222"/>
      <c r="FT860" s="222"/>
      <c r="FU860" s="222"/>
      <c r="FV860" s="222"/>
      <c r="FW860" s="222"/>
      <c r="FX860" s="222"/>
      <c r="FY860" s="222"/>
      <c r="FZ860" s="222"/>
      <c r="GA860" s="222"/>
      <c r="GB860" s="222"/>
      <c r="GC860" s="222"/>
      <c r="GD860" s="222"/>
      <c r="GE860" s="222"/>
      <c r="GF860" s="222"/>
      <c r="GG860" s="222"/>
      <c r="GH860" s="222"/>
      <c r="GI860" s="222"/>
      <c r="GJ860" s="222"/>
      <c r="GK860" s="222"/>
      <c r="GL860" s="222"/>
      <c r="GM860" s="222"/>
      <c r="GN860" s="222"/>
      <c r="GO860" s="222"/>
      <c r="GP860" s="222"/>
      <c r="GQ860" s="222"/>
      <c r="GR860" s="222"/>
      <c r="GS860" s="222"/>
      <c r="GT860" s="222"/>
      <c r="GU860" s="222"/>
      <c r="GV860" s="222"/>
      <c r="GW860" s="222"/>
      <c r="GX860" s="222"/>
      <c r="GY860" s="222"/>
      <c r="GZ860" s="222"/>
      <c r="HA860" s="222"/>
      <c r="HB860" s="222"/>
      <c r="HC860" s="222"/>
      <c r="HD860" s="222"/>
      <c r="HE860" s="222"/>
      <c r="HF860" s="222"/>
      <c r="HG860" s="222"/>
      <c r="HH860" s="222"/>
      <c r="HI860" s="222"/>
      <c r="HJ860" s="222"/>
      <c r="HK860" s="222"/>
      <c r="HL860" s="222"/>
      <c r="HM860" s="222"/>
      <c r="HN860" s="222"/>
      <c r="HO860" s="222"/>
      <c r="HP860" s="222"/>
      <c r="HQ860" s="222"/>
      <c r="HR860" s="222"/>
      <c r="HS860" s="222"/>
      <c r="HT860" s="222"/>
    </row>
    <row r="861" spans="1:228" s="316" customFormat="1" ht="16.5" hidden="1" customHeight="1" outlineLevel="2" x14ac:dyDescent="0.25">
      <c r="A861" s="475" t="s">
        <v>173</v>
      </c>
      <c r="B861" s="302" t="s">
        <v>1982</v>
      </c>
      <c r="C861" s="571">
        <v>0</v>
      </c>
      <c r="D861" s="571">
        <f t="shared" si="135"/>
        <v>1500</v>
      </c>
      <c r="E861" s="571"/>
      <c r="F861" s="571"/>
      <c r="G861" s="571"/>
      <c r="H861" s="571">
        <f t="shared" si="136"/>
        <v>0</v>
      </c>
      <c r="I861" s="571">
        <v>0</v>
      </c>
      <c r="J861" s="571">
        <v>0</v>
      </c>
      <c r="K861" s="571">
        <v>0</v>
      </c>
      <c r="L861" s="571">
        <f t="shared" si="137"/>
        <v>1500</v>
      </c>
      <c r="M861" s="571">
        <v>0</v>
      </c>
      <c r="N861" s="571">
        <v>1500</v>
      </c>
      <c r="O861" s="588">
        <v>0</v>
      </c>
      <c r="P861" s="571">
        <f t="shared" si="138"/>
        <v>0</v>
      </c>
      <c r="Q861" s="616">
        <v>0</v>
      </c>
      <c r="R861" s="616">
        <v>0</v>
      </c>
      <c r="S861" s="616">
        <v>0</v>
      </c>
      <c r="T861" s="571">
        <f t="shared" si="139"/>
        <v>0</v>
      </c>
      <c r="U861" s="616">
        <v>0</v>
      </c>
      <c r="V861" s="616">
        <v>0</v>
      </c>
      <c r="W861" s="616">
        <v>0</v>
      </c>
    </row>
    <row r="862" spans="1:228" s="316" customFormat="1" ht="16.5" hidden="1" customHeight="1" outlineLevel="2" x14ac:dyDescent="0.25">
      <c r="A862" s="475" t="s">
        <v>230</v>
      </c>
      <c r="B862" s="105" t="s">
        <v>1983</v>
      </c>
      <c r="C862" s="571">
        <v>0</v>
      </c>
      <c r="D862" s="571">
        <f t="shared" si="135"/>
        <v>1000</v>
      </c>
      <c r="E862" s="571"/>
      <c r="F862" s="571"/>
      <c r="G862" s="571"/>
      <c r="H862" s="571">
        <f t="shared" si="136"/>
        <v>0</v>
      </c>
      <c r="I862" s="571">
        <v>0</v>
      </c>
      <c r="J862" s="571">
        <v>0</v>
      </c>
      <c r="K862" s="571">
        <v>0</v>
      </c>
      <c r="L862" s="571">
        <f t="shared" si="137"/>
        <v>1000</v>
      </c>
      <c r="M862" s="571">
        <v>0</v>
      </c>
      <c r="N862" s="571">
        <v>1000</v>
      </c>
      <c r="O862" s="588">
        <v>0</v>
      </c>
      <c r="P862" s="571">
        <f t="shared" si="138"/>
        <v>0</v>
      </c>
      <c r="Q862" s="616">
        <v>0</v>
      </c>
      <c r="R862" s="616">
        <v>0</v>
      </c>
      <c r="S862" s="616">
        <v>0</v>
      </c>
      <c r="T862" s="571">
        <f t="shared" si="139"/>
        <v>0</v>
      </c>
      <c r="U862" s="616">
        <v>0</v>
      </c>
      <c r="V862" s="616">
        <v>0</v>
      </c>
      <c r="W862" s="616">
        <v>0</v>
      </c>
    </row>
    <row r="863" spans="1:228" s="316" customFormat="1" ht="15.75" hidden="1" outlineLevel="2" x14ac:dyDescent="0.25">
      <c r="A863" s="475" t="s">
        <v>152</v>
      </c>
      <c r="B863" s="302" t="s">
        <v>1984</v>
      </c>
      <c r="C863" s="571">
        <v>0</v>
      </c>
      <c r="D863" s="571">
        <f t="shared" si="135"/>
        <v>1000</v>
      </c>
      <c r="E863" s="571"/>
      <c r="F863" s="571"/>
      <c r="G863" s="571"/>
      <c r="H863" s="571">
        <f t="shared" si="136"/>
        <v>0</v>
      </c>
      <c r="I863" s="571">
        <v>0</v>
      </c>
      <c r="J863" s="571">
        <v>0</v>
      </c>
      <c r="K863" s="571">
        <v>0</v>
      </c>
      <c r="L863" s="571">
        <f t="shared" si="137"/>
        <v>1000</v>
      </c>
      <c r="M863" s="571">
        <v>0</v>
      </c>
      <c r="N863" s="571">
        <v>1000</v>
      </c>
      <c r="O863" s="588">
        <v>0</v>
      </c>
      <c r="P863" s="571">
        <f t="shared" si="138"/>
        <v>0</v>
      </c>
      <c r="Q863" s="616">
        <v>0</v>
      </c>
      <c r="R863" s="616">
        <v>0</v>
      </c>
      <c r="S863" s="616">
        <v>0</v>
      </c>
      <c r="T863" s="571">
        <f t="shared" si="139"/>
        <v>0</v>
      </c>
      <c r="U863" s="616">
        <v>0</v>
      </c>
      <c r="V863" s="616">
        <v>0</v>
      </c>
      <c r="W863" s="616">
        <v>0</v>
      </c>
    </row>
    <row r="864" spans="1:228" s="316" customFormat="1" ht="15.75" hidden="1" outlineLevel="2" x14ac:dyDescent="0.25">
      <c r="A864" s="475" t="s">
        <v>154</v>
      </c>
      <c r="B864" s="302" t="s">
        <v>1985</v>
      </c>
      <c r="C864" s="571">
        <v>0</v>
      </c>
      <c r="D864" s="571">
        <f t="shared" si="135"/>
        <v>1500</v>
      </c>
      <c r="E864" s="571"/>
      <c r="F864" s="571"/>
      <c r="G864" s="571"/>
      <c r="H864" s="571">
        <f t="shared" si="136"/>
        <v>0</v>
      </c>
      <c r="I864" s="571">
        <v>0</v>
      </c>
      <c r="J864" s="571">
        <v>0</v>
      </c>
      <c r="K864" s="571">
        <v>0</v>
      </c>
      <c r="L864" s="571">
        <f t="shared" si="137"/>
        <v>1500</v>
      </c>
      <c r="M864" s="571">
        <v>0</v>
      </c>
      <c r="N864" s="571">
        <v>1500</v>
      </c>
      <c r="O864" s="588">
        <v>0</v>
      </c>
      <c r="P864" s="571">
        <f t="shared" si="138"/>
        <v>0</v>
      </c>
      <c r="Q864" s="616">
        <v>0</v>
      </c>
      <c r="R864" s="616">
        <v>0</v>
      </c>
      <c r="S864" s="616">
        <v>0</v>
      </c>
      <c r="T864" s="571">
        <f t="shared" si="139"/>
        <v>0</v>
      </c>
      <c r="U864" s="616">
        <v>0</v>
      </c>
      <c r="V864" s="616">
        <v>0</v>
      </c>
      <c r="W864" s="616">
        <v>0</v>
      </c>
    </row>
    <row r="865" spans="1:23" s="316" customFormat="1" ht="15.75" hidden="1" outlineLevel="2" x14ac:dyDescent="0.25">
      <c r="A865" s="475" t="s">
        <v>98</v>
      </c>
      <c r="B865" s="105" t="s">
        <v>1986</v>
      </c>
      <c r="C865" s="571">
        <v>0</v>
      </c>
      <c r="D865" s="571">
        <f t="shared" si="135"/>
        <v>2000</v>
      </c>
      <c r="E865" s="571"/>
      <c r="F865" s="571"/>
      <c r="G865" s="571"/>
      <c r="H865" s="571">
        <f t="shared" si="136"/>
        <v>0</v>
      </c>
      <c r="I865" s="571">
        <v>0</v>
      </c>
      <c r="J865" s="571">
        <v>0</v>
      </c>
      <c r="K865" s="571">
        <v>0</v>
      </c>
      <c r="L865" s="571">
        <f t="shared" si="137"/>
        <v>2000</v>
      </c>
      <c r="M865" s="571">
        <v>0</v>
      </c>
      <c r="N865" s="571">
        <v>2000</v>
      </c>
      <c r="O865" s="588">
        <v>0</v>
      </c>
      <c r="P865" s="571">
        <f t="shared" si="138"/>
        <v>0</v>
      </c>
      <c r="Q865" s="616">
        <v>0</v>
      </c>
      <c r="R865" s="616">
        <v>0</v>
      </c>
      <c r="S865" s="616">
        <v>0</v>
      </c>
      <c r="T865" s="571">
        <f t="shared" si="139"/>
        <v>0</v>
      </c>
      <c r="U865" s="616">
        <v>0</v>
      </c>
      <c r="V865" s="616">
        <v>0</v>
      </c>
      <c r="W865" s="616">
        <v>0</v>
      </c>
    </row>
    <row r="866" spans="1:23" s="316" customFormat="1" ht="15.75" hidden="1" outlineLevel="2" x14ac:dyDescent="0.25">
      <c r="A866" s="475" t="s">
        <v>101</v>
      </c>
      <c r="B866" s="105" t="s">
        <v>1987</v>
      </c>
      <c r="C866" s="571">
        <v>0</v>
      </c>
      <c r="D866" s="571">
        <f t="shared" si="135"/>
        <v>1500</v>
      </c>
      <c r="E866" s="571"/>
      <c r="F866" s="571"/>
      <c r="G866" s="571"/>
      <c r="H866" s="571">
        <f t="shared" si="136"/>
        <v>0</v>
      </c>
      <c r="I866" s="571">
        <v>0</v>
      </c>
      <c r="J866" s="571">
        <v>0</v>
      </c>
      <c r="K866" s="571">
        <v>0</v>
      </c>
      <c r="L866" s="571">
        <f t="shared" si="137"/>
        <v>1500</v>
      </c>
      <c r="M866" s="571">
        <v>0</v>
      </c>
      <c r="N866" s="571">
        <v>1500</v>
      </c>
      <c r="O866" s="588">
        <v>0</v>
      </c>
      <c r="P866" s="571">
        <f t="shared" si="138"/>
        <v>0</v>
      </c>
      <c r="Q866" s="616">
        <v>0</v>
      </c>
      <c r="R866" s="616">
        <v>0</v>
      </c>
      <c r="S866" s="616">
        <v>0</v>
      </c>
      <c r="T866" s="571">
        <f t="shared" si="139"/>
        <v>0</v>
      </c>
      <c r="U866" s="616">
        <v>0</v>
      </c>
      <c r="V866" s="616">
        <v>0</v>
      </c>
      <c r="W866" s="616">
        <v>0</v>
      </c>
    </row>
    <row r="867" spans="1:23" s="316" customFormat="1" ht="15.75" hidden="1" outlineLevel="2" x14ac:dyDescent="0.25">
      <c r="A867" s="475" t="s">
        <v>144</v>
      </c>
      <c r="B867" s="105" t="s">
        <v>1988</v>
      </c>
      <c r="C867" s="571">
        <v>0</v>
      </c>
      <c r="D867" s="571">
        <f t="shared" si="135"/>
        <v>1000</v>
      </c>
      <c r="E867" s="571"/>
      <c r="F867" s="571"/>
      <c r="G867" s="571"/>
      <c r="H867" s="571">
        <f t="shared" si="136"/>
        <v>0</v>
      </c>
      <c r="I867" s="571">
        <v>0</v>
      </c>
      <c r="J867" s="571">
        <v>0</v>
      </c>
      <c r="K867" s="571">
        <v>0</v>
      </c>
      <c r="L867" s="571">
        <f t="shared" si="137"/>
        <v>1000</v>
      </c>
      <c r="M867" s="571">
        <v>0</v>
      </c>
      <c r="N867" s="571">
        <v>1000</v>
      </c>
      <c r="O867" s="588">
        <v>0</v>
      </c>
      <c r="P867" s="571">
        <f t="shared" si="138"/>
        <v>0</v>
      </c>
      <c r="Q867" s="616">
        <v>0</v>
      </c>
      <c r="R867" s="616">
        <v>0</v>
      </c>
      <c r="S867" s="616">
        <v>0</v>
      </c>
      <c r="T867" s="571">
        <f t="shared" si="139"/>
        <v>0</v>
      </c>
      <c r="U867" s="616">
        <v>0</v>
      </c>
      <c r="V867" s="616">
        <v>0</v>
      </c>
      <c r="W867" s="616">
        <v>0</v>
      </c>
    </row>
    <row r="868" spans="1:23" s="316" customFormat="1" ht="16.5" hidden="1" customHeight="1" outlineLevel="2" x14ac:dyDescent="0.25">
      <c r="A868" s="475" t="s">
        <v>161</v>
      </c>
      <c r="B868" s="302" t="s">
        <v>1989</v>
      </c>
      <c r="C868" s="571">
        <v>0</v>
      </c>
      <c r="D868" s="571">
        <f t="shared" si="135"/>
        <v>1000</v>
      </c>
      <c r="E868" s="571"/>
      <c r="F868" s="571"/>
      <c r="G868" s="571"/>
      <c r="H868" s="571">
        <f t="shared" si="136"/>
        <v>0</v>
      </c>
      <c r="I868" s="571">
        <v>0</v>
      </c>
      <c r="J868" s="571">
        <v>0</v>
      </c>
      <c r="K868" s="571">
        <v>0</v>
      </c>
      <c r="L868" s="571">
        <f t="shared" si="137"/>
        <v>1000</v>
      </c>
      <c r="M868" s="571">
        <v>0</v>
      </c>
      <c r="N868" s="571">
        <v>1000</v>
      </c>
      <c r="O868" s="588">
        <v>0</v>
      </c>
      <c r="P868" s="571">
        <f t="shared" si="138"/>
        <v>0</v>
      </c>
      <c r="Q868" s="616">
        <v>0</v>
      </c>
      <c r="R868" s="616">
        <v>0</v>
      </c>
      <c r="S868" s="616">
        <v>0</v>
      </c>
      <c r="T868" s="571">
        <f t="shared" si="139"/>
        <v>0</v>
      </c>
      <c r="U868" s="616">
        <v>0</v>
      </c>
      <c r="V868" s="616">
        <v>0</v>
      </c>
      <c r="W868" s="616">
        <v>0</v>
      </c>
    </row>
    <row r="869" spans="1:23" s="316" customFormat="1" ht="16.5" hidden="1" customHeight="1" outlineLevel="2" x14ac:dyDescent="0.25">
      <c r="A869" s="475" t="s">
        <v>187</v>
      </c>
      <c r="B869" s="105" t="s">
        <v>1990</v>
      </c>
      <c r="C869" s="571">
        <v>0</v>
      </c>
      <c r="D869" s="571">
        <f t="shared" si="135"/>
        <v>1500</v>
      </c>
      <c r="E869" s="571"/>
      <c r="F869" s="571"/>
      <c r="G869" s="571"/>
      <c r="H869" s="571">
        <f t="shared" si="136"/>
        <v>0</v>
      </c>
      <c r="I869" s="571">
        <v>0</v>
      </c>
      <c r="J869" s="571">
        <v>0</v>
      </c>
      <c r="K869" s="571">
        <v>0</v>
      </c>
      <c r="L869" s="571">
        <f t="shared" si="137"/>
        <v>1500</v>
      </c>
      <c r="M869" s="571">
        <v>0</v>
      </c>
      <c r="N869" s="571">
        <v>1500</v>
      </c>
      <c r="O869" s="588">
        <v>0</v>
      </c>
      <c r="P869" s="571">
        <f t="shared" si="138"/>
        <v>0</v>
      </c>
      <c r="Q869" s="616">
        <v>0</v>
      </c>
      <c r="R869" s="616">
        <v>0</v>
      </c>
      <c r="S869" s="616">
        <v>0</v>
      </c>
      <c r="T869" s="571">
        <f t="shared" si="139"/>
        <v>0</v>
      </c>
      <c r="U869" s="616">
        <v>0</v>
      </c>
      <c r="V869" s="616">
        <v>0</v>
      </c>
      <c r="W869" s="616">
        <v>0</v>
      </c>
    </row>
    <row r="870" spans="1:23" s="316" customFormat="1" ht="16.5" hidden="1" customHeight="1" outlineLevel="2" x14ac:dyDescent="0.25">
      <c r="A870" s="475" t="s">
        <v>192</v>
      </c>
      <c r="B870" s="105" t="s">
        <v>1991</v>
      </c>
      <c r="C870" s="571">
        <v>0</v>
      </c>
      <c r="D870" s="571">
        <f t="shared" si="135"/>
        <v>1000</v>
      </c>
      <c r="E870" s="571"/>
      <c r="F870" s="571"/>
      <c r="G870" s="571"/>
      <c r="H870" s="571">
        <f t="shared" si="136"/>
        <v>0</v>
      </c>
      <c r="I870" s="571">
        <v>0</v>
      </c>
      <c r="J870" s="571">
        <v>0</v>
      </c>
      <c r="K870" s="571">
        <v>0</v>
      </c>
      <c r="L870" s="571">
        <f t="shared" si="137"/>
        <v>1000</v>
      </c>
      <c r="M870" s="571">
        <v>0</v>
      </c>
      <c r="N870" s="571">
        <v>1000</v>
      </c>
      <c r="O870" s="588">
        <v>0</v>
      </c>
      <c r="P870" s="571">
        <f t="shared" si="138"/>
        <v>0</v>
      </c>
      <c r="Q870" s="616">
        <v>0</v>
      </c>
      <c r="R870" s="616">
        <v>0</v>
      </c>
      <c r="S870" s="616">
        <v>0</v>
      </c>
      <c r="T870" s="571">
        <f t="shared" si="139"/>
        <v>0</v>
      </c>
      <c r="U870" s="616">
        <v>0</v>
      </c>
      <c r="V870" s="616">
        <v>0</v>
      </c>
      <c r="W870" s="616">
        <v>0</v>
      </c>
    </row>
    <row r="871" spans="1:23" s="316" customFormat="1" ht="16.5" hidden="1" customHeight="1" outlineLevel="2" x14ac:dyDescent="0.25">
      <c r="A871" s="475" t="s">
        <v>212</v>
      </c>
      <c r="B871" s="105" t="s">
        <v>1992</v>
      </c>
      <c r="C871" s="571">
        <v>0</v>
      </c>
      <c r="D871" s="571">
        <f t="shared" si="135"/>
        <v>1000</v>
      </c>
      <c r="E871" s="571"/>
      <c r="F871" s="571"/>
      <c r="G871" s="571"/>
      <c r="H871" s="571">
        <f t="shared" si="136"/>
        <v>0</v>
      </c>
      <c r="I871" s="571">
        <v>0</v>
      </c>
      <c r="J871" s="571">
        <v>0</v>
      </c>
      <c r="K871" s="571">
        <v>0</v>
      </c>
      <c r="L871" s="571">
        <f t="shared" si="137"/>
        <v>1000</v>
      </c>
      <c r="M871" s="571">
        <v>0</v>
      </c>
      <c r="N871" s="571">
        <v>1000</v>
      </c>
      <c r="O871" s="588">
        <v>0</v>
      </c>
      <c r="P871" s="571">
        <f t="shared" si="138"/>
        <v>0</v>
      </c>
      <c r="Q871" s="616">
        <v>0</v>
      </c>
      <c r="R871" s="616">
        <v>0</v>
      </c>
      <c r="S871" s="616">
        <v>0</v>
      </c>
      <c r="T871" s="571">
        <f t="shared" si="139"/>
        <v>0</v>
      </c>
      <c r="U871" s="616">
        <v>0</v>
      </c>
      <c r="V871" s="616">
        <v>0</v>
      </c>
      <c r="W871" s="616">
        <v>0</v>
      </c>
    </row>
    <row r="872" spans="1:23" s="316" customFormat="1" ht="16.5" hidden="1" customHeight="1" outlineLevel="2" x14ac:dyDescent="0.25">
      <c r="A872" s="475" t="s">
        <v>221</v>
      </c>
      <c r="B872" s="105" t="s">
        <v>1993</v>
      </c>
      <c r="C872" s="571">
        <v>0</v>
      </c>
      <c r="D872" s="571">
        <f t="shared" si="135"/>
        <v>1000</v>
      </c>
      <c r="E872" s="571"/>
      <c r="F872" s="571"/>
      <c r="G872" s="571"/>
      <c r="H872" s="571">
        <f t="shared" si="136"/>
        <v>0</v>
      </c>
      <c r="I872" s="571">
        <v>0</v>
      </c>
      <c r="J872" s="571">
        <v>0</v>
      </c>
      <c r="K872" s="571">
        <v>0</v>
      </c>
      <c r="L872" s="571">
        <f t="shared" si="137"/>
        <v>1000</v>
      </c>
      <c r="M872" s="571">
        <v>0</v>
      </c>
      <c r="N872" s="571">
        <v>1000</v>
      </c>
      <c r="O872" s="588">
        <v>0</v>
      </c>
      <c r="P872" s="571">
        <f t="shared" si="138"/>
        <v>0</v>
      </c>
      <c r="Q872" s="616">
        <v>0</v>
      </c>
      <c r="R872" s="616">
        <v>0</v>
      </c>
      <c r="S872" s="616">
        <v>0</v>
      </c>
      <c r="T872" s="571">
        <f t="shared" si="139"/>
        <v>0</v>
      </c>
      <c r="U872" s="616">
        <v>0</v>
      </c>
      <c r="V872" s="616">
        <v>0</v>
      </c>
      <c r="W872" s="616">
        <v>0</v>
      </c>
    </row>
    <row r="873" spans="1:23" s="316" customFormat="1" ht="16.5" hidden="1" customHeight="1" outlineLevel="2" x14ac:dyDescent="0.25">
      <c r="A873" s="475" t="s">
        <v>227</v>
      </c>
      <c r="B873" s="105" t="s">
        <v>1994</v>
      </c>
      <c r="C873" s="571">
        <v>0</v>
      </c>
      <c r="D873" s="571">
        <f t="shared" si="135"/>
        <v>1500</v>
      </c>
      <c r="E873" s="571"/>
      <c r="F873" s="571"/>
      <c r="G873" s="571"/>
      <c r="H873" s="571">
        <f t="shared" si="136"/>
        <v>0</v>
      </c>
      <c r="I873" s="571">
        <v>0</v>
      </c>
      <c r="J873" s="571">
        <v>0</v>
      </c>
      <c r="K873" s="571">
        <v>0</v>
      </c>
      <c r="L873" s="571">
        <f t="shared" si="137"/>
        <v>1500</v>
      </c>
      <c r="M873" s="571">
        <v>0</v>
      </c>
      <c r="N873" s="571">
        <v>1500</v>
      </c>
      <c r="O873" s="588">
        <v>0</v>
      </c>
      <c r="P873" s="571">
        <f t="shared" si="138"/>
        <v>0</v>
      </c>
      <c r="Q873" s="616">
        <v>0</v>
      </c>
      <c r="R873" s="616">
        <v>0</v>
      </c>
      <c r="S873" s="616">
        <v>0</v>
      </c>
      <c r="T873" s="571">
        <f t="shared" si="139"/>
        <v>0</v>
      </c>
      <c r="U873" s="616">
        <v>0</v>
      </c>
      <c r="V873" s="616">
        <v>0</v>
      </c>
      <c r="W873" s="616">
        <v>0</v>
      </c>
    </row>
    <row r="874" spans="1:23" s="316" customFormat="1" ht="15.75" hidden="1" outlineLevel="2" x14ac:dyDescent="0.25">
      <c r="A874" s="488" t="s">
        <v>1623</v>
      </c>
      <c r="B874" s="105" t="s">
        <v>1970</v>
      </c>
      <c r="C874" s="571">
        <v>0</v>
      </c>
      <c r="D874" s="586">
        <f t="shared" si="135"/>
        <v>1000</v>
      </c>
      <c r="E874" s="586"/>
      <c r="F874" s="586"/>
      <c r="G874" s="586"/>
      <c r="H874" s="586">
        <f t="shared" si="136"/>
        <v>0</v>
      </c>
      <c r="I874" s="586">
        <v>0</v>
      </c>
      <c r="J874" s="586">
        <v>0</v>
      </c>
      <c r="K874" s="587">
        <v>0</v>
      </c>
      <c r="L874" s="586">
        <f t="shared" si="137"/>
        <v>1000</v>
      </c>
      <c r="M874" s="571">
        <v>0</v>
      </c>
      <c r="N874" s="571">
        <v>1000</v>
      </c>
      <c r="O874" s="586">
        <v>0</v>
      </c>
      <c r="P874" s="586">
        <f t="shared" si="138"/>
        <v>0</v>
      </c>
      <c r="Q874" s="586">
        <v>0</v>
      </c>
      <c r="R874" s="586">
        <v>0</v>
      </c>
      <c r="S874" s="586">
        <v>0</v>
      </c>
      <c r="T874" s="586">
        <f t="shared" si="139"/>
        <v>0</v>
      </c>
      <c r="U874" s="586">
        <v>0</v>
      </c>
      <c r="V874" s="586">
        <v>0</v>
      </c>
      <c r="W874" s="586">
        <v>0</v>
      </c>
    </row>
    <row r="875" spans="1:23" s="316" customFormat="1" ht="15.75" hidden="1" outlineLevel="2" x14ac:dyDescent="0.25">
      <c r="A875" s="488" t="s">
        <v>1624</v>
      </c>
      <c r="B875" s="105" t="s">
        <v>1971</v>
      </c>
      <c r="C875" s="571">
        <v>0</v>
      </c>
      <c r="D875" s="586">
        <f t="shared" si="135"/>
        <v>1000</v>
      </c>
      <c r="E875" s="586"/>
      <c r="F875" s="586"/>
      <c r="G875" s="586"/>
      <c r="H875" s="586">
        <f t="shared" si="136"/>
        <v>0</v>
      </c>
      <c r="I875" s="586">
        <v>0</v>
      </c>
      <c r="J875" s="586">
        <v>0</v>
      </c>
      <c r="K875" s="587">
        <v>0</v>
      </c>
      <c r="L875" s="586">
        <f t="shared" si="137"/>
        <v>1000</v>
      </c>
      <c r="M875" s="571">
        <v>0</v>
      </c>
      <c r="N875" s="571">
        <v>1000</v>
      </c>
      <c r="O875" s="586">
        <v>0</v>
      </c>
      <c r="P875" s="586">
        <f t="shared" si="138"/>
        <v>0</v>
      </c>
      <c r="Q875" s="586">
        <v>0</v>
      </c>
      <c r="R875" s="586">
        <v>0</v>
      </c>
      <c r="S875" s="586">
        <v>0</v>
      </c>
      <c r="T875" s="586">
        <f t="shared" si="139"/>
        <v>0</v>
      </c>
      <c r="U875" s="586">
        <v>0</v>
      </c>
      <c r="V875" s="586">
        <v>0</v>
      </c>
      <c r="W875" s="586">
        <v>0</v>
      </c>
    </row>
    <row r="876" spans="1:23" s="316" customFormat="1" ht="15.75" hidden="1" outlineLevel="2" x14ac:dyDescent="0.25">
      <c r="A876" s="488" t="s">
        <v>1626</v>
      </c>
      <c r="B876" s="105" t="s">
        <v>1995</v>
      </c>
      <c r="C876" s="571">
        <v>0</v>
      </c>
      <c r="D876" s="586">
        <f t="shared" si="135"/>
        <v>2000</v>
      </c>
      <c r="E876" s="586"/>
      <c r="F876" s="586"/>
      <c r="G876" s="586"/>
      <c r="H876" s="586">
        <f t="shared" si="136"/>
        <v>0</v>
      </c>
      <c r="I876" s="586">
        <v>0</v>
      </c>
      <c r="J876" s="586">
        <v>0</v>
      </c>
      <c r="K876" s="587">
        <v>0</v>
      </c>
      <c r="L876" s="586">
        <f t="shared" si="137"/>
        <v>2000</v>
      </c>
      <c r="M876" s="571">
        <v>0</v>
      </c>
      <c r="N876" s="571">
        <v>2000</v>
      </c>
      <c r="O876" s="586">
        <v>0</v>
      </c>
      <c r="P876" s="586">
        <f t="shared" si="138"/>
        <v>0</v>
      </c>
      <c r="Q876" s="586">
        <v>0</v>
      </c>
      <c r="R876" s="586">
        <v>0</v>
      </c>
      <c r="S876" s="586">
        <v>0</v>
      </c>
      <c r="T876" s="586">
        <f t="shared" si="139"/>
        <v>0</v>
      </c>
      <c r="U876" s="586">
        <v>0</v>
      </c>
      <c r="V876" s="586">
        <v>0</v>
      </c>
      <c r="W876" s="586">
        <v>0</v>
      </c>
    </row>
    <row r="877" spans="1:23" s="316" customFormat="1" ht="16.5" hidden="1" customHeight="1" outlineLevel="2" x14ac:dyDescent="0.25">
      <c r="A877" s="475" t="s">
        <v>181</v>
      </c>
      <c r="B877" s="302" t="s">
        <v>1996</v>
      </c>
      <c r="C877" s="571">
        <v>0</v>
      </c>
      <c r="D877" s="571">
        <f t="shared" si="135"/>
        <v>1500</v>
      </c>
      <c r="E877" s="571"/>
      <c r="F877" s="571"/>
      <c r="G877" s="571"/>
      <c r="H877" s="571">
        <f t="shared" si="136"/>
        <v>0</v>
      </c>
      <c r="I877" s="571">
        <v>0</v>
      </c>
      <c r="J877" s="571">
        <v>0</v>
      </c>
      <c r="K877" s="571">
        <v>0</v>
      </c>
      <c r="L877" s="571">
        <f t="shared" si="137"/>
        <v>1500</v>
      </c>
      <c r="M877" s="571">
        <v>0</v>
      </c>
      <c r="N877" s="571">
        <v>1500</v>
      </c>
      <c r="O877" s="588">
        <v>0</v>
      </c>
      <c r="P877" s="571">
        <f t="shared" si="138"/>
        <v>0</v>
      </c>
      <c r="Q877" s="616">
        <v>0</v>
      </c>
      <c r="R877" s="616">
        <v>0</v>
      </c>
      <c r="S877" s="616">
        <v>0</v>
      </c>
      <c r="T877" s="571">
        <f t="shared" si="139"/>
        <v>0</v>
      </c>
      <c r="U877" s="616">
        <v>0</v>
      </c>
      <c r="V877" s="616">
        <v>0</v>
      </c>
      <c r="W877" s="616">
        <v>0</v>
      </c>
    </row>
    <row r="878" spans="1:23" s="316" customFormat="1" ht="16.5" hidden="1" customHeight="1" outlineLevel="2" x14ac:dyDescent="0.25">
      <c r="A878" s="475" t="s">
        <v>203</v>
      </c>
      <c r="B878" s="105" t="s">
        <v>1997</v>
      </c>
      <c r="C878" s="571">
        <v>0</v>
      </c>
      <c r="D878" s="571">
        <f t="shared" si="135"/>
        <v>1000</v>
      </c>
      <c r="E878" s="571"/>
      <c r="F878" s="571"/>
      <c r="G878" s="571"/>
      <c r="H878" s="571">
        <f t="shared" si="136"/>
        <v>0</v>
      </c>
      <c r="I878" s="571">
        <v>0</v>
      </c>
      <c r="J878" s="571">
        <v>0</v>
      </c>
      <c r="K878" s="571">
        <v>0</v>
      </c>
      <c r="L878" s="571">
        <f t="shared" si="137"/>
        <v>1000</v>
      </c>
      <c r="M878" s="571">
        <v>0</v>
      </c>
      <c r="N878" s="571">
        <v>1000</v>
      </c>
      <c r="O878" s="588">
        <v>0</v>
      </c>
      <c r="P878" s="571">
        <f t="shared" si="138"/>
        <v>0</v>
      </c>
      <c r="Q878" s="616">
        <v>0</v>
      </c>
      <c r="R878" s="616">
        <v>0</v>
      </c>
      <c r="S878" s="616">
        <v>0</v>
      </c>
      <c r="T878" s="571">
        <f t="shared" si="139"/>
        <v>0</v>
      </c>
      <c r="U878" s="616">
        <v>0</v>
      </c>
      <c r="V878" s="616">
        <v>0</v>
      </c>
      <c r="W878" s="616">
        <v>0</v>
      </c>
    </row>
    <row r="879" spans="1:23" s="316" customFormat="1" ht="16.5" hidden="1" customHeight="1" outlineLevel="2" x14ac:dyDescent="0.25">
      <c r="A879" s="475" t="s">
        <v>209</v>
      </c>
      <c r="B879" s="105" t="s">
        <v>1998</v>
      </c>
      <c r="C879" s="571">
        <v>0</v>
      </c>
      <c r="D879" s="571">
        <f t="shared" si="135"/>
        <v>1000</v>
      </c>
      <c r="E879" s="571"/>
      <c r="F879" s="571"/>
      <c r="G879" s="571"/>
      <c r="H879" s="571">
        <f t="shared" si="136"/>
        <v>0</v>
      </c>
      <c r="I879" s="571">
        <v>0</v>
      </c>
      <c r="J879" s="571">
        <v>0</v>
      </c>
      <c r="K879" s="571">
        <v>0</v>
      </c>
      <c r="L879" s="571">
        <f t="shared" si="137"/>
        <v>1000</v>
      </c>
      <c r="M879" s="571">
        <v>0</v>
      </c>
      <c r="N879" s="571">
        <v>1000</v>
      </c>
      <c r="O879" s="588">
        <v>0</v>
      </c>
      <c r="P879" s="571">
        <f t="shared" si="138"/>
        <v>0</v>
      </c>
      <c r="Q879" s="616">
        <v>0</v>
      </c>
      <c r="R879" s="616">
        <v>0</v>
      </c>
      <c r="S879" s="616">
        <v>0</v>
      </c>
      <c r="T879" s="571">
        <f t="shared" si="139"/>
        <v>0</v>
      </c>
      <c r="U879" s="616">
        <v>0</v>
      </c>
      <c r="V879" s="616">
        <v>0</v>
      </c>
      <c r="W879" s="616">
        <v>0</v>
      </c>
    </row>
    <row r="880" spans="1:23" s="316" customFormat="1" ht="16.5" hidden="1" customHeight="1" outlineLevel="2" x14ac:dyDescent="0.25">
      <c r="A880" s="475" t="s">
        <v>225</v>
      </c>
      <c r="B880" s="105" t="s">
        <v>1999</v>
      </c>
      <c r="C880" s="571">
        <v>0</v>
      </c>
      <c r="D880" s="571">
        <f t="shared" si="135"/>
        <v>1000</v>
      </c>
      <c r="E880" s="571"/>
      <c r="F880" s="571"/>
      <c r="G880" s="571"/>
      <c r="H880" s="571">
        <f t="shared" si="136"/>
        <v>0</v>
      </c>
      <c r="I880" s="571">
        <v>0</v>
      </c>
      <c r="J880" s="571">
        <v>0</v>
      </c>
      <c r="K880" s="571">
        <v>0</v>
      </c>
      <c r="L880" s="571">
        <f t="shared" si="137"/>
        <v>1000</v>
      </c>
      <c r="M880" s="571">
        <v>0</v>
      </c>
      <c r="N880" s="571">
        <v>1000</v>
      </c>
      <c r="O880" s="588">
        <v>0</v>
      </c>
      <c r="P880" s="571">
        <f t="shared" si="138"/>
        <v>0</v>
      </c>
      <c r="Q880" s="616">
        <v>0</v>
      </c>
      <c r="R880" s="616">
        <v>0</v>
      </c>
      <c r="S880" s="616">
        <v>0</v>
      </c>
      <c r="T880" s="571">
        <f t="shared" si="139"/>
        <v>0</v>
      </c>
      <c r="U880" s="616">
        <v>0</v>
      </c>
      <c r="V880" s="616">
        <v>0</v>
      </c>
      <c r="W880" s="616">
        <v>0</v>
      </c>
    </row>
    <row r="881" spans="1:228" s="316" customFormat="1" ht="15.75" hidden="1" outlineLevel="2" x14ac:dyDescent="0.25">
      <c r="A881" s="475" t="s">
        <v>875</v>
      </c>
      <c r="B881" s="105" t="s">
        <v>2000</v>
      </c>
      <c r="C881" s="571">
        <v>0</v>
      </c>
      <c r="D881" s="571">
        <f t="shared" si="135"/>
        <v>1500</v>
      </c>
      <c r="E881" s="571"/>
      <c r="F881" s="571"/>
      <c r="G881" s="571"/>
      <c r="H881" s="571">
        <f t="shared" si="136"/>
        <v>0</v>
      </c>
      <c r="I881" s="571">
        <v>0</v>
      </c>
      <c r="J881" s="571">
        <v>0</v>
      </c>
      <c r="K881" s="571">
        <v>0</v>
      </c>
      <c r="L881" s="571">
        <f t="shared" si="137"/>
        <v>1500</v>
      </c>
      <c r="M881" s="571">
        <v>0</v>
      </c>
      <c r="N881" s="571">
        <v>1500</v>
      </c>
      <c r="O881" s="588">
        <v>0</v>
      </c>
      <c r="P881" s="571">
        <f t="shared" si="138"/>
        <v>0</v>
      </c>
      <c r="Q881" s="616">
        <v>0</v>
      </c>
      <c r="R881" s="616">
        <v>0</v>
      </c>
      <c r="S881" s="616">
        <v>0</v>
      </c>
      <c r="T881" s="571">
        <f t="shared" si="139"/>
        <v>0</v>
      </c>
      <c r="U881" s="616">
        <v>0</v>
      </c>
      <c r="V881" s="616">
        <v>0</v>
      </c>
      <c r="W881" s="616">
        <v>0</v>
      </c>
    </row>
    <row r="882" spans="1:228" s="316" customFormat="1" ht="31.5" hidden="1" outlineLevel="2" x14ac:dyDescent="0.25">
      <c r="A882" s="488" t="s">
        <v>1625</v>
      </c>
      <c r="B882" s="105" t="s">
        <v>1972</v>
      </c>
      <c r="C882" s="571">
        <v>0</v>
      </c>
      <c r="D882" s="586">
        <f t="shared" si="135"/>
        <v>1000</v>
      </c>
      <c r="E882" s="586"/>
      <c r="F882" s="586"/>
      <c r="G882" s="586"/>
      <c r="H882" s="586">
        <f t="shared" si="136"/>
        <v>0</v>
      </c>
      <c r="I882" s="586">
        <v>0</v>
      </c>
      <c r="J882" s="586">
        <v>0</v>
      </c>
      <c r="K882" s="587">
        <v>0</v>
      </c>
      <c r="L882" s="586">
        <f t="shared" si="137"/>
        <v>1000</v>
      </c>
      <c r="M882" s="571">
        <v>0</v>
      </c>
      <c r="N882" s="571">
        <v>1000</v>
      </c>
      <c r="O882" s="586">
        <v>0</v>
      </c>
      <c r="P882" s="586">
        <f t="shared" si="138"/>
        <v>0</v>
      </c>
      <c r="Q882" s="586">
        <v>0</v>
      </c>
      <c r="R882" s="586">
        <v>0</v>
      </c>
      <c r="S882" s="586">
        <v>0</v>
      </c>
      <c r="T882" s="586">
        <f t="shared" si="139"/>
        <v>0</v>
      </c>
      <c r="U882" s="586">
        <v>0</v>
      </c>
      <c r="V882" s="586">
        <v>0</v>
      </c>
      <c r="W882" s="586">
        <v>0</v>
      </c>
      <c r="X882" s="450" t="s">
        <v>1581</v>
      </c>
    </row>
    <row r="883" spans="1:228" s="523" customFormat="1" ht="16.5" hidden="1" customHeight="1" outlineLevel="2" x14ac:dyDescent="0.25">
      <c r="A883" s="522" t="s">
        <v>232</v>
      </c>
      <c r="B883" s="504" t="s">
        <v>1980</v>
      </c>
      <c r="C883" s="586">
        <v>0</v>
      </c>
      <c r="D883" s="586">
        <f t="shared" si="135"/>
        <v>800</v>
      </c>
      <c r="E883" s="586"/>
      <c r="F883" s="586"/>
      <c r="G883" s="586"/>
      <c r="H883" s="586">
        <f t="shared" si="136"/>
        <v>0</v>
      </c>
      <c r="I883" s="586">
        <v>0</v>
      </c>
      <c r="J883" s="586">
        <v>0</v>
      </c>
      <c r="K883" s="586">
        <v>0</v>
      </c>
      <c r="L883" s="586">
        <f t="shared" si="137"/>
        <v>800</v>
      </c>
      <c r="M883" s="586">
        <v>0</v>
      </c>
      <c r="N883" s="586">
        <v>800</v>
      </c>
      <c r="O883" s="587">
        <v>0</v>
      </c>
      <c r="P883" s="586">
        <f t="shared" si="138"/>
        <v>0</v>
      </c>
      <c r="Q883" s="616">
        <v>0</v>
      </c>
      <c r="R883" s="616">
        <v>0</v>
      </c>
      <c r="S883" s="616">
        <v>0</v>
      </c>
      <c r="T883" s="586">
        <f t="shared" si="139"/>
        <v>0</v>
      </c>
      <c r="U883" s="616">
        <v>0</v>
      </c>
      <c r="V883" s="616">
        <v>0</v>
      </c>
      <c r="W883" s="616">
        <v>0</v>
      </c>
    </row>
    <row r="884" spans="1:228" s="523" customFormat="1" ht="16.5" hidden="1" customHeight="1" outlineLevel="2" x14ac:dyDescent="0.25">
      <c r="A884" s="522" t="s">
        <v>234</v>
      </c>
      <c r="B884" s="504" t="s">
        <v>1981</v>
      </c>
      <c r="C884" s="586">
        <v>0</v>
      </c>
      <c r="D884" s="586">
        <f t="shared" si="135"/>
        <v>800</v>
      </c>
      <c r="E884" s="586"/>
      <c r="F884" s="586"/>
      <c r="G884" s="586"/>
      <c r="H884" s="586">
        <f t="shared" si="136"/>
        <v>0</v>
      </c>
      <c r="I884" s="586">
        <v>0</v>
      </c>
      <c r="J884" s="586">
        <v>0</v>
      </c>
      <c r="K884" s="586">
        <v>0</v>
      </c>
      <c r="L884" s="586">
        <f t="shared" si="137"/>
        <v>800</v>
      </c>
      <c r="M884" s="586">
        <v>0</v>
      </c>
      <c r="N884" s="586">
        <v>800</v>
      </c>
      <c r="O884" s="587">
        <v>0</v>
      </c>
      <c r="P884" s="586">
        <f t="shared" si="138"/>
        <v>0</v>
      </c>
      <c r="Q884" s="616">
        <v>0</v>
      </c>
      <c r="R884" s="616">
        <v>0</v>
      </c>
      <c r="S884" s="616">
        <v>0</v>
      </c>
      <c r="T884" s="586">
        <f t="shared" si="139"/>
        <v>0</v>
      </c>
      <c r="U884" s="616">
        <v>0</v>
      </c>
      <c r="V884" s="616">
        <v>0</v>
      </c>
      <c r="W884" s="616">
        <v>0</v>
      </c>
    </row>
    <row r="885" spans="1:228" s="532" customFormat="1" ht="31.5" hidden="1" outlineLevel="2" x14ac:dyDescent="0.25">
      <c r="A885" s="375" t="s">
        <v>234</v>
      </c>
      <c r="B885" s="376" t="s">
        <v>2269</v>
      </c>
      <c r="C885" s="568">
        <v>0</v>
      </c>
      <c r="D885" s="568">
        <f t="shared" si="135"/>
        <v>5500</v>
      </c>
      <c r="E885" s="568"/>
      <c r="F885" s="568"/>
      <c r="G885" s="568"/>
      <c r="H885" s="568">
        <f t="shared" si="136"/>
        <v>0</v>
      </c>
      <c r="I885" s="568">
        <v>0</v>
      </c>
      <c r="J885" s="568">
        <v>0</v>
      </c>
      <c r="K885" s="568">
        <v>0</v>
      </c>
      <c r="L885" s="568">
        <f t="shared" si="137"/>
        <v>5500</v>
      </c>
      <c r="M885" s="568">
        <v>0</v>
      </c>
      <c r="N885" s="568">
        <v>5500</v>
      </c>
      <c r="O885" s="569">
        <v>0</v>
      </c>
      <c r="P885" s="568">
        <f t="shared" si="138"/>
        <v>0</v>
      </c>
      <c r="Q885" s="595">
        <v>0</v>
      </c>
      <c r="R885" s="595">
        <v>0</v>
      </c>
      <c r="S885" s="595">
        <v>0</v>
      </c>
      <c r="T885" s="568">
        <f t="shared" si="139"/>
        <v>0</v>
      </c>
      <c r="U885" s="595">
        <v>0</v>
      </c>
      <c r="V885" s="595">
        <v>0</v>
      </c>
      <c r="W885" s="595">
        <v>0</v>
      </c>
    </row>
    <row r="886" spans="1:228" s="54" customFormat="1" ht="15.75" hidden="1" outlineLevel="1" x14ac:dyDescent="0.2">
      <c r="A886" s="29">
        <v>4</v>
      </c>
      <c r="B886" s="29" t="s">
        <v>238</v>
      </c>
      <c r="C886" s="562">
        <f>SUM(C887:C905)</f>
        <v>8.5399999999999991</v>
      </c>
      <c r="D886" s="562">
        <f t="shared" si="135"/>
        <v>20295</v>
      </c>
      <c r="E886" s="562">
        <f t="shared" ref="E886:W886" si="140">SUM(E887:E905)</f>
        <v>0</v>
      </c>
      <c r="F886" s="562">
        <f t="shared" si="140"/>
        <v>0</v>
      </c>
      <c r="G886" s="562">
        <f t="shared" si="140"/>
        <v>0</v>
      </c>
      <c r="H886" s="562">
        <f t="shared" si="136"/>
        <v>1295</v>
      </c>
      <c r="I886" s="562">
        <f t="shared" si="140"/>
        <v>0</v>
      </c>
      <c r="J886" s="562">
        <f t="shared" si="140"/>
        <v>1295</v>
      </c>
      <c r="K886" s="562">
        <f t="shared" si="140"/>
        <v>0</v>
      </c>
      <c r="L886" s="562">
        <f t="shared" si="137"/>
        <v>6000</v>
      </c>
      <c r="M886" s="562">
        <f t="shared" si="140"/>
        <v>0</v>
      </c>
      <c r="N886" s="562">
        <f t="shared" si="140"/>
        <v>6000</v>
      </c>
      <c r="O886" s="562">
        <f t="shared" si="140"/>
        <v>0</v>
      </c>
      <c r="P886" s="562">
        <f t="shared" si="138"/>
        <v>13000</v>
      </c>
      <c r="Q886" s="562">
        <f t="shared" si="140"/>
        <v>0</v>
      </c>
      <c r="R886" s="562">
        <f t="shared" si="140"/>
        <v>13000</v>
      </c>
      <c r="S886" s="562">
        <f t="shared" si="140"/>
        <v>0</v>
      </c>
      <c r="T886" s="562">
        <f t="shared" si="139"/>
        <v>0</v>
      </c>
      <c r="U886" s="562">
        <f t="shared" si="140"/>
        <v>0</v>
      </c>
      <c r="V886" s="562">
        <f t="shared" si="140"/>
        <v>0</v>
      </c>
      <c r="W886" s="562">
        <f t="shared" si="140"/>
        <v>0</v>
      </c>
      <c r="X886" s="31" t="s">
        <v>41</v>
      </c>
      <c r="Y886" s="273"/>
      <c r="Z886" s="335"/>
      <c r="AI886" s="34">
        <f>SUM(I886:K886)</f>
        <v>1295</v>
      </c>
      <c r="AJ886" s="34">
        <f>AI886-H886</f>
        <v>0</v>
      </c>
    </row>
    <row r="887" spans="1:228" s="149" customFormat="1" ht="15.75" hidden="1" outlineLevel="2" x14ac:dyDescent="0.25">
      <c r="A887" s="56" t="s">
        <v>239</v>
      </c>
      <c r="B887" s="63" t="s">
        <v>527</v>
      </c>
      <c r="C887" s="563">
        <v>0</v>
      </c>
      <c r="D887" s="563">
        <f t="shared" si="135"/>
        <v>595</v>
      </c>
      <c r="E887" s="563"/>
      <c r="F887" s="563"/>
      <c r="G887" s="563"/>
      <c r="H887" s="563">
        <f t="shared" si="136"/>
        <v>595</v>
      </c>
      <c r="I887" s="563">
        <v>0</v>
      </c>
      <c r="J887" s="563">
        <v>595</v>
      </c>
      <c r="K887" s="565">
        <v>0</v>
      </c>
      <c r="L887" s="563">
        <f t="shared" si="137"/>
        <v>0</v>
      </c>
      <c r="M887" s="565">
        <v>0</v>
      </c>
      <c r="N887" s="563">
        <v>0</v>
      </c>
      <c r="O887" s="563">
        <v>0</v>
      </c>
      <c r="P887" s="563">
        <f t="shared" si="138"/>
        <v>0</v>
      </c>
      <c r="Q887" s="563">
        <v>0</v>
      </c>
      <c r="R887" s="563">
        <v>0</v>
      </c>
      <c r="S887" s="563">
        <v>0</v>
      </c>
      <c r="T887" s="563">
        <f t="shared" si="139"/>
        <v>0</v>
      </c>
      <c r="U887" s="563">
        <v>0</v>
      </c>
      <c r="V887" s="563">
        <v>0</v>
      </c>
      <c r="W887" s="563">
        <v>0</v>
      </c>
      <c r="X887" s="58"/>
      <c r="Y887" s="281" t="s">
        <v>506</v>
      </c>
      <c r="Z887" s="341"/>
      <c r="AA887" s="155"/>
      <c r="AB887" s="155"/>
      <c r="AC887" s="155"/>
      <c r="AD887" s="155"/>
      <c r="AE887" s="155"/>
      <c r="AF887" s="155"/>
      <c r="AG887" s="155"/>
      <c r="AH887" s="155"/>
      <c r="AI887" s="34">
        <f>SUM(I887:K887)</f>
        <v>595</v>
      </c>
      <c r="AJ887" s="34">
        <f>AI887-H887</f>
        <v>0</v>
      </c>
      <c r="AK887" s="155"/>
      <c r="AL887" s="155"/>
      <c r="AM887" s="155"/>
      <c r="AN887" s="155"/>
      <c r="AO887" s="155"/>
      <c r="AP887" s="155"/>
      <c r="AQ887" s="155"/>
      <c r="AR887" s="155"/>
      <c r="AS887" s="155"/>
      <c r="AT887" s="155"/>
      <c r="AU887" s="155"/>
      <c r="AV887" s="155"/>
      <c r="AW887" s="155"/>
      <c r="AX887" s="155"/>
      <c r="AY887" s="155"/>
      <c r="AZ887" s="155"/>
      <c r="BA887" s="155"/>
      <c r="BB887" s="155"/>
      <c r="BC887" s="155"/>
      <c r="BD887" s="155"/>
      <c r="BE887" s="155"/>
      <c r="BF887" s="155"/>
      <c r="BG887" s="155"/>
      <c r="BH887" s="155"/>
      <c r="BI887" s="155"/>
      <c r="BJ887" s="155"/>
      <c r="BK887" s="155"/>
      <c r="BL887" s="155"/>
      <c r="BM887" s="155"/>
      <c r="BN887" s="155"/>
      <c r="BO887" s="155"/>
      <c r="BP887" s="155"/>
      <c r="BQ887" s="155"/>
      <c r="BR887" s="155"/>
      <c r="BS887" s="155"/>
      <c r="BT887" s="155"/>
      <c r="BU887" s="155"/>
      <c r="BV887" s="155"/>
      <c r="BW887" s="155"/>
      <c r="BX887" s="155"/>
      <c r="BY887" s="155"/>
      <c r="BZ887" s="155"/>
      <c r="CA887" s="155"/>
      <c r="CB887" s="155"/>
      <c r="CC887" s="155"/>
      <c r="CD887" s="155"/>
      <c r="CE887" s="155"/>
      <c r="CF887" s="155"/>
      <c r="CG887" s="155"/>
      <c r="CH887" s="155"/>
      <c r="CI887" s="155"/>
      <c r="CJ887" s="155"/>
      <c r="CK887" s="155"/>
      <c r="CL887" s="155"/>
      <c r="CM887" s="155"/>
      <c r="CN887" s="155"/>
      <c r="CO887" s="155"/>
      <c r="CP887" s="155"/>
      <c r="CQ887" s="155"/>
      <c r="CR887" s="155"/>
      <c r="CS887" s="155"/>
      <c r="CT887" s="155"/>
      <c r="CU887" s="155"/>
      <c r="CV887" s="155"/>
      <c r="CW887" s="155"/>
      <c r="CX887" s="155"/>
      <c r="CY887" s="155"/>
      <c r="CZ887" s="155"/>
      <c r="DA887" s="155"/>
      <c r="DB887" s="155"/>
      <c r="DC887" s="155"/>
      <c r="DD887" s="155"/>
      <c r="DE887" s="155"/>
      <c r="DF887" s="155"/>
      <c r="DG887" s="155"/>
      <c r="DH887" s="155"/>
      <c r="DI887" s="155"/>
      <c r="DJ887" s="155"/>
      <c r="DK887" s="155"/>
      <c r="DL887" s="155"/>
      <c r="DM887" s="155"/>
      <c r="DN887" s="155"/>
      <c r="DO887" s="155"/>
      <c r="DP887" s="155"/>
      <c r="DQ887" s="155"/>
      <c r="DR887" s="155"/>
      <c r="DS887" s="155"/>
      <c r="DT887" s="155"/>
      <c r="DU887" s="155"/>
      <c r="DV887" s="155"/>
      <c r="DW887" s="155"/>
      <c r="DX887" s="155"/>
      <c r="DY887" s="155"/>
      <c r="DZ887" s="155"/>
      <c r="EA887" s="155"/>
      <c r="EB887" s="155"/>
      <c r="EC887" s="155"/>
      <c r="ED887" s="155"/>
      <c r="EE887" s="155"/>
      <c r="EF887" s="155"/>
      <c r="EG887" s="155"/>
      <c r="EH887" s="155"/>
      <c r="EI887" s="155"/>
      <c r="EJ887" s="155"/>
      <c r="EK887" s="155"/>
      <c r="EL887" s="155"/>
      <c r="EM887" s="155"/>
      <c r="EN887" s="155"/>
      <c r="EO887" s="155"/>
      <c r="EP887" s="155"/>
      <c r="EQ887" s="155"/>
      <c r="ER887" s="155"/>
      <c r="ES887" s="155"/>
      <c r="ET887" s="155"/>
      <c r="EU887" s="155"/>
      <c r="EV887" s="155"/>
      <c r="EW887" s="155"/>
      <c r="EX887" s="155"/>
      <c r="EY887" s="155"/>
      <c r="EZ887" s="155"/>
      <c r="FA887" s="155"/>
      <c r="FB887" s="155"/>
      <c r="FC887" s="155"/>
      <c r="FD887" s="155"/>
      <c r="FE887" s="155"/>
      <c r="FF887" s="155"/>
      <c r="FG887" s="155"/>
      <c r="FH887" s="155"/>
      <c r="FI887" s="155"/>
      <c r="FJ887" s="155"/>
      <c r="FK887" s="155"/>
      <c r="FL887" s="155"/>
      <c r="FM887" s="155"/>
      <c r="FN887" s="155"/>
      <c r="FO887" s="155"/>
      <c r="FP887" s="155"/>
      <c r="FQ887" s="155"/>
      <c r="FR887" s="155"/>
      <c r="FS887" s="155"/>
      <c r="FT887" s="155"/>
      <c r="FU887" s="155"/>
      <c r="FV887" s="155"/>
      <c r="FW887" s="155"/>
      <c r="FX887" s="155"/>
      <c r="FY887" s="155"/>
      <c r="FZ887" s="155"/>
      <c r="GA887" s="155"/>
      <c r="GB887" s="155"/>
      <c r="GC887" s="155"/>
      <c r="GD887" s="155"/>
      <c r="GE887" s="155"/>
      <c r="GF887" s="155"/>
      <c r="GG887" s="155"/>
      <c r="GH887" s="155"/>
      <c r="GI887" s="155"/>
      <c r="GJ887" s="155"/>
      <c r="GK887" s="155"/>
      <c r="GL887" s="155"/>
      <c r="GM887" s="155"/>
      <c r="GN887" s="155"/>
      <c r="GO887" s="155"/>
      <c r="GP887" s="155"/>
      <c r="GQ887" s="155"/>
      <c r="GR887" s="155"/>
      <c r="GS887" s="155"/>
      <c r="GT887" s="155"/>
      <c r="GU887" s="155"/>
      <c r="GV887" s="155"/>
      <c r="GW887" s="155"/>
      <c r="GX887" s="155"/>
      <c r="GY887" s="155"/>
      <c r="GZ887" s="155"/>
      <c r="HA887" s="155"/>
      <c r="HB887" s="155"/>
      <c r="HC887" s="155"/>
      <c r="HD887" s="155"/>
      <c r="HE887" s="155"/>
      <c r="HF887" s="155"/>
      <c r="HG887" s="155"/>
      <c r="HH887" s="155"/>
      <c r="HI887" s="155"/>
      <c r="HJ887" s="155"/>
      <c r="HK887" s="155"/>
      <c r="HL887" s="155"/>
      <c r="HM887" s="155"/>
      <c r="HN887" s="155"/>
      <c r="HO887" s="155"/>
      <c r="HP887" s="155"/>
      <c r="HQ887" s="155"/>
      <c r="HR887" s="155"/>
      <c r="HS887" s="155"/>
      <c r="HT887" s="155"/>
    </row>
    <row r="888" spans="1:228" s="161" customFormat="1" ht="15.75" hidden="1" outlineLevel="2" x14ac:dyDescent="0.25">
      <c r="A888" s="56" t="s">
        <v>241</v>
      </c>
      <c r="B888" s="57" t="s">
        <v>528</v>
      </c>
      <c r="C888" s="563">
        <v>0</v>
      </c>
      <c r="D888" s="563">
        <f t="shared" si="135"/>
        <v>700</v>
      </c>
      <c r="E888" s="563"/>
      <c r="F888" s="563"/>
      <c r="G888" s="563"/>
      <c r="H888" s="563">
        <f t="shared" si="136"/>
        <v>700</v>
      </c>
      <c r="I888" s="563">
        <v>0</v>
      </c>
      <c r="J888" s="563">
        <v>700</v>
      </c>
      <c r="K888" s="565">
        <v>0</v>
      </c>
      <c r="L888" s="563">
        <f t="shared" si="137"/>
        <v>0</v>
      </c>
      <c r="M888" s="565">
        <v>0</v>
      </c>
      <c r="N888" s="563">
        <v>0</v>
      </c>
      <c r="O888" s="563">
        <v>0</v>
      </c>
      <c r="P888" s="563">
        <f t="shared" si="138"/>
        <v>0</v>
      </c>
      <c r="Q888" s="563">
        <v>0</v>
      </c>
      <c r="R888" s="563">
        <v>0</v>
      </c>
      <c r="S888" s="563">
        <v>0</v>
      </c>
      <c r="T888" s="563">
        <f t="shared" si="139"/>
        <v>0</v>
      </c>
      <c r="U888" s="563">
        <v>0</v>
      </c>
      <c r="V888" s="563">
        <v>0</v>
      </c>
      <c r="W888" s="563">
        <v>0</v>
      </c>
      <c r="X888" s="58"/>
      <c r="Y888" s="286" t="s">
        <v>504</v>
      </c>
      <c r="Z888" s="346"/>
      <c r="AA888" s="160"/>
      <c r="AB888" s="160"/>
      <c r="AC888" s="160"/>
      <c r="AD888" s="160"/>
      <c r="AE888" s="160"/>
      <c r="AF888" s="160"/>
      <c r="AG888" s="160"/>
      <c r="AH888" s="160"/>
      <c r="AI888" s="34">
        <f>SUM(I888:K888)</f>
        <v>700</v>
      </c>
      <c r="AJ888" s="34">
        <f>AI888-H888</f>
        <v>0</v>
      </c>
      <c r="AK888" s="160"/>
      <c r="AL888" s="160"/>
      <c r="AM888" s="160"/>
      <c r="AN888" s="160"/>
      <c r="AO888" s="160"/>
      <c r="AP888" s="160"/>
      <c r="AQ888" s="160"/>
      <c r="AR888" s="160"/>
      <c r="AS888" s="160"/>
      <c r="AT888" s="160"/>
      <c r="AU888" s="160"/>
      <c r="AV888" s="160"/>
      <c r="AW888" s="160"/>
      <c r="AX888" s="160"/>
      <c r="AY888" s="160"/>
      <c r="AZ888" s="160"/>
      <c r="BA888" s="160"/>
      <c r="BB888" s="160"/>
      <c r="BC888" s="160"/>
      <c r="BD888" s="160"/>
      <c r="BE888" s="160"/>
      <c r="BF888" s="160"/>
      <c r="BG888" s="160"/>
      <c r="BH888" s="160"/>
      <c r="BI888" s="160"/>
      <c r="BJ888" s="160"/>
      <c r="BK888" s="160"/>
      <c r="BL888" s="160"/>
      <c r="BM888" s="160"/>
      <c r="BN888" s="160"/>
      <c r="BO888" s="160"/>
      <c r="BP888" s="160"/>
      <c r="BQ888" s="160"/>
      <c r="BR888" s="160"/>
      <c r="BS888" s="160"/>
      <c r="BT888" s="160"/>
      <c r="BU888" s="160"/>
      <c r="BV888" s="160"/>
      <c r="BW888" s="160"/>
      <c r="BX888" s="160"/>
      <c r="BY888" s="160"/>
      <c r="BZ888" s="160"/>
      <c r="CA888" s="160"/>
      <c r="CB888" s="160"/>
      <c r="CC888" s="160"/>
      <c r="CD888" s="160"/>
      <c r="CE888" s="160"/>
      <c r="CF888" s="160"/>
      <c r="CG888" s="160"/>
      <c r="CH888" s="160"/>
      <c r="CI888" s="160"/>
      <c r="CJ888" s="160"/>
      <c r="CK888" s="160"/>
      <c r="CL888" s="160"/>
      <c r="CM888" s="160"/>
      <c r="CN888" s="160"/>
      <c r="CO888" s="160"/>
      <c r="CP888" s="160"/>
      <c r="CQ888" s="160"/>
      <c r="CR888" s="160"/>
      <c r="CS888" s="160"/>
      <c r="CT888" s="160"/>
      <c r="CU888" s="160"/>
      <c r="CV888" s="160"/>
      <c r="CW888" s="160"/>
      <c r="CX888" s="160"/>
      <c r="CY888" s="160"/>
      <c r="CZ888" s="160"/>
      <c r="DA888" s="160"/>
      <c r="DB888" s="160"/>
      <c r="DC888" s="160"/>
      <c r="DD888" s="160"/>
      <c r="DE888" s="160"/>
      <c r="DF888" s="160"/>
      <c r="DG888" s="160"/>
      <c r="DH888" s="160"/>
      <c r="DI888" s="160"/>
      <c r="DJ888" s="160"/>
      <c r="DK888" s="160"/>
      <c r="DL888" s="160"/>
      <c r="DM888" s="160"/>
      <c r="DN888" s="160"/>
      <c r="DO888" s="160"/>
      <c r="DP888" s="160"/>
      <c r="DQ888" s="160"/>
      <c r="DR888" s="160"/>
      <c r="DS888" s="160"/>
      <c r="DT888" s="160"/>
      <c r="DU888" s="160"/>
      <c r="DV888" s="160"/>
      <c r="DW888" s="160"/>
      <c r="DX888" s="160"/>
      <c r="DY888" s="160"/>
      <c r="DZ888" s="160"/>
      <c r="EA888" s="160"/>
      <c r="EB888" s="160"/>
      <c r="EC888" s="160"/>
      <c r="ED888" s="160"/>
      <c r="EE888" s="160"/>
      <c r="EF888" s="160"/>
      <c r="EG888" s="160"/>
      <c r="EH888" s="160"/>
      <c r="EI888" s="160"/>
      <c r="EJ888" s="160"/>
      <c r="EK888" s="160"/>
      <c r="EL888" s="160"/>
      <c r="EM888" s="160"/>
      <c r="EN888" s="160"/>
      <c r="EO888" s="160"/>
      <c r="EP888" s="160"/>
      <c r="EQ888" s="160"/>
      <c r="ER888" s="160"/>
      <c r="ES888" s="160"/>
      <c r="ET888" s="160"/>
      <c r="EU888" s="160"/>
      <c r="EV888" s="160"/>
      <c r="EW888" s="160"/>
      <c r="EX888" s="160"/>
      <c r="EY888" s="160"/>
      <c r="EZ888" s="160"/>
      <c r="FA888" s="160"/>
      <c r="FB888" s="160"/>
      <c r="FC888" s="160"/>
      <c r="FD888" s="160"/>
      <c r="FE888" s="160"/>
      <c r="FF888" s="160"/>
      <c r="FG888" s="160"/>
      <c r="FH888" s="160"/>
      <c r="FI888" s="160"/>
      <c r="FJ888" s="160"/>
      <c r="FK888" s="160"/>
      <c r="FL888" s="160"/>
      <c r="FM888" s="160"/>
      <c r="FN888" s="160"/>
      <c r="FO888" s="160"/>
      <c r="FP888" s="160"/>
      <c r="FQ888" s="160"/>
      <c r="FR888" s="160"/>
      <c r="FS888" s="160"/>
      <c r="FT888" s="160"/>
      <c r="FU888" s="160"/>
      <c r="FV888" s="160"/>
      <c r="FW888" s="160"/>
      <c r="FX888" s="160"/>
      <c r="FY888" s="160"/>
      <c r="FZ888" s="160"/>
      <c r="GA888" s="160"/>
      <c r="GB888" s="160"/>
      <c r="GC888" s="160"/>
      <c r="GD888" s="160"/>
      <c r="GE888" s="160"/>
      <c r="GF888" s="160"/>
      <c r="GG888" s="160"/>
      <c r="GH888" s="160"/>
      <c r="GI888" s="160"/>
      <c r="GJ888" s="160"/>
      <c r="GK888" s="160"/>
      <c r="GL888" s="160"/>
      <c r="GM888" s="160"/>
      <c r="GN888" s="160"/>
      <c r="GO888" s="160"/>
      <c r="GP888" s="160"/>
      <c r="GQ888" s="160"/>
      <c r="GR888" s="160"/>
      <c r="GS888" s="160"/>
      <c r="GT888" s="160"/>
      <c r="GU888" s="160"/>
      <c r="GV888" s="160"/>
      <c r="GW888" s="160"/>
      <c r="GX888" s="160"/>
      <c r="GY888" s="160"/>
      <c r="GZ888" s="160"/>
      <c r="HA888" s="160"/>
      <c r="HB888" s="160"/>
      <c r="HC888" s="160"/>
      <c r="HD888" s="160"/>
      <c r="HE888" s="160"/>
      <c r="HF888" s="160"/>
      <c r="HG888" s="160"/>
      <c r="HH888" s="160"/>
      <c r="HI888" s="160"/>
      <c r="HJ888" s="160"/>
      <c r="HK888" s="160"/>
      <c r="HL888" s="160"/>
      <c r="HM888" s="160"/>
      <c r="HN888" s="160"/>
      <c r="HO888" s="160"/>
      <c r="HP888" s="160"/>
      <c r="HQ888" s="160"/>
      <c r="HR888" s="160"/>
      <c r="HS888" s="160"/>
      <c r="HT888" s="160"/>
    </row>
    <row r="889" spans="1:228" s="223" customFormat="1" ht="15.75" hidden="1" outlineLevel="2" x14ac:dyDescent="0.25">
      <c r="A889" s="56" t="s">
        <v>243</v>
      </c>
      <c r="B889" s="63" t="s">
        <v>857</v>
      </c>
      <c r="C889" s="563">
        <v>0</v>
      </c>
      <c r="D889" s="563">
        <f t="shared" si="135"/>
        <v>1500</v>
      </c>
      <c r="E889" s="563"/>
      <c r="F889" s="563"/>
      <c r="G889" s="563"/>
      <c r="H889" s="563">
        <f t="shared" si="136"/>
        <v>0</v>
      </c>
      <c r="I889" s="563">
        <v>0</v>
      </c>
      <c r="J889" s="563">
        <v>0</v>
      </c>
      <c r="K889" s="565">
        <v>0</v>
      </c>
      <c r="L889" s="563">
        <f t="shared" si="137"/>
        <v>0</v>
      </c>
      <c r="M889" s="565">
        <v>0</v>
      </c>
      <c r="N889" s="563">
        <v>0</v>
      </c>
      <c r="O889" s="563">
        <v>0</v>
      </c>
      <c r="P889" s="563">
        <f t="shared" si="138"/>
        <v>1500</v>
      </c>
      <c r="Q889" s="563">
        <v>0</v>
      </c>
      <c r="R889" s="563">
        <v>1500</v>
      </c>
      <c r="S889" s="563">
        <v>0</v>
      </c>
      <c r="T889" s="563">
        <f t="shared" si="139"/>
        <v>0</v>
      </c>
      <c r="U889" s="563">
        <v>0</v>
      </c>
      <c r="V889" s="563">
        <v>0</v>
      </c>
      <c r="W889" s="563">
        <v>0</v>
      </c>
      <c r="X889" s="58"/>
      <c r="Y889" s="289" t="s">
        <v>856</v>
      </c>
      <c r="Z889" s="345"/>
      <c r="AA889" s="222"/>
      <c r="AB889" s="222"/>
      <c r="AC889" s="222"/>
      <c r="AD889" s="222"/>
      <c r="AE889" s="222"/>
      <c r="AF889" s="222"/>
      <c r="AG889" s="222"/>
      <c r="AH889" s="222"/>
      <c r="AI889" s="222"/>
      <c r="AJ889" s="222"/>
      <c r="AK889" s="222"/>
      <c r="AL889" s="222"/>
      <c r="AM889" s="222"/>
      <c r="AN889" s="222"/>
      <c r="AO889" s="222"/>
      <c r="AP889" s="222"/>
      <c r="AQ889" s="222"/>
      <c r="AR889" s="222"/>
      <c r="AS889" s="222"/>
      <c r="AT889" s="222"/>
      <c r="AU889" s="222"/>
      <c r="AV889" s="222"/>
      <c r="AW889" s="222"/>
      <c r="AX889" s="222"/>
      <c r="AY889" s="222"/>
      <c r="AZ889" s="222"/>
      <c r="BA889" s="222"/>
      <c r="BB889" s="222"/>
      <c r="BC889" s="222"/>
      <c r="BD889" s="222"/>
      <c r="BE889" s="222"/>
      <c r="BF889" s="222"/>
      <c r="BG889" s="222"/>
      <c r="BH889" s="222"/>
      <c r="BI889" s="222"/>
      <c r="BJ889" s="222"/>
      <c r="BK889" s="222"/>
      <c r="BL889" s="222"/>
      <c r="BM889" s="222"/>
      <c r="BN889" s="222"/>
      <c r="BO889" s="222"/>
      <c r="BP889" s="222"/>
      <c r="BQ889" s="222"/>
      <c r="BR889" s="222"/>
      <c r="BS889" s="222"/>
      <c r="BT889" s="222"/>
      <c r="BU889" s="222"/>
      <c r="BV889" s="222"/>
      <c r="BW889" s="222"/>
      <c r="BX889" s="222"/>
      <c r="BY889" s="222"/>
      <c r="BZ889" s="222"/>
      <c r="CA889" s="222"/>
      <c r="CB889" s="222"/>
      <c r="CC889" s="222"/>
      <c r="CD889" s="222"/>
      <c r="CE889" s="222"/>
      <c r="CF889" s="222"/>
      <c r="CG889" s="222"/>
      <c r="CH889" s="222"/>
      <c r="CI889" s="222"/>
      <c r="CJ889" s="222"/>
      <c r="CK889" s="222"/>
      <c r="CL889" s="222"/>
      <c r="CM889" s="222"/>
      <c r="CN889" s="222"/>
      <c r="CO889" s="222"/>
      <c r="CP889" s="222"/>
      <c r="CQ889" s="222"/>
      <c r="CR889" s="222"/>
      <c r="CS889" s="222"/>
      <c r="CT889" s="222"/>
      <c r="CU889" s="222"/>
      <c r="CV889" s="222"/>
      <c r="CW889" s="222"/>
      <c r="CX889" s="222"/>
      <c r="CY889" s="222"/>
      <c r="CZ889" s="222"/>
      <c r="DA889" s="222"/>
      <c r="DB889" s="222"/>
      <c r="DC889" s="222"/>
      <c r="DD889" s="222"/>
      <c r="DE889" s="222"/>
      <c r="DF889" s="222"/>
      <c r="DG889" s="222"/>
      <c r="DH889" s="222"/>
      <c r="DI889" s="222"/>
      <c r="DJ889" s="222"/>
      <c r="DK889" s="222"/>
      <c r="DL889" s="222"/>
      <c r="DM889" s="222"/>
      <c r="DN889" s="222"/>
      <c r="DO889" s="222"/>
      <c r="DP889" s="222"/>
      <c r="DQ889" s="222"/>
      <c r="DR889" s="222"/>
      <c r="DS889" s="222"/>
      <c r="DT889" s="222"/>
      <c r="DU889" s="222"/>
      <c r="DV889" s="222"/>
      <c r="DW889" s="222"/>
      <c r="DX889" s="222"/>
      <c r="DY889" s="222"/>
      <c r="DZ889" s="222"/>
      <c r="EA889" s="222"/>
      <c r="EB889" s="222"/>
      <c r="EC889" s="222"/>
      <c r="ED889" s="222"/>
      <c r="EE889" s="222"/>
      <c r="EF889" s="222"/>
      <c r="EG889" s="222"/>
      <c r="EH889" s="222"/>
      <c r="EI889" s="222"/>
      <c r="EJ889" s="222"/>
      <c r="EK889" s="222"/>
      <c r="EL889" s="222"/>
      <c r="EM889" s="222"/>
      <c r="EN889" s="222"/>
      <c r="EO889" s="222"/>
      <c r="EP889" s="222"/>
      <c r="EQ889" s="222"/>
      <c r="ER889" s="222"/>
      <c r="ES889" s="222"/>
      <c r="ET889" s="222"/>
      <c r="EU889" s="222"/>
      <c r="EV889" s="222"/>
      <c r="EW889" s="222"/>
      <c r="EX889" s="222"/>
      <c r="EY889" s="222"/>
      <c r="EZ889" s="222"/>
      <c r="FA889" s="222"/>
      <c r="FB889" s="222"/>
      <c r="FC889" s="222"/>
      <c r="FD889" s="222"/>
      <c r="FE889" s="222"/>
      <c r="FF889" s="222"/>
      <c r="FG889" s="222"/>
      <c r="FH889" s="222"/>
      <c r="FI889" s="222"/>
      <c r="FJ889" s="222"/>
      <c r="FK889" s="222"/>
      <c r="FL889" s="222"/>
      <c r="FM889" s="222"/>
      <c r="FN889" s="222"/>
      <c r="FO889" s="222"/>
      <c r="FP889" s="222"/>
      <c r="FQ889" s="222"/>
      <c r="FR889" s="222"/>
      <c r="FS889" s="222"/>
      <c r="FT889" s="222"/>
      <c r="FU889" s="222"/>
      <c r="FV889" s="222"/>
      <c r="FW889" s="222"/>
      <c r="FX889" s="222"/>
      <c r="FY889" s="222"/>
      <c r="FZ889" s="222"/>
      <c r="GA889" s="222"/>
      <c r="GB889" s="222"/>
      <c r="GC889" s="222"/>
      <c r="GD889" s="222"/>
      <c r="GE889" s="222"/>
      <c r="GF889" s="222"/>
      <c r="GG889" s="222"/>
      <c r="GH889" s="222"/>
      <c r="GI889" s="222"/>
      <c r="GJ889" s="222"/>
      <c r="GK889" s="222"/>
      <c r="GL889" s="222"/>
      <c r="GM889" s="222"/>
      <c r="GN889" s="222"/>
      <c r="GO889" s="222"/>
      <c r="GP889" s="222"/>
      <c r="GQ889" s="222"/>
      <c r="GR889" s="222"/>
      <c r="GS889" s="222"/>
      <c r="GT889" s="222"/>
      <c r="GU889" s="222"/>
      <c r="GV889" s="222"/>
      <c r="GW889" s="222"/>
      <c r="GX889" s="222"/>
      <c r="GY889" s="222"/>
      <c r="GZ889" s="222"/>
      <c r="HA889" s="222"/>
      <c r="HB889" s="222"/>
      <c r="HC889" s="222"/>
      <c r="HD889" s="222"/>
      <c r="HE889" s="222"/>
      <c r="HF889" s="222"/>
      <c r="HG889" s="222"/>
      <c r="HH889" s="222"/>
      <c r="HI889" s="222"/>
      <c r="HJ889" s="222"/>
      <c r="HK889" s="222"/>
      <c r="HL889" s="222"/>
      <c r="HM889" s="222"/>
      <c r="HN889" s="222"/>
      <c r="HO889" s="222"/>
      <c r="HP889" s="222"/>
      <c r="HQ889" s="222"/>
      <c r="HR889" s="222"/>
      <c r="HS889" s="222"/>
      <c r="HT889" s="222"/>
    </row>
    <row r="890" spans="1:228" s="316" customFormat="1" ht="15.75" hidden="1" outlineLevel="2" x14ac:dyDescent="0.25">
      <c r="A890" s="475" t="s">
        <v>239</v>
      </c>
      <c r="B890" s="105" t="s">
        <v>1897</v>
      </c>
      <c r="C890" s="571">
        <v>0</v>
      </c>
      <c r="D890" s="571">
        <f t="shared" si="135"/>
        <v>1500</v>
      </c>
      <c r="E890" s="571"/>
      <c r="F890" s="571"/>
      <c r="G890" s="571"/>
      <c r="H890" s="571">
        <f t="shared" si="136"/>
        <v>0</v>
      </c>
      <c r="I890" s="571">
        <v>0</v>
      </c>
      <c r="J890" s="571">
        <v>0</v>
      </c>
      <c r="K890" s="571">
        <v>0</v>
      </c>
      <c r="L890" s="571">
        <f t="shared" si="137"/>
        <v>1500</v>
      </c>
      <c r="M890" s="571">
        <v>0</v>
      </c>
      <c r="N890" s="571">
        <v>1500</v>
      </c>
      <c r="O890" s="588">
        <v>0</v>
      </c>
      <c r="P890" s="571">
        <f t="shared" si="138"/>
        <v>0</v>
      </c>
      <c r="Q890" s="616">
        <v>0</v>
      </c>
      <c r="R890" s="616">
        <v>0</v>
      </c>
      <c r="S890" s="616">
        <v>0</v>
      </c>
      <c r="T890" s="571">
        <f t="shared" si="139"/>
        <v>0</v>
      </c>
      <c r="U890" s="616">
        <v>0</v>
      </c>
      <c r="V890" s="616">
        <v>0</v>
      </c>
      <c r="W890" s="616">
        <v>0</v>
      </c>
    </row>
    <row r="891" spans="1:228" s="316" customFormat="1" ht="15.75" hidden="1" outlineLevel="2" x14ac:dyDescent="0.25">
      <c r="A891" s="475" t="s">
        <v>241</v>
      </c>
      <c r="B891" s="105" t="s">
        <v>2010</v>
      </c>
      <c r="C891" s="571">
        <v>0</v>
      </c>
      <c r="D891" s="571">
        <f t="shared" si="135"/>
        <v>1000</v>
      </c>
      <c r="E891" s="571"/>
      <c r="F891" s="571"/>
      <c r="G891" s="571"/>
      <c r="H891" s="571">
        <f t="shared" si="136"/>
        <v>0</v>
      </c>
      <c r="I891" s="571">
        <v>0</v>
      </c>
      <c r="J891" s="571">
        <v>0</v>
      </c>
      <c r="K891" s="571">
        <v>0</v>
      </c>
      <c r="L891" s="571">
        <f t="shared" si="137"/>
        <v>1000</v>
      </c>
      <c r="M891" s="571">
        <v>0</v>
      </c>
      <c r="N891" s="571">
        <v>1000</v>
      </c>
      <c r="O891" s="588">
        <v>0</v>
      </c>
      <c r="P891" s="571">
        <f t="shared" si="138"/>
        <v>0</v>
      </c>
      <c r="Q891" s="616">
        <v>0</v>
      </c>
      <c r="R891" s="616">
        <v>0</v>
      </c>
      <c r="S891" s="616">
        <v>0</v>
      </c>
      <c r="T891" s="571">
        <f t="shared" si="139"/>
        <v>0</v>
      </c>
      <c r="U891" s="616">
        <v>0</v>
      </c>
      <c r="V891" s="616">
        <v>0</v>
      </c>
      <c r="W891" s="616">
        <v>0</v>
      </c>
    </row>
    <row r="892" spans="1:228" s="316" customFormat="1" ht="15.75" hidden="1" outlineLevel="2" x14ac:dyDescent="0.25">
      <c r="A892" s="475" t="s">
        <v>879</v>
      </c>
      <c r="B892" s="504" t="s">
        <v>2002</v>
      </c>
      <c r="C892" s="586">
        <v>3.39</v>
      </c>
      <c r="D892" s="586">
        <f t="shared" si="135"/>
        <v>1000</v>
      </c>
      <c r="E892" s="586"/>
      <c r="F892" s="586"/>
      <c r="G892" s="586"/>
      <c r="H892" s="586">
        <f t="shared" si="136"/>
        <v>0</v>
      </c>
      <c r="I892" s="586">
        <v>0</v>
      </c>
      <c r="J892" s="586">
        <v>0</v>
      </c>
      <c r="K892" s="586">
        <v>0</v>
      </c>
      <c r="L892" s="586">
        <f t="shared" si="137"/>
        <v>1000</v>
      </c>
      <c r="M892" s="571">
        <v>0</v>
      </c>
      <c r="N892" s="571">
        <v>1000</v>
      </c>
      <c r="O892" s="588">
        <v>0</v>
      </c>
      <c r="P892" s="586">
        <f t="shared" si="138"/>
        <v>0</v>
      </c>
      <c r="Q892" s="616">
        <v>0</v>
      </c>
      <c r="R892" s="616">
        <v>0</v>
      </c>
      <c r="S892" s="616">
        <v>0</v>
      </c>
      <c r="T892" s="586">
        <f t="shared" si="139"/>
        <v>0</v>
      </c>
      <c r="U892" s="616">
        <v>0</v>
      </c>
      <c r="V892" s="616">
        <v>0</v>
      </c>
      <c r="W892" s="616">
        <v>0</v>
      </c>
    </row>
    <row r="893" spans="1:228" s="316" customFormat="1" ht="15.75" hidden="1" outlineLevel="2" x14ac:dyDescent="0.25">
      <c r="A893" s="475" t="s">
        <v>243</v>
      </c>
      <c r="B893" s="105" t="s">
        <v>1898</v>
      </c>
      <c r="C893" s="571">
        <v>0</v>
      </c>
      <c r="D893" s="571">
        <f t="shared" si="135"/>
        <v>1000</v>
      </c>
      <c r="E893" s="571"/>
      <c r="F893" s="571"/>
      <c r="G893" s="571"/>
      <c r="H893" s="571">
        <f t="shared" si="136"/>
        <v>0</v>
      </c>
      <c r="I893" s="571">
        <v>0</v>
      </c>
      <c r="J893" s="571">
        <v>0</v>
      </c>
      <c r="K893" s="571">
        <v>0</v>
      </c>
      <c r="L893" s="571">
        <f t="shared" si="137"/>
        <v>1000</v>
      </c>
      <c r="M893" s="571">
        <v>0</v>
      </c>
      <c r="N893" s="571">
        <v>1000</v>
      </c>
      <c r="O893" s="588">
        <v>0</v>
      </c>
      <c r="P893" s="571">
        <f t="shared" si="138"/>
        <v>0</v>
      </c>
      <c r="Q893" s="616">
        <v>0</v>
      </c>
      <c r="R893" s="616">
        <v>0</v>
      </c>
      <c r="S893" s="616">
        <v>0</v>
      </c>
      <c r="T893" s="571">
        <f t="shared" si="139"/>
        <v>0</v>
      </c>
      <c r="U893" s="616">
        <v>0</v>
      </c>
      <c r="V893" s="616">
        <v>0</v>
      </c>
      <c r="W893" s="616">
        <v>0</v>
      </c>
    </row>
    <row r="894" spans="1:228" s="316" customFormat="1" ht="15.75" hidden="1" outlineLevel="2" x14ac:dyDescent="0.25">
      <c r="A894" s="475" t="s">
        <v>1245</v>
      </c>
      <c r="B894" s="504" t="s">
        <v>2009</v>
      </c>
      <c r="C894" s="571">
        <v>0</v>
      </c>
      <c r="D894" s="571">
        <f t="shared" si="135"/>
        <v>1500</v>
      </c>
      <c r="E894" s="571"/>
      <c r="F894" s="571"/>
      <c r="G894" s="571"/>
      <c r="H894" s="571">
        <f t="shared" si="136"/>
        <v>0</v>
      </c>
      <c r="I894" s="571">
        <v>0</v>
      </c>
      <c r="J894" s="571">
        <v>0</v>
      </c>
      <c r="K894" s="571">
        <v>0</v>
      </c>
      <c r="L894" s="571">
        <f t="shared" si="137"/>
        <v>1500</v>
      </c>
      <c r="M894" s="571">
        <v>0</v>
      </c>
      <c r="N894" s="571">
        <v>1500</v>
      </c>
      <c r="O894" s="588">
        <v>0</v>
      </c>
      <c r="P894" s="571">
        <f t="shared" si="138"/>
        <v>0</v>
      </c>
      <c r="Q894" s="616">
        <v>0</v>
      </c>
      <c r="R894" s="616">
        <v>0</v>
      </c>
      <c r="S894" s="616">
        <v>0</v>
      </c>
      <c r="T894" s="571">
        <f t="shared" si="139"/>
        <v>0</v>
      </c>
      <c r="U894" s="616">
        <v>0</v>
      </c>
      <c r="V894" s="616">
        <v>0</v>
      </c>
      <c r="W894" s="616">
        <v>0</v>
      </c>
    </row>
    <row r="895" spans="1:228" s="161" customFormat="1" ht="15.75" hidden="1" outlineLevel="2" x14ac:dyDescent="0.25">
      <c r="A895" s="470" t="s">
        <v>530</v>
      </c>
      <c r="B895" s="512" t="s">
        <v>1899</v>
      </c>
      <c r="C895" s="603">
        <v>0</v>
      </c>
      <c r="D895" s="603">
        <f t="shared" si="135"/>
        <v>1000</v>
      </c>
      <c r="E895" s="603"/>
      <c r="F895" s="603"/>
      <c r="G895" s="603"/>
      <c r="H895" s="603">
        <f t="shared" si="136"/>
        <v>0</v>
      </c>
      <c r="I895" s="603">
        <v>0</v>
      </c>
      <c r="J895" s="603">
        <v>0</v>
      </c>
      <c r="K895" s="603">
        <v>0</v>
      </c>
      <c r="L895" s="603">
        <f t="shared" si="137"/>
        <v>0</v>
      </c>
      <c r="M895" s="603">
        <v>0</v>
      </c>
      <c r="N895" s="603">
        <v>0</v>
      </c>
      <c r="O895" s="604">
        <v>0</v>
      </c>
      <c r="P895" s="603">
        <f t="shared" si="138"/>
        <v>1000</v>
      </c>
      <c r="Q895" s="603">
        <v>0</v>
      </c>
      <c r="R895" s="603">
        <v>1000</v>
      </c>
      <c r="S895" s="604">
        <v>0</v>
      </c>
      <c r="T895" s="603">
        <f t="shared" si="139"/>
        <v>0</v>
      </c>
      <c r="U895" s="618">
        <v>0</v>
      </c>
      <c r="V895" s="618">
        <v>0</v>
      </c>
      <c r="W895" s="618">
        <v>0</v>
      </c>
    </row>
    <row r="896" spans="1:228" s="161" customFormat="1" ht="15.75" hidden="1" outlineLevel="2" x14ac:dyDescent="0.25">
      <c r="A896" s="470" t="s">
        <v>814</v>
      </c>
      <c r="B896" s="512" t="s">
        <v>2008</v>
      </c>
      <c r="C896" s="603">
        <v>0</v>
      </c>
      <c r="D896" s="603">
        <f t="shared" si="135"/>
        <v>1000</v>
      </c>
      <c r="E896" s="603"/>
      <c r="F896" s="603"/>
      <c r="G896" s="603"/>
      <c r="H896" s="603">
        <f t="shared" si="136"/>
        <v>0</v>
      </c>
      <c r="I896" s="603">
        <v>0</v>
      </c>
      <c r="J896" s="603">
        <v>0</v>
      </c>
      <c r="K896" s="603">
        <v>0</v>
      </c>
      <c r="L896" s="603">
        <f t="shared" si="137"/>
        <v>0</v>
      </c>
      <c r="M896" s="603">
        <v>0</v>
      </c>
      <c r="N896" s="603">
        <v>0</v>
      </c>
      <c r="O896" s="604">
        <v>0</v>
      </c>
      <c r="P896" s="603">
        <f t="shared" si="138"/>
        <v>1000</v>
      </c>
      <c r="Q896" s="603">
        <v>0</v>
      </c>
      <c r="R896" s="603">
        <v>1000</v>
      </c>
      <c r="S896" s="604">
        <v>0</v>
      </c>
      <c r="T896" s="603">
        <f t="shared" si="139"/>
        <v>0</v>
      </c>
      <c r="U896" s="618">
        <v>0</v>
      </c>
      <c r="V896" s="618">
        <v>0</v>
      </c>
      <c r="W896" s="618">
        <v>0</v>
      </c>
    </row>
    <row r="897" spans="1:228" s="161" customFormat="1" ht="15.75" hidden="1" outlineLevel="2" x14ac:dyDescent="0.25">
      <c r="A897" s="470" t="s">
        <v>816</v>
      </c>
      <c r="B897" s="512" t="s">
        <v>1900</v>
      </c>
      <c r="C897" s="603">
        <v>0</v>
      </c>
      <c r="D897" s="603">
        <f t="shared" si="135"/>
        <v>900</v>
      </c>
      <c r="E897" s="603"/>
      <c r="F897" s="603"/>
      <c r="G897" s="603"/>
      <c r="H897" s="603">
        <f t="shared" si="136"/>
        <v>0</v>
      </c>
      <c r="I897" s="603">
        <v>0</v>
      </c>
      <c r="J897" s="603">
        <v>0</v>
      </c>
      <c r="K897" s="603">
        <v>0</v>
      </c>
      <c r="L897" s="603">
        <f t="shared" si="137"/>
        <v>0</v>
      </c>
      <c r="M897" s="603">
        <v>0</v>
      </c>
      <c r="N897" s="603">
        <v>0</v>
      </c>
      <c r="O897" s="604">
        <v>0</v>
      </c>
      <c r="P897" s="603">
        <f t="shared" si="138"/>
        <v>900</v>
      </c>
      <c r="Q897" s="603">
        <v>0</v>
      </c>
      <c r="R897" s="603">
        <v>900</v>
      </c>
      <c r="S897" s="604">
        <v>0</v>
      </c>
      <c r="T897" s="603">
        <f t="shared" si="139"/>
        <v>0</v>
      </c>
      <c r="U897" s="618">
        <v>0</v>
      </c>
      <c r="V897" s="618">
        <v>0</v>
      </c>
      <c r="W897" s="618">
        <v>0</v>
      </c>
    </row>
    <row r="898" spans="1:228" s="316" customFormat="1" ht="15.75" hidden="1" outlineLevel="2" x14ac:dyDescent="0.25">
      <c r="A898" s="475" t="s">
        <v>818</v>
      </c>
      <c r="B898" s="501" t="s">
        <v>1901</v>
      </c>
      <c r="C898" s="571">
        <v>0</v>
      </c>
      <c r="D898" s="571">
        <f t="shared" si="135"/>
        <v>1200</v>
      </c>
      <c r="E898" s="571"/>
      <c r="F898" s="571"/>
      <c r="G898" s="571"/>
      <c r="H898" s="571">
        <f t="shared" si="136"/>
        <v>0</v>
      </c>
      <c r="I898" s="571">
        <v>0</v>
      </c>
      <c r="J898" s="571">
        <v>0</v>
      </c>
      <c r="K898" s="571">
        <v>0</v>
      </c>
      <c r="L898" s="571">
        <f t="shared" si="137"/>
        <v>0</v>
      </c>
      <c r="M898" s="571">
        <v>0</v>
      </c>
      <c r="N898" s="571">
        <v>0</v>
      </c>
      <c r="O898" s="588">
        <v>0</v>
      </c>
      <c r="P898" s="571">
        <f t="shared" si="138"/>
        <v>1200</v>
      </c>
      <c r="Q898" s="571">
        <v>0</v>
      </c>
      <c r="R898" s="571">
        <v>1200</v>
      </c>
      <c r="S898" s="616">
        <v>0</v>
      </c>
      <c r="T898" s="571">
        <f t="shared" si="139"/>
        <v>0</v>
      </c>
      <c r="U898" s="616">
        <v>0</v>
      </c>
      <c r="V898" s="616">
        <v>0</v>
      </c>
      <c r="W898" s="616">
        <v>0</v>
      </c>
    </row>
    <row r="899" spans="1:228" s="161" customFormat="1" ht="15.75" hidden="1" outlineLevel="2" x14ac:dyDescent="0.25">
      <c r="A899" s="470" t="s">
        <v>820</v>
      </c>
      <c r="B899" s="512" t="s">
        <v>1902</v>
      </c>
      <c r="C899" s="603">
        <v>1.44</v>
      </c>
      <c r="D899" s="603">
        <f t="shared" si="135"/>
        <v>1000</v>
      </c>
      <c r="E899" s="603"/>
      <c r="F899" s="603"/>
      <c r="G899" s="603"/>
      <c r="H899" s="603">
        <f t="shared" si="136"/>
        <v>0</v>
      </c>
      <c r="I899" s="603">
        <v>0</v>
      </c>
      <c r="J899" s="603">
        <v>0</v>
      </c>
      <c r="K899" s="603">
        <v>0</v>
      </c>
      <c r="L899" s="603">
        <f t="shared" si="137"/>
        <v>0</v>
      </c>
      <c r="M899" s="603">
        <v>0</v>
      </c>
      <c r="N899" s="603">
        <v>0</v>
      </c>
      <c r="O899" s="604">
        <v>0</v>
      </c>
      <c r="P899" s="603">
        <f t="shared" si="138"/>
        <v>1000</v>
      </c>
      <c r="Q899" s="603">
        <v>0</v>
      </c>
      <c r="R899" s="603">
        <v>1000</v>
      </c>
      <c r="S899" s="618">
        <v>0</v>
      </c>
      <c r="T899" s="603">
        <f t="shared" si="139"/>
        <v>0</v>
      </c>
      <c r="U899" s="618">
        <v>0</v>
      </c>
      <c r="V899" s="618">
        <v>0</v>
      </c>
      <c r="W899" s="618">
        <v>0</v>
      </c>
    </row>
    <row r="900" spans="1:228" s="161" customFormat="1" ht="15.75" hidden="1" outlineLevel="2" x14ac:dyDescent="0.25">
      <c r="A900" s="470" t="s">
        <v>822</v>
      </c>
      <c r="B900" s="512" t="s">
        <v>1903</v>
      </c>
      <c r="C900" s="605">
        <v>3.71</v>
      </c>
      <c r="D900" s="605">
        <f t="shared" si="135"/>
        <v>1000</v>
      </c>
      <c r="E900" s="603"/>
      <c r="F900" s="603"/>
      <c r="G900" s="603"/>
      <c r="H900" s="605">
        <f t="shared" si="136"/>
        <v>0</v>
      </c>
      <c r="I900" s="605">
        <v>0</v>
      </c>
      <c r="J900" s="605">
        <v>0</v>
      </c>
      <c r="K900" s="605">
        <v>0</v>
      </c>
      <c r="L900" s="605">
        <f t="shared" si="137"/>
        <v>0</v>
      </c>
      <c r="M900" s="603">
        <v>0</v>
      </c>
      <c r="N900" s="603">
        <v>0</v>
      </c>
      <c r="O900" s="604">
        <v>0</v>
      </c>
      <c r="P900" s="605">
        <f t="shared" si="138"/>
        <v>1000</v>
      </c>
      <c r="Q900" s="603">
        <v>0</v>
      </c>
      <c r="R900" s="603">
        <v>1000</v>
      </c>
      <c r="S900" s="618">
        <v>0</v>
      </c>
      <c r="T900" s="605">
        <f t="shared" si="139"/>
        <v>0</v>
      </c>
      <c r="U900" s="618">
        <v>0</v>
      </c>
      <c r="V900" s="618">
        <v>0</v>
      </c>
      <c r="W900" s="618">
        <v>0</v>
      </c>
    </row>
    <row r="901" spans="1:228" s="161" customFormat="1" ht="15.75" hidden="1" outlineLevel="2" x14ac:dyDescent="0.25">
      <c r="A901" s="470" t="s">
        <v>880</v>
      </c>
      <c r="B901" s="512" t="s">
        <v>2003</v>
      </c>
      <c r="C901" s="603">
        <v>0</v>
      </c>
      <c r="D901" s="603">
        <f t="shared" si="135"/>
        <v>1200</v>
      </c>
      <c r="E901" s="603"/>
      <c r="F901" s="603"/>
      <c r="G901" s="603"/>
      <c r="H901" s="603">
        <f t="shared" si="136"/>
        <v>0</v>
      </c>
      <c r="I901" s="603">
        <v>0</v>
      </c>
      <c r="J901" s="603">
        <v>0</v>
      </c>
      <c r="K901" s="603">
        <v>0</v>
      </c>
      <c r="L901" s="603">
        <f t="shared" si="137"/>
        <v>0</v>
      </c>
      <c r="M901" s="603">
        <v>0</v>
      </c>
      <c r="N901" s="603">
        <v>0</v>
      </c>
      <c r="O901" s="604">
        <v>0</v>
      </c>
      <c r="P901" s="603">
        <f t="shared" si="138"/>
        <v>1200</v>
      </c>
      <c r="Q901" s="603">
        <v>0</v>
      </c>
      <c r="R901" s="603">
        <v>1200</v>
      </c>
      <c r="S901" s="618">
        <v>0</v>
      </c>
      <c r="T901" s="603">
        <f t="shared" si="139"/>
        <v>0</v>
      </c>
      <c r="U901" s="618">
        <v>0</v>
      </c>
      <c r="V901" s="618">
        <v>0</v>
      </c>
      <c r="W901" s="618">
        <v>0</v>
      </c>
    </row>
    <row r="902" spans="1:228" s="161" customFormat="1" ht="15.75" hidden="1" outlineLevel="2" x14ac:dyDescent="0.25">
      <c r="A902" s="470" t="s">
        <v>1238</v>
      </c>
      <c r="B902" s="512" t="s">
        <v>2004</v>
      </c>
      <c r="C902" s="603">
        <v>0</v>
      </c>
      <c r="D902" s="603">
        <f t="shared" si="135"/>
        <v>1000</v>
      </c>
      <c r="E902" s="603"/>
      <c r="F902" s="603"/>
      <c r="G902" s="603"/>
      <c r="H902" s="603">
        <f t="shared" si="136"/>
        <v>0</v>
      </c>
      <c r="I902" s="603">
        <v>0</v>
      </c>
      <c r="J902" s="603">
        <v>0</v>
      </c>
      <c r="K902" s="603">
        <v>0</v>
      </c>
      <c r="L902" s="603">
        <f t="shared" si="137"/>
        <v>0</v>
      </c>
      <c r="M902" s="603">
        <v>0</v>
      </c>
      <c r="N902" s="603">
        <v>0</v>
      </c>
      <c r="O902" s="604">
        <v>0</v>
      </c>
      <c r="P902" s="603">
        <f t="shared" si="138"/>
        <v>1000</v>
      </c>
      <c r="Q902" s="603">
        <v>0</v>
      </c>
      <c r="R902" s="603">
        <v>1000</v>
      </c>
      <c r="S902" s="618">
        <v>0</v>
      </c>
      <c r="T902" s="603">
        <f t="shared" si="139"/>
        <v>0</v>
      </c>
      <c r="U902" s="618">
        <v>0</v>
      </c>
      <c r="V902" s="618">
        <v>0</v>
      </c>
      <c r="W902" s="618">
        <v>0</v>
      </c>
    </row>
    <row r="903" spans="1:228" s="161" customFormat="1" ht="15.75" hidden="1" outlineLevel="2" x14ac:dyDescent="0.25">
      <c r="A903" s="470" t="s">
        <v>1239</v>
      </c>
      <c r="B903" s="512" t="s">
        <v>2005</v>
      </c>
      <c r="C903" s="603">
        <v>0</v>
      </c>
      <c r="D903" s="603">
        <f t="shared" si="135"/>
        <v>1000</v>
      </c>
      <c r="E903" s="603"/>
      <c r="F903" s="603"/>
      <c r="G903" s="603"/>
      <c r="H903" s="603">
        <f t="shared" si="136"/>
        <v>0</v>
      </c>
      <c r="I903" s="603">
        <v>0</v>
      </c>
      <c r="J903" s="603">
        <v>0</v>
      </c>
      <c r="K903" s="603">
        <v>0</v>
      </c>
      <c r="L903" s="603">
        <f t="shared" si="137"/>
        <v>0</v>
      </c>
      <c r="M903" s="603">
        <v>0</v>
      </c>
      <c r="N903" s="603">
        <v>0</v>
      </c>
      <c r="O903" s="604">
        <v>0</v>
      </c>
      <c r="P903" s="603">
        <f t="shared" si="138"/>
        <v>1000</v>
      </c>
      <c r="Q903" s="603">
        <v>0</v>
      </c>
      <c r="R903" s="603">
        <v>1000</v>
      </c>
      <c r="S903" s="618">
        <v>0</v>
      </c>
      <c r="T903" s="603">
        <f t="shared" si="139"/>
        <v>0</v>
      </c>
      <c r="U903" s="618">
        <v>0</v>
      </c>
      <c r="V903" s="618">
        <v>0</v>
      </c>
      <c r="W903" s="618">
        <v>0</v>
      </c>
    </row>
    <row r="904" spans="1:228" s="161" customFormat="1" ht="15.75" hidden="1" outlineLevel="2" x14ac:dyDescent="0.25">
      <c r="A904" s="470" t="s">
        <v>1240</v>
      </c>
      <c r="B904" s="512" t="s">
        <v>2007</v>
      </c>
      <c r="C904" s="603">
        <v>0</v>
      </c>
      <c r="D904" s="603">
        <f t="shared" si="135"/>
        <v>1200</v>
      </c>
      <c r="E904" s="603"/>
      <c r="F904" s="603"/>
      <c r="G904" s="603"/>
      <c r="H904" s="603">
        <f t="shared" si="136"/>
        <v>0</v>
      </c>
      <c r="I904" s="603">
        <v>0</v>
      </c>
      <c r="J904" s="603">
        <v>0</v>
      </c>
      <c r="K904" s="603">
        <v>0</v>
      </c>
      <c r="L904" s="603">
        <f t="shared" si="137"/>
        <v>0</v>
      </c>
      <c r="M904" s="603">
        <v>0</v>
      </c>
      <c r="N904" s="603">
        <v>0</v>
      </c>
      <c r="O904" s="604">
        <v>0</v>
      </c>
      <c r="P904" s="603">
        <f t="shared" si="138"/>
        <v>1200</v>
      </c>
      <c r="Q904" s="603">
        <v>0</v>
      </c>
      <c r="R904" s="603">
        <v>1200</v>
      </c>
      <c r="S904" s="618">
        <v>0</v>
      </c>
      <c r="T904" s="603">
        <f t="shared" si="139"/>
        <v>0</v>
      </c>
      <c r="U904" s="618">
        <v>0</v>
      </c>
      <c r="V904" s="618">
        <v>0</v>
      </c>
      <c r="W904" s="618">
        <v>0</v>
      </c>
    </row>
    <row r="905" spans="1:228" s="161" customFormat="1" ht="15.75" hidden="1" outlineLevel="2" x14ac:dyDescent="0.25">
      <c r="A905" s="470" t="s">
        <v>1244</v>
      </c>
      <c r="B905" s="512" t="s">
        <v>2006</v>
      </c>
      <c r="C905" s="603">
        <v>0</v>
      </c>
      <c r="D905" s="603">
        <f t="shared" si="135"/>
        <v>1000</v>
      </c>
      <c r="E905" s="603"/>
      <c r="F905" s="603"/>
      <c r="G905" s="603"/>
      <c r="H905" s="603">
        <f t="shared" si="136"/>
        <v>0</v>
      </c>
      <c r="I905" s="603">
        <v>0</v>
      </c>
      <c r="J905" s="603">
        <v>0</v>
      </c>
      <c r="K905" s="603">
        <v>0</v>
      </c>
      <c r="L905" s="603">
        <f t="shared" si="137"/>
        <v>0</v>
      </c>
      <c r="M905" s="603">
        <v>0</v>
      </c>
      <c r="N905" s="603">
        <v>0</v>
      </c>
      <c r="O905" s="604">
        <v>0</v>
      </c>
      <c r="P905" s="603">
        <f t="shared" si="138"/>
        <v>1000</v>
      </c>
      <c r="Q905" s="603">
        <v>0</v>
      </c>
      <c r="R905" s="603">
        <v>1000</v>
      </c>
      <c r="S905" s="618">
        <v>0</v>
      </c>
      <c r="T905" s="603">
        <f t="shared" si="139"/>
        <v>0</v>
      </c>
      <c r="U905" s="618">
        <v>0</v>
      </c>
      <c r="V905" s="618">
        <v>0</v>
      </c>
      <c r="W905" s="618">
        <v>0</v>
      </c>
    </row>
    <row r="906" spans="1:228" s="54" customFormat="1" ht="15.75" hidden="1" outlineLevel="1" x14ac:dyDescent="0.2">
      <c r="A906" s="29">
        <v>5</v>
      </c>
      <c r="B906" s="29" t="s">
        <v>245</v>
      </c>
      <c r="C906" s="562">
        <f>SUM(C907:C917)</f>
        <v>25.97</v>
      </c>
      <c r="D906" s="562">
        <f t="shared" si="135"/>
        <v>16487.999999999996</v>
      </c>
      <c r="E906" s="562">
        <f t="shared" ref="E906:W906" si="141">SUM(E907:E917)</f>
        <v>0</v>
      </c>
      <c r="F906" s="562">
        <f t="shared" si="141"/>
        <v>0</v>
      </c>
      <c r="G906" s="562">
        <f t="shared" si="141"/>
        <v>0</v>
      </c>
      <c r="H906" s="562">
        <f t="shared" si="136"/>
        <v>3687.9999999999973</v>
      </c>
      <c r="I906" s="562">
        <f t="shared" si="141"/>
        <v>0</v>
      </c>
      <c r="J906" s="562">
        <f t="shared" si="141"/>
        <v>3687.9999999999973</v>
      </c>
      <c r="K906" s="562">
        <f t="shared" si="141"/>
        <v>0</v>
      </c>
      <c r="L906" s="562">
        <f t="shared" si="137"/>
        <v>10400</v>
      </c>
      <c r="M906" s="562">
        <f t="shared" si="141"/>
        <v>0</v>
      </c>
      <c r="N906" s="562">
        <f t="shared" si="141"/>
        <v>10400</v>
      </c>
      <c r="O906" s="562">
        <f t="shared" si="141"/>
        <v>0</v>
      </c>
      <c r="P906" s="562">
        <f t="shared" si="138"/>
        <v>2400</v>
      </c>
      <c r="Q906" s="562">
        <f t="shared" si="141"/>
        <v>0</v>
      </c>
      <c r="R906" s="562">
        <f t="shared" si="141"/>
        <v>2400</v>
      </c>
      <c r="S906" s="562">
        <f t="shared" si="141"/>
        <v>0</v>
      </c>
      <c r="T906" s="562">
        <f t="shared" si="139"/>
        <v>0</v>
      </c>
      <c r="U906" s="562">
        <f t="shared" si="141"/>
        <v>0</v>
      </c>
      <c r="V906" s="562">
        <f t="shared" si="141"/>
        <v>0</v>
      </c>
      <c r="W906" s="562">
        <f t="shared" si="141"/>
        <v>0</v>
      </c>
      <c r="X906" s="31" t="s">
        <v>41</v>
      </c>
      <c r="Y906" s="273"/>
      <c r="Z906" s="335"/>
      <c r="AI906" s="34">
        <f>SUM(I906:K906)</f>
        <v>3687.9999999999973</v>
      </c>
      <c r="AJ906" s="34">
        <f>AI906-H906</f>
        <v>0</v>
      </c>
    </row>
    <row r="907" spans="1:228" s="161" customFormat="1" ht="15.75" hidden="1" outlineLevel="2" x14ac:dyDescent="0.25">
      <c r="A907" s="98" t="s">
        <v>246</v>
      </c>
      <c r="B907" s="63" t="s">
        <v>532</v>
      </c>
      <c r="C907" s="606">
        <v>0.1</v>
      </c>
      <c r="D907" s="563">
        <f t="shared" si="135"/>
        <v>397.5</v>
      </c>
      <c r="E907" s="563"/>
      <c r="F907" s="563"/>
      <c r="G907" s="563"/>
      <c r="H907" s="563">
        <f t="shared" si="136"/>
        <v>397.5</v>
      </c>
      <c r="I907" s="563">
        <v>0</v>
      </c>
      <c r="J907" s="563">
        <v>397.5</v>
      </c>
      <c r="K907" s="565">
        <v>0</v>
      </c>
      <c r="L907" s="563">
        <f t="shared" si="137"/>
        <v>0</v>
      </c>
      <c r="M907" s="565">
        <v>0</v>
      </c>
      <c r="N907" s="563">
        <v>0</v>
      </c>
      <c r="O907" s="563">
        <v>0</v>
      </c>
      <c r="P907" s="563">
        <f t="shared" si="138"/>
        <v>0</v>
      </c>
      <c r="Q907" s="563">
        <v>0</v>
      </c>
      <c r="R907" s="563">
        <v>0</v>
      </c>
      <c r="S907" s="563">
        <v>0</v>
      </c>
      <c r="T907" s="563">
        <f t="shared" si="139"/>
        <v>0</v>
      </c>
      <c r="U907" s="563">
        <v>0</v>
      </c>
      <c r="V907" s="563">
        <v>0</v>
      </c>
      <c r="W907" s="563">
        <v>0</v>
      </c>
      <c r="X907" s="58"/>
      <c r="Y907" s="286" t="s">
        <v>504</v>
      </c>
      <c r="Z907" s="346"/>
      <c r="AA907" s="160"/>
      <c r="AB907" s="160"/>
      <c r="AC907" s="160"/>
      <c r="AD907" s="160"/>
      <c r="AE907" s="160"/>
      <c r="AF907" s="160"/>
      <c r="AG907" s="160"/>
      <c r="AH907" s="160"/>
      <c r="AI907" s="34">
        <f>SUM(I907:K907)</f>
        <v>397.5</v>
      </c>
      <c r="AJ907" s="34">
        <f>AI907-H907</f>
        <v>0</v>
      </c>
      <c r="AK907" s="160"/>
      <c r="AL907" s="160"/>
      <c r="AM907" s="160"/>
      <c r="AN907" s="160"/>
      <c r="AO907" s="160"/>
      <c r="AP907" s="160"/>
      <c r="AQ907" s="160"/>
      <c r="AR907" s="160"/>
      <c r="AS907" s="160"/>
      <c r="AT907" s="160"/>
      <c r="AU907" s="160"/>
      <c r="AV907" s="160"/>
      <c r="AW907" s="160"/>
      <c r="AX907" s="160"/>
      <c r="AY907" s="160"/>
      <c r="AZ907" s="160"/>
      <c r="BA907" s="160"/>
      <c r="BB907" s="160"/>
      <c r="BC907" s="160"/>
      <c r="BD907" s="160"/>
      <c r="BE907" s="160"/>
      <c r="BF907" s="160"/>
      <c r="BG907" s="160"/>
      <c r="BH907" s="160"/>
      <c r="BI907" s="160"/>
      <c r="BJ907" s="160"/>
      <c r="BK907" s="160"/>
      <c r="BL907" s="160"/>
      <c r="BM907" s="160"/>
      <c r="BN907" s="160"/>
      <c r="BO907" s="160"/>
      <c r="BP907" s="160"/>
      <c r="BQ907" s="160"/>
      <c r="BR907" s="160"/>
      <c r="BS907" s="160"/>
      <c r="BT907" s="160"/>
      <c r="BU907" s="160"/>
      <c r="BV907" s="160"/>
      <c r="BW907" s="160"/>
      <c r="BX907" s="160"/>
      <c r="BY907" s="160"/>
      <c r="BZ907" s="160"/>
      <c r="CA907" s="160"/>
      <c r="CB907" s="160"/>
      <c r="CC907" s="160"/>
      <c r="CD907" s="160"/>
      <c r="CE907" s="160"/>
      <c r="CF907" s="160"/>
      <c r="CG907" s="160"/>
      <c r="CH907" s="160"/>
      <c r="CI907" s="160"/>
      <c r="CJ907" s="160"/>
      <c r="CK907" s="160"/>
      <c r="CL907" s="160"/>
      <c r="CM907" s="160"/>
      <c r="CN907" s="160"/>
      <c r="CO907" s="160"/>
      <c r="CP907" s="160"/>
      <c r="CQ907" s="160"/>
      <c r="CR907" s="160"/>
      <c r="CS907" s="160"/>
      <c r="CT907" s="160"/>
      <c r="CU907" s="160"/>
      <c r="CV907" s="160"/>
      <c r="CW907" s="160"/>
      <c r="CX907" s="160"/>
      <c r="CY907" s="160"/>
      <c r="CZ907" s="160"/>
      <c r="DA907" s="160"/>
      <c r="DB907" s="160"/>
      <c r="DC907" s="160"/>
      <c r="DD907" s="160"/>
      <c r="DE907" s="160"/>
      <c r="DF907" s="160"/>
      <c r="DG907" s="160"/>
      <c r="DH907" s="160"/>
      <c r="DI907" s="160"/>
      <c r="DJ907" s="160"/>
      <c r="DK907" s="160"/>
      <c r="DL907" s="160"/>
      <c r="DM907" s="160"/>
      <c r="DN907" s="160"/>
      <c r="DO907" s="160"/>
      <c r="DP907" s="160"/>
      <c r="DQ907" s="160"/>
      <c r="DR907" s="160"/>
      <c r="DS907" s="160"/>
      <c r="DT907" s="160"/>
      <c r="DU907" s="160"/>
      <c r="DV907" s="160"/>
      <c r="DW907" s="160"/>
      <c r="DX907" s="160"/>
      <c r="DY907" s="160"/>
      <c r="DZ907" s="160"/>
      <c r="EA907" s="160"/>
      <c r="EB907" s="160"/>
      <c r="EC907" s="160"/>
      <c r="ED907" s="160"/>
      <c r="EE907" s="160"/>
      <c r="EF907" s="160"/>
      <c r="EG907" s="160"/>
      <c r="EH907" s="160"/>
      <c r="EI907" s="160"/>
      <c r="EJ907" s="160"/>
      <c r="EK907" s="160"/>
      <c r="EL907" s="160"/>
      <c r="EM907" s="160"/>
      <c r="EN907" s="160"/>
      <c r="EO907" s="160"/>
      <c r="EP907" s="160"/>
      <c r="EQ907" s="160"/>
      <c r="ER907" s="160"/>
      <c r="ES907" s="160"/>
      <c r="ET907" s="160"/>
      <c r="EU907" s="160"/>
      <c r="EV907" s="160"/>
      <c r="EW907" s="160"/>
      <c r="EX907" s="160"/>
      <c r="EY907" s="160"/>
      <c r="EZ907" s="160"/>
      <c r="FA907" s="160"/>
      <c r="FB907" s="160"/>
      <c r="FC907" s="160"/>
      <c r="FD907" s="160"/>
      <c r="FE907" s="160"/>
      <c r="FF907" s="160"/>
      <c r="FG907" s="160"/>
      <c r="FH907" s="160"/>
      <c r="FI907" s="160"/>
      <c r="FJ907" s="160"/>
      <c r="FK907" s="160"/>
      <c r="FL907" s="160"/>
      <c r="FM907" s="160"/>
      <c r="FN907" s="160"/>
      <c r="FO907" s="160"/>
      <c r="FP907" s="160"/>
      <c r="FQ907" s="160"/>
      <c r="FR907" s="160"/>
      <c r="FS907" s="160"/>
      <c r="FT907" s="160"/>
      <c r="FU907" s="160"/>
      <c r="FV907" s="160"/>
      <c r="FW907" s="160"/>
      <c r="FX907" s="160"/>
      <c r="FY907" s="160"/>
      <c r="FZ907" s="160"/>
      <c r="GA907" s="160"/>
      <c r="GB907" s="160"/>
      <c r="GC907" s="160"/>
      <c r="GD907" s="160"/>
      <c r="GE907" s="160"/>
      <c r="GF907" s="160"/>
      <c r="GG907" s="160"/>
      <c r="GH907" s="160"/>
      <c r="GI907" s="160"/>
      <c r="GJ907" s="160"/>
      <c r="GK907" s="160"/>
      <c r="GL907" s="160"/>
      <c r="GM907" s="160"/>
      <c r="GN907" s="160"/>
      <c r="GO907" s="160"/>
      <c r="GP907" s="160"/>
      <c r="GQ907" s="160"/>
      <c r="GR907" s="160"/>
      <c r="GS907" s="160"/>
      <c r="GT907" s="160"/>
      <c r="GU907" s="160"/>
      <c r="GV907" s="160"/>
      <c r="GW907" s="160"/>
      <c r="GX907" s="160"/>
      <c r="GY907" s="160"/>
      <c r="GZ907" s="160"/>
      <c r="HA907" s="160"/>
      <c r="HB907" s="160"/>
      <c r="HC907" s="160"/>
      <c r="HD907" s="160"/>
      <c r="HE907" s="160"/>
      <c r="HF907" s="160"/>
      <c r="HG907" s="160"/>
      <c r="HH907" s="160"/>
      <c r="HI907" s="160"/>
      <c r="HJ907" s="160"/>
      <c r="HK907" s="160"/>
      <c r="HL907" s="160"/>
      <c r="HM907" s="160"/>
      <c r="HN907" s="160"/>
      <c r="HO907" s="160"/>
      <c r="HP907" s="160"/>
      <c r="HQ907" s="160"/>
      <c r="HR907" s="160"/>
      <c r="HS907" s="160"/>
      <c r="HT907" s="160"/>
    </row>
    <row r="908" spans="1:228" s="161" customFormat="1" ht="15.75" hidden="1" outlineLevel="2" x14ac:dyDescent="0.25">
      <c r="A908" s="98" t="s">
        <v>249</v>
      </c>
      <c r="B908" s="63" t="s">
        <v>533</v>
      </c>
      <c r="C908" s="606">
        <v>0.4</v>
      </c>
      <c r="D908" s="563">
        <f t="shared" si="135"/>
        <v>593</v>
      </c>
      <c r="E908" s="563"/>
      <c r="F908" s="563"/>
      <c r="G908" s="563"/>
      <c r="H908" s="563">
        <f t="shared" si="136"/>
        <v>593</v>
      </c>
      <c r="I908" s="563">
        <v>0</v>
      </c>
      <c r="J908" s="563">
        <v>593</v>
      </c>
      <c r="K908" s="565">
        <v>0</v>
      </c>
      <c r="L908" s="563">
        <f t="shared" si="137"/>
        <v>0</v>
      </c>
      <c r="M908" s="565">
        <v>0</v>
      </c>
      <c r="N908" s="563">
        <v>0</v>
      </c>
      <c r="O908" s="563">
        <v>0</v>
      </c>
      <c r="P908" s="563">
        <f t="shared" si="138"/>
        <v>0</v>
      </c>
      <c r="Q908" s="563">
        <v>0</v>
      </c>
      <c r="R908" s="563">
        <v>0</v>
      </c>
      <c r="S908" s="563">
        <v>0</v>
      </c>
      <c r="T908" s="563">
        <f t="shared" si="139"/>
        <v>0</v>
      </c>
      <c r="U908" s="563">
        <v>0</v>
      </c>
      <c r="V908" s="563">
        <v>0</v>
      </c>
      <c r="W908" s="563">
        <v>0</v>
      </c>
      <c r="X908" s="58"/>
      <c r="Y908" s="286" t="s">
        <v>504</v>
      </c>
      <c r="Z908" s="346"/>
      <c r="AA908" s="160"/>
      <c r="AB908" s="160"/>
      <c r="AC908" s="160"/>
      <c r="AD908" s="160"/>
      <c r="AE908" s="160"/>
      <c r="AF908" s="160"/>
      <c r="AG908" s="160"/>
      <c r="AH908" s="160"/>
      <c r="AI908" s="34">
        <f>SUM(I908:K908)</f>
        <v>593</v>
      </c>
      <c r="AJ908" s="34">
        <f>AI908-H908</f>
        <v>0</v>
      </c>
      <c r="AK908" s="160"/>
      <c r="AL908" s="160"/>
      <c r="AM908" s="160"/>
      <c r="AN908" s="160"/>
      <c r="AO908" s="160"/>
      <c r="AP908" s="160"/>
      <c r="AQ908" s="160"/>
      <c r="AR908" s="160"/>
      <c r="AS908" s="160"/>
      <c r="AT908" s="160"/>
      <c r="AU908" s="160"/>
      <c r="AV908" s="160"/>
      <c r="AW908" s="160"/>
      <c r="AX908" s="160"/>
      <c r="AY908" s="160"/>
      <c r="AZ908" s="160"/>
      <c r="BA908" s="160"/>
      <c r="BB908" s="160"/>
      <c r="BC908" s="160"/>
      <c r="BD908" s="160"/>
      <c r="BE908" s="160"/>
      <c r="BF908" s="160"/>
      <c r="BG908" s="160"/>
      <c r="BH908" s="160"/>
      <c r="BI908" s="160"/>
      <c r="BJ908" s="160"/>
      <c r="BK908" s="160"/>
      <c r="BL908" s="160"/>
      <c r="BM908" s="160"/>
      <c r="BN908" s="160"/>
      <c r="BO908" s="160"/>
      <c r="BP908" s="160"/>
      <c r="BQ908" s="160"/>
      <c r="BR908" s="160"/>
      <c r="BS908" s="160"/>
      <c r="BT908" s="160"/>
      <c r="BU908" s="160"/>
      <c r="BV908" s="160"/>
      <c r="BW908" s="160"/>
      <c r="BX908" s="160"/>
      <c r="BY908" s="160"/>
      <c r="BZ908" s="160"/>
      <c r="CA908" s="160"/>
      <c r="CB908" s="160"/>
      <c r="CC908" s="160"/>
      <c r="CD908" s="160"/>
      <c r="CE908" s="160"/>
      <c r="CF908" s="160"/>
      <c r="CG908" s="160"/>
      <c r="CH908" s="160"/>
      <c r="CI908" s="160"/>
      <c r="CJ908" s="160"/>
      <c r="CK908" s="160"/>
      <c r="CL908" s="160"/>
      <c r="CM908" s="160"/>
      <c r="CN908" s="160"/>
      <c r="CO908" s="160"/>
      <c r="CP908" s="160"/>
      <c r="CQ908" s="160"/>
      <c r="CR908" s="160"/>
      <c r="CS908" s="160"/>
      <c r="CT908" s="160"/>
      <c r="CU908" s="160"/>
      <c r="CV908" s="160"/>
      <c r="CW908" s="160"/>
      <c r="CX908" s="160"/>
      <c r="CY908" s="160"/>
      <c r="CZ908" s="160"/>
      <c r="DA908" s="160"/>
      <c r="DB908" s="160"/>
      <c r="DC908" s="160"/>
      <c r="DD908" s="160"/>
      <c r="DE908" s="160"/>
      <c r="DF908" s="160"/>
      <c r="DG908" s="160"/>
      <c r="DH908" s="160"/>
      <c r="DI908" s="160"/>
      <c r="DJ908" s="160"/>
      <c r="DK908" s="160"/>
      <c r="DL908" s="160"/>
      <c r="DM908" s="160"/>
      <c r="DN908" s="160"/>
      <c r="DO908" s="160"/>
      <c r="DP908" s="160"/>
      <c r="DQ908" s="160"/>
      <c r="DR908" s="160"/>
      <c r="DS908" s="160"/>
      <c r="DT908" s="160"/>
      <c r="DU908" s="160"/>
      <c r="DV908" s="160"/>
      <c r="DW908" s="160"/>
      <c r="DX908" s="160"/>
      <c r="DY908" s="160"/>
      <c r="DZ908" s="160"/>
      <c r="EA908" s="160"/>
      <c r="EB908" s="160"/>
      <c r="EC908" s="160"/>
      <c r="ED908" s="160"/>
      <c r="EE908" s="160"/>
      <c r="EF908" s="160"/>
      <c r="EG908" s="160"/>
      <c r="EH908" s="160"/>
      <c r="EI908" s="160"/>
      <c r="EJ908" s="160"/>
      <c r="EK908" s="160"/>
      <c r="EL908" s="160"/>
      <c r="EM908" s="160"/>
      <c r="EN908" s="160"/>
      <c r="EO908" s="160"/>
      <c r="EP908" s="160"/>
      <c r="EQ908" s="160"/>
      <c r="ER908" s="160"/>
      <c r="ES908" s="160"/>
      <c r="ET908" s="160"/>
      <c r="EU908" s="160"/>
      <c r="EV908" s="160"/>
      <c r="EW908" s="160"/>
      <c r="EX908" s="160"/>
      <c r="EY908" s="160"/>
      <c r="EZ908" s="160"/>
      <c r="FA908" s="160"/>
      <c r="FB908" s="160"/>
      <c r="FC908" s="160"/>
      <c r="FD908" s="160"/>
      <c r="FE908" s="160"/>
      <c r="FF908" s="160"/>
      <c r="FG908" s="160"/>
      <c r="FH908" s="160"/>
      <c r="FI908" s="160"/>
      <c r="FJ908" s="160"/>
      <c r="FK908" s="160"/>
      <c r="FL908" s="160"/>
      <c r="FM908" s="160"/>
      <c r="FN908" s="160"/>
      <c r="FO908" s="160"/>
      <c r="FP908" s="160"/>
      <c r="FQ908" s="160"/>
      <c r="FR908" s="160"/>
      <c r="FS908" s="160"/>
      <c r="FT908" s="160"/>
      <c r="FU908" s="160"/>
      <c r="FV908" s="160"/>
      <c r="FW908" s="160"/>
      <c r="FX908" s="160"/>
      <c r="FY908" s="160"/>
      <c r="FZ908" s="160"/>
      <c r="GA908" s="160"/>
      <c r="GB908" s="160"/>
      <c r="GC908" s="160"/>
      <c r="GD908" s="160"/>
      <c r="GE908" s="160"/>
      <c r="GF908" s="160"/>
      <c r="GG908" s="160"/>
      <c r="GH908" s="160"/>
      <c r="GI908" s="160"/>
      <c r="GJ908" s="160"/>
      <c r="GK908" s="160"/>
      <c r="GL908" s="160"/>
      <c r="GM908" s="160"/>
      <c r="GN908" s="160"/>
      <c r="GO908" s="160"/>
      <c r="GP908" s="160"/>
      <c r="GQ908" s="160"/>
      <c r="GR908" s="160"/>
      <c r="GS908" s="160"/>
      <c r="GT908" s="160"/>
      <c r="GU908" s="160"/>
      <c r="GV908" s="160"/>
      <c r="GW908" s="160"/>
      <c r="GX908" s="160"/>
      <c r="GY908" s="160"/>
      <c r="GZ908" s="160"/>
      <c r="HA908" s="160"/>
      <c r="HB908" s="160"/>
      <c r="HC908" s="160"/>
      <c r="HD908" s="160"/>
      <c r="HE908" s="160"/>
      <c r="HF908" s="160"/>
      <c r="HG908" s="160"/>
      <c r="HH908" s="160"/>
      <c r="HI908" s="160"/>
      <c r="HJ908" s="160"/>
      <c r="HK908" s="160"/>
      <c r="HL908" s="160"/>
      <c r="HM908" s="160"/>
      <c r="HN908" s="160"/>
      <c r="HO908" s="160"/>
      <c r="HP908" s="160"/>
      <c r="HQ908" s="160"/>
      <c r="HR908" s="160"/>
      <c r="HS908" s="160"/>
      <c r="HT908" s="160"/>
    </row>
    <row r="909" spans="1:228" s="161" customFormat="1" ht="15.75" hidden="1" outlineLevel="2" x14ac:dyDescent="0.25">
      <c r="A909" s="98" t="s">
        <v>251</v>
      </c>
      <c r="B909" s="63" t="s">
        <v>534</v>
      </c>
      <c r="C909" s="606">
        <v>0.5</v>
      </c>
      <c r="D909" s="563">
        <f t="shared" si="135"/>
        <v>697.5</v>
      </c>
      <c r="E909" s="563"/>
      <c r="F909" s="563"/>
      <c r="G909" s="563"/>
      <c r="H909" s="563">
        <f t="shared" si="136"/>
        <v>697.5</v>
      </c>
      <c r="I909" s="563">
        <v>0</v>
      </c>
      <c r="J909" s="563">
        <v>697.5</v>
      </c>
      <c r="K909" s="565">
        <v>0</v>
      </c>
      <c r="L909" s="563">
        <f t="shared" si="137"/>
        <v>0</v>
      </c>
      <c r="M909" s="565">
        <v>0</v>
      </c>
      <c r="N909" s="563">
        <v>0</v>
      </c>
      <c r="O909" s="563">
        <v>0</v>
      </c>
      <c r="P909" s="563">
        <f t="shared" si="138"/>
        <v>0</v>
      </c>
      <c r="Q909" s="563">
        <v>0</v>
      </c>
      <c r="R909" s="563">
        <v>0</v>
      </c>
      <c r="S909" s="563">
        <v>0</v>
      </c>
      <c r="T909" s="563">
        <f t="shared" si="139"/>
        <v>0</v>
      </c>
      <c r="U909" s="563">
        <v>0</v>
      </c>
      <c r="V909" s="563">
        <v>0</v>
      </c>
      <c r="W909" s="563">
        <v>0</v>
      </c>
      <c r="X909" s="58"/>
      <c r="Y909" s="286" t="s">
        <v>504</v>
      </c>
      <c r="Z909" s="346"/>
      <c r="AA909" s="160"/>
      <c r="AB909" s="160"/>
      <c r="AC909" s="160"/>
      <c r="AD909" s="160"/>
      <c r="AE909" s="160"/>
      <c r="AF909" s="160"/>
      <c r="AG909" s="160"/>
      <c r="AH909" s="160"/>
      <c r="AI909" s="34">
        <f>SUM(I909:K909)</f>
        <v>697.5</v>
      </c>
      <c r="AJ909" s="34">
        <f>AI909-H909</f>
        <v>0</v>
      </c>
      <c r="AK909" s="160"/>
      <c r="AL909" s="160"/>
      <c r="AM909" s="160"/>
      <c r="AN909" s="160"/>
      <c r="AO909" s="160"/>
      <c r="AP909" s="160"/>
      <c r="AQ909" s="160"/>
      <c r="AR909" s="160"/>
      <c r="AS909" s="160"/>
      <c r="AT909" s="160"/>
      <c r="AU909" s="160"/>
      <c r="AV909" s="160"/>
      <c r="AW909" s="160"/>
      <c r="AX909" s="160"/>
      <c r="AY909" s="160"/>
      <c r="AZ909" s="160"/>
      <c r="BA909" s="160"/>
      <c r="BB909" s="160"/>
      <c r="BC909" s="160"/>
      <c r="BD909" s="160"/>
      <c r="BE909" s="160"/>
      <c r="BF909" s="160"/>
      <c r="BG909" s="160"/>
      <c r="BH909" s="160"/>
      <c r="BI909" s="160"/>
      <c r="BJ909" s="160"/>
      <c r="BK909" s="160"/>
      <c r="BL909" s="160"/>
      <c r="BM909" s="160"/>
      <c r="BN909" s="160"/>
      <c r="BO909" s="160"/>
      <c r="BP909" s="160"/>
      <c r="BQ909" s="160"/>
      <c r="BR909" s="160"/>
      <c r="BS909" s="160"/>
      <c r="BT909" s="160"/>
      <c r="BU909" s="160"/>
      <c r="BV909" s="160"/>
      <c r="BW909" s="160"/>
      <c r="BX909" s="160"/>
      <c r="BY909" s="160"/>
      <c r="BZ909" s="160"/>
      <c r="CA909" s="160"/>
      <c r="CB909" s="160"/>
      <c r="CC909" s="160"/>
      <c r="CD909" s="160"/>
      <c r="CE909" s="160"/>
      <c r="CF909" s="160"/>
      <c r="CG909" s="160"/>
      <c r="CH909" s="160"/>
      <c r="CI909" s="160"/>
      <c r="CJ909" s="160"/>
      <c r="CK909" s="160"/>
      <c r="CL909" s="160"/>
      <c r="CM909" s="160"/>
      <c r="CN909" s="160"/>
      <c r="CO909" s="160"/>
      <c r="CP909" s="160"/>
      <c r="CQ909" s="160"/>
      <c r="CR909" s="160"/>
      <c r="CS909" s="160"/>
      <c r="CT909" s="160"/>
      <c r="CU909" s="160"/>
      <c r="CV909" s="160"/>
      <c r="CW909" s="160"/>
      <c r="CX909" s="160"/>
      <c r="CY909" s="160"/>
      <c r="CZ909" s="160"/>
      <c r="DA909" s="160"/>
      <c r="DB909" s="160"/>
      <c r="DC909" s="160"/>
      <c r="DD909" s="160"/>
      <c r="DE909" s="160"/>
      <c r="DF909" s="160"/>
      <c r="DG909" s="160"/>
      <c r="DH909" s="160"/>
      <c r="DI909" s="160"/>
      <c r="DJ909" s="160"/>
      <c r="DK909" s="160"/>
      <c r="DL909" s="160"/>
      <c r="DM909" s="160"/>
      <c r="DN909" s="160"/>
      <c r="DO909" s="160"/>
      <c r="DP909" s="160"/>
      <c r="DQ909" s="160"/>
      <c r="DR909" s="160"/>
      <c r="DS909" s="160"/>
      <c r="DT909" s="160"/>
      <c r="DU909" s="160"/>
      <c r="DV909" s="160"/>
      <c r="DW909" s="160"/>
      <c r="DX909" s="160"/>
      <c r="DY909" s="160"/>
      <c r="DZ909" s="160"/>
      <c r="EA909" s="160"/>
      <c r="EB909" s="160"/>
      <c r="EC909" s="160"/>
      <c r="ED909" s="160"/>
      <c r="EE909" s="160"/>
      <c r="EF909" s="160"/>
      <c r="EG909" s="160"/>
      <c r="EH909" s="160"/>
      <c r="EI909" s="160"/>
      <c r="EJ909" s="160"/>
      <c r="EK909" s="160"/>
      <c r="EL909" s="160"/>
      <c r="EM909" s="160"/>
      <c r="EN909" s="160"/>
      <c r="EO909" s="160"/>
      <c r="EP909" s="160"/>
      <c r="EQ909" s="160"/>
      <c r="ER909" s="160"/>
      <c r="ES909" s="160"/>
      <c r="ET909" s="160"/>
      <c r="EU909" s="160"/>
      <c r="EV909" s="160"/>
      <c r="EW909" s="160"/>
      <c r="EX909" s="160"/>
      <c r="EY909" s="160"/>
      <c r="EZ909" s="160"/>
      <c r="FA909" s="160"/>
      <c r="FB909" s="160"/>
      <c r="FC909" s="160"/>
      <c r="FD909" s="160"/>
      <c r="FE909" s="160"/>
      <c r="FF909" s="160"/>
      <c r="FG909" s="160"/>
      <c r="FH909" s="160"/>
      <c r="FI909" s="160"/>
      <c r="FJ909" s="160"/>
      <c r="FK909" s="160"/>
      <c r="FL909" s="160"/>
      <c r="FM909" s="160"/>
      <c r="FN909" s="160"/>
      <c r="FO909" s="160"/>
      <c r="FP909" s="160"/>
      <c r="FQ909" s="160"/>
      <c r="FR909" s="160"/>
      <c r="FS909" s="160"/>
      <c r="FT909" s="160"/>
      <c r="FU909" s="160"/>
      <c r="FV909" s="160"/>
      <c r="FW909" s="160"/>
      <c r="FX909" s="160"/>
      <c r="FY909" s="160"/>
      <c r="FZ909" s="160"/>
      <c r="GA909" s="160"/>
      <c r="GB909" s="160"/>
      <c r="GC909" s="160"/>
      <c r="GD909" s="160"/>
      <c r="GE909" s="160"/>
      <c r="GF909" s="160"/>
      <c r="GG909" s="160"/>
      <c r="GH909" s="160"/>
      <c r="GI909" s="160"/>
      <c r="GJ909" s="160"/>
      <c r="GK909" s="160"/>
      <c r="GL909" s="160"/>
      <c r="GM909" s="160"/>
      <c r="GN909" s="160"/>
      <c r="GO909" s="160"/>
      <c r="GP909" s="160"/>
      <c r="GQ909" s="160"/>
      <c r="GR909" s="160"/>
      <c r="GS909" s="160"/>
      <c r="GT909" s="160"/>
      <c r="GU909" s="160"/>
      <c r="GV909" s="160"/>
      <c r="GW909" s="160"/>
      <c r="GX909" s="160"/>
      <c r="GY909" s="160"/>
      <c r="GZ909" s="160"/>
      <c r="HA909" s="160"/>
      <c r="HB909" s="160"/>
      <c r="HC909" s="160"/>
      <c r="HD909" s="160"/>
      <c r="HE909" s="160"/>
      <c r="HF909" s="160"/>
      <c r="HG909" s="160"/>
      <c r="HH909" s="160"/>
      <c r="HI909" s="160"/>
      <c r="HJ909" s="160"/>
      <c r="HK909" s="160"/>
      <c r="HL909" s="160"/>
      <c r="HM909" s="160"/>
      <c r="HN909" s="160"/>
      <c r="HO909" s="160"/>
      <c r="HP909" s="160"/>
      <c r="HQ909" s="160"/>
      <c r="HR909" s="160"/>
      <c r="HS909" s="160"/>
      <c r="HT909" s="160"/>
    </row>
    <row r="910" spans="1:228" s="161" customFormat="1" ht="15.75" hidden="1" outlineLevel="2" x14ac:dyDescent="0.25">
      <c r="A910" s="98" t="s">
        <v>535</v>
      </c>
      <c r="B910" s="63" t="s">
        <v>1077</v>
      </c>
      <c r="C910" s="606">
        <v>4</v>
      </c>
      <c r="D910" s="563">
        <f t="shared" si="135"/>
        <v>1999.999999999997</v>
      </c>
      <c r="E910" s="563"/>
      <c r="F910" s="563"/>
      <c r="G910" s="563"/>
      <c r="H910" s="563">
        <f t="shared" si="136"/>
        <v>1999.999999999997</v>
      </c>
      <c r="I910" s="563">
        <v>0</v>
      </c>
      <c r="J910" s="563">
        <f>1093.55138333335+906.448616666647</f>
        <v>1999.999999999997</v>
      </c>
      <c r="K910" s="565">
        <v>0</v>
      </c>
      <c r="L910" s="563">
        <f t="shared" si="137"/>
        <v>0</v>
      </c>
      <c r="M910" s="565">
        <v>0</v>
      </c>
      <c r="N910" s="563">
        <v>0</v>
      </c>
      <c r="O910" s="563">
        <v>0</v>
      </c>
      <c r="P910" s="563">
        <f t="shared" si="138"/>
        <v>0</v>
      </c>
      <c r="Q910" s="563">
        <v>0</v>
      </c>
      <c r="R910" s="563">
        <v>0</v>
      </c>
      <c r="S910" s="563">
        <v>0</v>
      </c>
      <c r="T910" s="563">
        <f t="shared" si="139"/>
        <v>0</v>
      </c>
      <c r="U910" s="563">
        <v>0</v>
      </c>
      <c r="V910" s="563">
        <v>0</v>
      </c>
      <c r="W910" s="563">
        <v>0</v>
      </c>
      <c r="X910" s="58"/>
      <c r="Y910" s="286" t="s">
        <v>504</v>
      </c>
      <c r="Z910" s="346"/>
      <c r="AA910" s="160"/>
      <c r="AB910" s="160"/>
      <c r="AC910" s="160"/>
      <c r="AD910" s="160"/>
      <c r="AE910" s="160"/>
      <c r="AF910" s="160"/>
      <c r="AG910" s="160"/>
      <c r="AH910" s="160"/>
      <c r="AI910" s="34">
        <f>SUM(I910:K910)</f>
        <v>1999.999999999997</v>
      </c>
      <c r="AJ910" s="34">
        <f>AI910-H910</f>
        <v>0</v>
      </c>
      <c r="AK910" s="160"/>
      <c r="AL910" s="160"/>
      <c r="AM910" s="160"/>
      <c r="AN910" s="160"/>
      <c r="AO910" s="160"/>
      <c r="AP910" s="160"/>
      <c r="AQ910" s="160"/>
      <c r="AR910" s="160"/>
      <c r="AS910" s="160"/>
      <c r="AT910" s="160"/>
      <c r="AU910" s="160"/>
      <c r="AV910" s="160"/>
      <c r="AW910" s="160"/>
      <c r="AX910" s="160"/>
      <c r="AY910" s="160"/>
      <c r="AZ910" s="160"/>
      <c r="BA910" s="160"/>
      <c r="BB910" s="160"/>
      <c r="BC910" s="160"/>
      <c r="BD910" s="160"/>
      <c r="BE910" s="160"/>
      <c r="BF910" s="160"/>
      <c r="BG910" s="160"/>
      <c r="BH910" s="160"/>
      <c r="BI910" s="160"/>
      <c r="BJ910" s="160"/>
      <c r="BK910" s="160"/>
      <c r="BL910" s="160"/>
      <c r="BM910" s="160"/>
      <c r="BN910" s="160"/>
      <c r="BO910" s="160"/>
      <c r="BP910" s="160"/>
      <c r="BQ910" s="160"/>
      <c r="BR910" s="160"/>
      <c r="BS910" s="160"/>
      <c r="BT910" s="160"/>
      <c r="BU910" s="160"/>
      <c r="BV910" s="160"/>
      <c r="BW910" s="160"/>
      <c r="BX910" s="160"/>
      <c r="BY910" s="160"/>
      <c r="BZ910" s="160"/>
      <c r="CA910" s="160"/>
      <c r="CB910" s="160"/>
      <c r="CC910" s="160"/>
      <c r="CD910" s="160"/>
      <c r="CE910" s="160"/>
      <c r="CF910" s="160"/>
      <c r="CG910" s="160"/>
      <c r="CH910" s="160"/>
      <c r="CI910" s="160"/>
      <c r="CJ910" s="160"/>
      <c r="CK910" s="160"/>
      <c r="CL910" s="160"/>
      <c r="CM910" s="160"/>
      <c r="CN910" s="160"/>
      <c r="CO910" s="160"/>
      <c r="CP910" s="160"/>
      <c r="CQ910" s="160"/>
      <c r="CR910" s="160"/>
      <c r="CS910" s="160"/>
      <c r="CT910" s="160"/>
      <c r="CU910" s="160"/>
      <c r="CV910" s="160"/>
      <c r="CW910" s="160"/>
      <c r="CX910" s="160"/>
      <c r="CY910" s="160"/>
      <c r="CZ910" s="160"/>
      <c r="DA910" s="160"/>
      <c r="DB910" s="160"/>
      <c r="DC910" s="160"/>
      <c r="DD910" s="160"/>
      <c r="DE910" s="160"/>
      <c r="DF910" s="160"/>
      <c r="DG910" s="160"/>
      <c r="DH910" s="160"/>
      <c r="DI910" s="160"/>
      <c r="DJ910" s="160"/>
      <c r="DK910" s="160"/>
      <c r="DL910" s="160"/>
      <c r="DM910" s="160"/>
      <c r="DN910" s="160"/>
      <c r="DO910" s="160"/>
      <c r="DP910" s="160"/>
      <c r="DQ910" s="160"/>
      <c r="DR910" s="160"/>
      <c r="DS910" s="160"/>
      <c r="DT910" s="160"/>
      <c r="DU910" s="160"/>
      <c r="DV910" s="160"/>
      <c r="DW910" s="160"/>
      <c r="DX910" s="160"/>
      <c r="DY910" s="160"/>
      <c r="DZ910" s="160"/>
      <c r="EA910" s="160"/>
      <c r="EB910" s="160"/>
      <c r="EC910" s="160"/>
      <c r="ED910" s="160"/>
      <c r="EE910" s="160"/>
      <c r="EF910" s="160"/>
      <c r="EG910" s="160"/>
      <c r="EH910" s="160"/>
      <c r="EI910" s="160"/>
      <c r="EJ910" s="160"/>
      <c r="EK910" s="160"/>
      <c r="EL910" s="160"/>
      <c r="EM910" s="160"/>
      <c r="EN910" s="160"/>
      <c r="EO910" s="160"/>
      <c r="EP910" s="160"/>
      <c r="EQ910" s="160"/>
      <c r="ER910" s="160"/>
      <c r="ES910" s="160"/>
      <c r="ET910" s="160"/>
      <c r="EU910" s="160"/>
      <c r="EV910" s="160"/>
      <c r="EW910" s="160"/>
      <c r="EX910" s="160"/>
      <c r="EY910" s="160"/>
      <c r="EZ910" s="160"/>
      <c r="FA910" s="160"/>
      <c r="FB910" s="160"/>
      <c r="FC910" s="160"/>
      <c r="FD910" s="160"/>
      <c r="FE910" s="160"/>
      <c r="FF910" s="160"/>
      <c r="FG910" s="160"/>
      <c r="FH910" s="160"/>
      <c r="FI910" s="160"/>
      <c r="FJ910" s="160"/>
      <c r="FK910" s="160"/>
      <c r="FL910" s="160"/>
      <c r="FM910" s="160"/>
      <c r="FN910" s="160"/>
      <c r="FO910" s="160"/>
      <c r="FP910" s="160"/>
      <c r="FQ910" s="160"/>
      <c r="FR910" s="160"/>
      <c r="FS910" s="160"/>
      <c r="FT910" s="160"/>
      <c r="FU910" s="160"/>
      <c r="FV910" s="160"/>
      <c r="FW910" s="160"/>
      <c r="FX910" s="160"/>
      <c r="FY910" s="160"/>
      <c r="FZ910" s="160"/>
      <c r="GA910" s="160"/>
      <c r="GB910" s="160"/>
      <c r="GC910" s="160"/>
      <c r="GD910" s="160"/>
      <c r="GE910" s="160"/>
      <c r="GF910" s="160"/>
      <c r="GG910" s="160"/>
      <c r="GH910" s="160"/>
      <c r="GI910" s="160"/>
      <c r="GJ910" s="160"/>
      <c r="GK910" s="160"/>
      <c r="GL910" s="160"/>
      <c r="GM910" s="160"/>
      <c r="GN910" s="160"/>
      <c r="GO910" s="160"/>
      <c r="GP910" s="160"/>
      <c r="GQ910" s="160"/>
      <c r="GR910" s="160"/>
      <c r="GS910" s="160"/>
      <c r="GT910" s="160"/>
      <c r="GU910" s="160"/>
      <c r="GV910" s="160"/>
      <c r="GW910" s="160"/>
      <c r="GX910" s="160"/>
      <c r="GY910" s="160"/>
      <c r="GZ910" s="160"/>
      <c r="HA910" s="160"/>
      <c r="HB910" s="160"/>
      <c r="HC910" s="160"/>
      <c r="HD910" s="160"/>
      <c r="HE910" s="160"/>
      <c r="HF910" s="160"/>
      <c r="HG910" s="160"/>
      <c r="HH910" s="160"/>
      <c r="HI910" s="160"/>
      <c r="HJ910" s="160"/>
      <c r="HK910" s="160"/>
      <c r="HL910" s="160"/>
      <c r="HM910" s="160"/>
      <c r="HN910" s="160"/>
      <c r="HO910" s="160"/>
      <c r="HP910" s="160"/>
      <c r="HQ910" s="160"/>
      <c r="HR910" s="160"/>
      <c r="HS910" s="160"/>
      <c r="HT910" s="160"/>
    </row>
    <row r="911" spans="1:228" s="217" customFormat="1" ht="15.75" hidden="1" outlineLevel="2" x14ac:dyDescent="0.25">
      <c r="A911" s="98" t="s">
        <v>537</v>
      </c>
      <c r="B911" s="63" t="s">
        <v>782</v>
      </c>
      <c r="C911" s="563">
        <v>0</v>
      </c>
      <c r="D911" s="563">
        <f t="shared" ref="D911:D974" si="142">H911+L911+P911+T911</f>
        <v>2000</v>
      </c>
      <c r="E911" s="563"/>
      <c r="F911" s="563"/>
      <c r="G911" s="563"/>
      <c r="H911" s="563">
        <f t="shared" ref="H911:H974" si="143">SUM(I911:K911)</f>
        <v>0</v>
      </c>
      <c r="I911" s="563">
        <v>0</v>
      </c>
      <c r="J911" s="563">
        <v>0</v>
      </c>
      <c r="K911" s="565">
        <v>0</v>
      </c>
      <c r="L911" s="563">
        <f t="shared" ref="L911:L974" si="144">SUM(M911:O911)</f>
        <v>2000</v>
      </c>
      <c r="M911" s="565">
        <v>0</v>
      </c>
      <c r="N911" s="563">
        <v>2000</v>
      </c>
      <c r="O911" s="563">
        <v>0</v>
      </c>
      <c r="P911" s="563">
        <f t="shared" ref="P911:P974" si="145">SUM(Q911:S911)</f>
        <v>0</v>
      </c>
      <c r="Q911" s="563">
        <v>0</v>
      </c>
      <c r="R911" s="563">
        <v>0</v>
      </c>
      <c r="S911" s="563">
        <v>0</v>
      </c>
      <c r="T911" s="563">
        <f t="shared" ref="T911:T974" si="146">SUM(U911:W911)</f>
        <v>0</v>
      </c>
      <c r="U911" s="563">
        <v>0</v>
      </c>
      <c r="V911" s="563">
        <v>0</v>
      </c>
      <c r="W911" s="563">
        <v>0</v>
      </c>
      <c r="X911" s="58"/>
      <c r="Y911" s="288" t="s">
        <v>778</v>
      </c>
      <c r="Z911" s="344"/>
      <c r="AA911" s="216"/>
      <c r="AB911" s="216"/>
      <c r="AC911" s="216"/>
      <c r="AD911" s="216"/>
      <c r="AE911" s="216"/>
      <c r="AF911" s="216"/>
      <c r="AG911" s="216"/>
      <c r="AH911" s="216"/>
      <c r="AI911" s="216"/>
      <c r="AJ911" s="216"/>
      <c r="AK911" s="216"/>
      <c r="AL911" s="216"/>
      <c r="AM911" s="216"/>
      <c r="AN911" s="216"/>
      <c r="AO911" s="216"/>
      <c r="AP911" s="216"/>
      <c r="AQ911" s="216"/>
      <c r="AR911" s="216"/>
      <c r="AS911" s="216"/>
      <c r="AT911" s="216"/>
      <c r="AU911" s="216"/>
      <c r="AV911" s="216"/>
      <c r="AW911" s="216"/>
      <c r="AX911" s="216"/>
      <c r="AY911" s="216"/>
      <c r="AZ911" s="216"/>
      <c r="BA911" s="216"/>
      <c r="BB911" s="216"/>
      <c r="BC911" s="216"/>
      <c r="BD911" s="216"/>
      <c r="BE911" s="216"/>
      <c r="BF911" s="216"/>
      <c r="BG911" s="216"/>
      <c r="BH911" s="216"/>
      <c r="BI911" s="216"/>
      <c r="BJ911" s="216"/>
      <c r="BK911" s="216"/>
      <c r="BL911" s="216"/>
      <c r="BM911" s="216"/>
      <c r="BN911" s="216"/>
      <c r="BO911" s="216"/>
      <c r="BP911" s="216"/>
      <c r="BQ911" s="216"/>
      <c r="BR911" s="216"/>
      <c r="BS911" s="216"/>
      <c r="BT911" s="216"/>
      <c r="BU911" s="216"/>
      <c r="BV911" s="216"/>
      <c r="BW911" s="216"/>
      <c r="BX911" s="216"/>
      <c r="BY911" s="216"/>
      <c r="BZ911" s="216"/>
      <c r="CA911" s="216"/>
      <c r="CB911" s="216"/>
      <c r="CC911" s="216"/>
      <c r="CD911" s="216"/>
      <c r="CE911" s="216"/>
      <c r="CF911" s="216"/>
      <c r="CG911" s="216"/>
      <c r="CH911" s="216"/>
      <c r="CI911" s="216"/>
      <c r="CJ911" s="216"/>
      <c r="CK911" s="216"/>
      <c r="CL911" s="216"/>
      <c r="CM911" s="216"/>
      <c r="CN911" s="216"/>
      <c r="CO911" s="216"/>
      <c r="CP911" s="216"/>
      <c r="CQ911" s="216"/>
      <c r="CR911" s="216"/>
      <c r="CS911" s="216"/>
      <c r="CT911" s="216"/>
      <c r="CU911" s="216"/>
      <c r="CV911" s="216"/>
      <c r="CW911" s="216"/>
      <c r="CX911" s="216"/>
      <c r="CY911" s="216"/>
      <c r="CZ911" s="216"/>
      <c r="DA911" s="216"/>
      <c r="DB911" s="216"/>
      <c r="DC911" s="216"/>
      <c r="DD911" s="216"/>
      <c r="DE911" s="216"/>
      <c r="DF911" s="216"/>
      <c r="DG911" s="216"/>
      <c r="DH911" s="216"/>
      <c r="DI911" s="216"/>
      <c r="DJ911" s="216"/>
      <c r="DK911" s="216"/>
      <c r="DL911" s="216"/>
      <c r="DM911" s="216"/>
      <c r="DN911" s="216"/>
      <c r="DO911" s="216"/>
      <c r="DP911" s="216"/>
      <c r="DQ911" s="216"/>
      <c r="DR911" s="216"/>
      <c r="DS911" s="216"/>
      <c r="DT911" s="216"/>
      <c r="DU911" s="216"/>
      <c r="DV911" s="216"/>
      <c r="DW911" s="216"/>
      <c r="DX911" s="216"/>
      <c r="DY911" s="216"/>
      <c r="DZ911" s="216"/>
      <c r="EA911" s="216"/>
      <c r="EB911" s="216"/>
      <c r="EC911" s="216"/>
      <c r="ED911" s="216"/>
      <c r="EE911" s="216"/>
      <c r="EF911" s="216"/>
      <c r="EG911" s="216"/>
      <c r="EH911" s="216"/>
      <c r="EI911" s="216"/>
      <c r="EJ911" s="216"/>
      <c r="EK911" s="216"/>
      <c r="EL911" s="216"/>
      <c r="EM911" s="216"/>
      <c r="EN911" s="216"/>
      <c r="EO911" s="216"/>
      <c r="EP911" s="216"/>
      <c r="EQ911" s="216"/>
      <c r="ER911" s="216"/>
      <c r="ES911" s="216"/>
      <c r="ET911" s="216"/>
      <c r="EU911" s="216"/>
      <c r="EV911" s="216"/>
      <c r="EW911" s="216"/>
      <c r="EX911" s="216"/>
      <c r="EY911" s="216"/>
      <c r="EZ911" s="216"/>
      <c r="FA911" s="216"/>
      <c r="FB911" s="216"/>
      <c r="FC911" s="216"/>
      <c r="FD911" s="216"/>
      <c r="FE911" s="216"/>
      <c r="FF911" s="216"/>
      <c r="FG911" s="216"/>
      <c r="FH911" s="216"/>
      <c r="FI911" s="216"/>
      <c r="FJ911" s="216"/>
      <c r="FK911" s="216"/>
      <c r="FL911" s="216"/>
      <c r="FM911" s="216"/>
      <c r="FN911" s="216"/>
      <c r="FO911" s="216"/>
      <c r="FP911" s="216"/>
      <c r="FQ911" s="216"/>
      <c r="FR911" s="216"/>
      <c r="FS911" s="216"/>
      <c r="FT911" s="216"/>
      <c r="FU911" s="216"/>
      <c r="FV911" s="216"/>
      <c r="FW911" s="216"/>
      <c r="FX911" s="216"/>
      <c r="FY911" s="216"/>
      <c r="FZ911" s="216"/>
      <c r="GA911" s="216"/>
      <c r="GB911" s="216"/>
      <c r="GC911" s="216"/>
      <c r="GD911" s="216"/>
      <c r="GE911" s="216"/>
      <c r="GF911" s="216"/>
      <c r="GG911" s="216"/>
      <c r="GH911" s="216"/>
      <c r="GI911" s="216"/>
      <c r="GJ911" s="216"/>
      <c r="GK911" s="216"/>
      <c r="GL911" s="216"/>
      <c r="GM911" s="216"/>
      <c r="GN911" s="216"/>
      <c r="GO911" s="216"/>
      <c r="GP911" s="216"/>
      <c r="GQ911" s="216"/>
      <c r="GR911" s="216"/>
      <c r="GS911" s="216"/>
      <c r="GT911" s="216"/>
      <c r="GU911" s="216"/>
      <c r="GV911" s="216"/>
      <c r="GW911" s="216"/>
      <c r="GX911" s="216"/>
      <c r="GY911" s="216"/>
      <c r="GZ911" s="216"/>
      <c r="HA911" s="216"/>
      <c r="HB911" s="216"/>
      <c r="HC911" s="216"/>
      <c r="HD911" s="216"/>
      <c r="HE911" s="216"/>
      <c r="HF911" s="216"/>
      <c r="HG911" s="216"/>
      <c r="HH911" s="216"/>
      <c r="HI911" s="216"/>
      <c r="HJ911" s="216"/>
      <c r="HK911" s="216"/>
      <c r="HL911" s="216"/>
      <c r="HM911" s="216"/>
      <c r="HN911" s="216"/>
      <c r="HO911" s="216"/>
      <c r="HP911" s="216"/>
      <c r="HQ911" s="216"/>
      <c r="HR911" s="216"/>
      <c r="HS911" s="216"/>
      <c r="HT911" s="216"/>
    </row>
    <row r="912" spans="1:228" s="217" customFormat="1" ht="15.75" hidden="1" outlineLevel="2" x14ac:dyDescent="0.25">
      <c r="A912" s="98" t="s">
        <v>539</v>
      </c>
      <c r="B912" s="63" t="s">
        <v>783</v>
      </c>
      <c r="C912" s="563">
        <v>0</v>
      </c>
      <c r="D912" s="563">
        <f t="shared" si="142"/>
        <v>3000</v>
      </c>
      <c r="E912" s="563"/>
      <c r="F912" s="563"/>
      <c r="G912" s="563"/>
      <c r="H912" s="563">
        <f t="shared" si="143"/>
        <v>0</v>
      </c>
      <c r="I912" s="563">
        <v>0</v>
      </c>
      <c r="J912" s="563">
        <v>0</v>
      </c>
      <c r="K912" s="565">
        <v>0</v>
      </c>
      <c r="L912" s="563">
        <f t="shared" si="144"/>
        <v>3000</v>
      </c>
      <c r="M912" s="565">
        <v>0</v>
      </c>
      <c r="N912" s="563">
        <v>3000</v>
      </c>
      <c r="O912" s="563">
        <v>0</v>
      </c>
      <c r="P912" s="563">
        <f t="shared" si="145"/>
        <v>0</v>
      </c>
      <c r="Q912" s="563">
        <v>0</v>
      </c>
      <c r="R912" s="563">
        <v>0</v>
      </c>
      <c r="S912" s="563">
        <v>0</v>
      </c>
      <c r="T912" s="563">
        <f t="shared" si="146"/>
        <v>0</v>
      </c>
      <c r="U912" s="563">
        <v>0</v>
      </c>
      <c r="V912" s="563">
        <v>0</v>
      </c>
      <c r="W912" s="563">
        <v>0</v>
      </c>
      <c r="X912" s="58"/>
      <c r="Y912" s="288" t="s">
        <v>778</v>
      </c>
      <c r="Z912" s="344"/>
      <c r="AA912" s="216"/>
      <c r="AB912" s="216"/>
      <c r="AC912" s="216"/>
      <c r="AD912" s="216"/>
      <c r="AE912" s="216"/>
      <c r="AF912" s="216"/>
      <c r="AG912" s="216"/>
      <c r="AH912" s="216"/>
      <c r="AI912" s="216"/>
      <c r="AJ912" s="216"/>
      <c r="AK912" s="216"/>
      <c r="AL912" s="216"/>
      <c r="AM912" s="216"/>
      <c r="AN912" s="216"/>
      <c r="AO912" s="216"/>
      <c r="AP912" s="216"/>
      <c r="AQ912" s="216"/>
      <c r="AR912" s="216"/>
      <c r="AS912" s="216"/>
      <c r="AT912" s="216"/>
      <c r="AU912" s="216"/>
      <c r="AV912" s="216"/>
      <c r="AW912" s="216"/>
      <c r="AX912" s="216"/>
      <c r="AY912" s="216"/>
      <c r="AZ912" s="216"/>
      <c r="BA912" s="216"/>
      <c r="BB912" s="216"/>
      <c r="BC912" s="216"/>
      <c r="BD912" s="216"/>
      <c r="BE912" s="216"/>
      <c r="BF912" s="216"/>
      <c r="BG912" s="216"/>
      <c r="BH912" s="216"/>
      <c r="BI912" s="216"/>
      <c r="BJ912" s="216"/>
      <c r="BK912" s="216"/>
      <c r="BL912" s="216"/>
      <c r="BM912" s="216"/>
      <c r="BN912" s="216"/>
      <c r="BO912" s="216"/>
      <c r="BP912" s="216"/>
      <c r="BQ912" s="216"/>
      <c r="BR912" s="216"/>
      <c r="BS912" s="216"/>
      <c r="BT912" s="216"/>
      <c r="BU912" s="216"/>
      <c r="BV912" s="216"/>
      <c r="BW912" s="216"/>
      <c r="BX912" s="216"/>
      <c r="BY912" s="216"/>
      <c r="BZ912" s="216"/>
      <c r="CA912" s="216"/>
      <c r="CB912" s="216"/>
      <c r="CC912" s="216"/>
      <c r="CD912" s="216"/>
      <c r="CE912" s="216"/>
      <c r="CF912" s="216"/>
      <c r="CG912" s="216"/>
      <c r="CH912" s="216"/>
      <c r="CI912" s="216"/>
      <c r="CJ912" s="216"/>
      <c r="CK912" s="216"/>
      <c r="CL912" s="216"/>
      <c r="CM912" s="216"/>
      <c r="CN912" s="216"/>
      <c r="CO912" s="216"/>
      <c r="CP912" s="216"/>
      <c r="CQ912" s="216"/>
      <c r="CR912" s="216"/>
      <c r="CS912" s="216"/>
      <c r="CT912" s="216"/>
      <c r="CU912" s="216"/>
      <c r="CV912" s="216"/>
      <c r="CW912" s="216"/>
      <c r="CX912" s="216"/>
      <c r="CY912" s="216"/>
      <c r="CZ912" s="216"/>
      <c r="DA912" s="216"/>
      <c r="DB912" s="216"/>
      <c r="DC912" s="216"/>
      <c r="DD912" s="216"/>
      <c r="DE912" s="216"/>
      <c r="DF912" s="216"/>
      <c r="DG912" s="216"/>
      <c r="DH912" s="216"/>
      <c r="DI912" s="216"/>
      <c r="DJ912" s="216"/>
      <c r="DK912" s="216"/>
      <c r="DL912" s="216"/>
      <c r="DM912" s="216"/>
      <c r="DN912" s="216"/>
      <c r="DO912" s="216"/>
      <c r="DP912" s="216"/>
      <c r="DQ912" s="216"/>
      <c r="DR912" s="216"/>
      <c r="DS912" s="216"/>
      <c r="DT912" s="216"/>
      <c r="DU912" s="216"/>
      <c r="DV912" s="216"/>
      <c r="DW912" s="216"/>
      <c r="DX912" s="216"/>
      <c r="DY912" s="216"/>
      <c r="DZ912" s="216"/>
      <c r="EA912" s="216"/>
      <c r="EB912" s="216"/>
      <c r="EC912" s="216"/>
      <c r="ED912" s="216"/>
      <c r="EE912" s="216"/>
      <c r="EF912" s="216"/>
      <c r="EG912" s="216"/>
      <c r="EH912" s="216"/>
      <c r="EI912" s="216"/>
      <c r="EJ912" s="216"/>
      <c r="EK912" s="216"/>
      <c r="EL912" s="216"/>
      <c r="EM912" s="216"/>
      <c r="EN912" s="216"/>
      <c r="EO912" s="216"/>
      <c r="EP912" s="216"/>
      <c r="EQ912" s="216"/>
      <c r="ER912" s="216"/>
      <c r="ES912" s="216"/>
      <c r="ET912" s="216"/>
      <c r="EU912" s="216"/>
      <c r="EV912" s="216"/>
      <c r="EW912" s="216"/>
      <c r="EX912" s="216"/>
      <c r="EY912" s="216"/>
      <c r="EZ912" s="216"/>
      <c r="FA912" s="216"/>
      <c r="FB912" s="216"/>
      <c r="FC912" s="216"/>
      <c r="FD912" s="216"/>
      <c r="FE912" s="216"/>
      <c r="FF912" s="216"/>
      <c r="FG912" s="216"/>
      <c r="FH912" s="216"/>
      <c r="FI912" s="216"/>
      <c r="FJ912" s="216"/>
      <c r="FK912" s="216"/>
      <c r="FL912" s="216"/>
      <c r="FM912" s="216"/>
      <c r="FN912" s="216"/>
      <c r="FO912" s="216"/>
      <c r="FP912" s="216"/>
      <c r="FQ912" s="216"/>
      <c r="FR912" s="216"/>
      <c r="FS912" s="216"/>
      <c r="FT912" s="216"/>
      <c r="FU912" s="216"/>
      <c r="FV912" s="216"/>
      <c r="FW912" s="216"/>
      <c r="FX912" s="216"/>
      <c r="FY912" s="216"/>
      <c r="FZ912" s="216"/>
      <c r="GA912" s="216"/>
      <c r="GB912" s="216"/>
      <c r="GC912" s="216"/>
      <c r="GD912" s="216"/>
      <c r="GE912" s="216"/>
      <c r="GF912" s="216"/>
      <c r="GG912" s="216"/>
      <c r="GH912" s="216"/>
      <c r="GI912" s="216"/>
      <c r="GJ912" s="216"/>
      <c r="GK912" s="216"/>
      <c r="GL912" s="216"/>
      <c r="GM912" s="216"/>
      <c r="GN912" s="216"/>
      <c r="GO912" s="216"/>
      <c r="GP912" s="216"/>
      <c r="GQ912" s="216"/>
      <c r="GR912" s="216"/>
      <c r="GS912" s="216"/>
      <c r="GT912" s="216"/>
      <c r="GU912" s="216"/>
      <c r="GV912" s="216"/>
      <c r="GW912" s="216"/>
      <c r="GX912" s="216"/>
      <c r="GY912" s="216"/>
      <c r="GZ912" s="216"/>
      <c r="HA912" s="216"/>
      <c r="HB912" s="216"/>
      <c r="HC912" s="216"/>
      <c r="HD912" s="216"/>
      <c r="HE912" s="216"/>
      <c r="HF912" s="216"/>
      <c r="HG912" s="216"/>
      <c r="HH912" s="216"/>
      <c r="HI912" s="216"/>
      <c r="HJ912" s="216"/>
      <c r="HK912" s="216"/>
      <c r="HL912" s="216"/>
      <c r="HM912" s="216"/>
      <c r="HN912" s="216"/>
      <c r="HO912" s="216"/>
      <c r="HP912" s="216"/>
      <c r="HQ912" s="216"/>
      <c r="HR912" s="216"/>
      <c r="HS912" s="216"/>
      <c r="HT912" s="216"/>
    </row>
    <row r="913" spans="1:228" s="223" customFormat="1" ht="15.75" hidden="1" outlineLevel="2" x14ac:dyDescent="0.25">
      <c r="A913" s="98" t="s">
        <v>781</v>
      </c>
      <c r="B913" s="63" t="s">
        <v>858</v>
      </c>
      <c r="C913" s="563">
        <v>0</v>
      </c>
      <c r="D913" s="563">
        <f t="shared" si="142"/>
        <v>2400</v>
      </c>
      <c r="E913" s="563"/>
      <c r="F913" s="563"/>
      <c r="G913" s="563"/>
      <c r="H913" s="563">
        <f t="shared" si="143"/>
        <v>0</v>
      </c>
      <c r="I913" s="563">
        <v>0</v>
      </c>
      <c r="J913" s="563">
        <v>0</v>
      </c>
      <c r="K913" s="565">
        <v>0</v>
      </c>
      <c r="L913" s="563">
        <f t="shared" si="144"/>
        <v>0</v>
      </c>
      <c r="M913" s="565">
        <v>0</v>
      </c>
      <c r="N913" s="563">
        <v>0</v>
      </c>
      <c r="O913" s="563">
        <v>0</v>
      </c>
      <c r="P913" s="563">
        <f t="shared" si="145"/>
        <v>2400</v>
      </c>
      <c r="Q913" s="563">
        <v>0</v>
      </c>
      <c r="R913" s="563">
        <v>2400</v>
      </c>
      <c r="S913" s="563">
        <v>0</v>
      </c>
      <c r="T913" s="563">
        <f t="shared" si="146"/>
        <v>0</v>
      </c>
      <c r="U913" s="563">
        <v>0</v>
      </c>
      <c r="V913" s="563">
        <v>0</v>
      </c>
      <c r="W913" s="563">
        <v>0</v>
      </c>
      <c r="X913" s="58"/>
      <c r="Y913" s="289" t="s">
        <v>856</v>
      </c>
      <c r="Z913" s="345"/>
      <c r="AA913" s="222"/>
      <c r="AB913" s="222"/>
      <c r="AC913" s="222"/>
      <c r="AD913" s="222"/>
      <c r="AE913" s="222"/>
      <c r="AF913" s="222"/>
      <c r="AG913" s="222"/>
      <c r="AH913" s="222"/>
      <c r="AI913" s="222"/>
      <c r="AJ913" s="222"/>
      <c r="AK913" s="222"/>
      <c r="AL913" s="222"/>
      <c r="AM913" s="222"/>
      <c r="AN913" s="222"/>
      <c r="AO913" s="222"/>
      <c r="AP913" s="222"/>
      <c r="AQ913" s="222"/>
      <c r="AR913" s="222"/>
      <c r="AS913" s="222"/>
      <c r="AT913" s="222"/>
      <c r="AU913" s="222"/>
      <c r="AV913" s="222"/>
      <c r="AW913" s="222"/>
      <c r="AX913" s="222"/>
      <c r="AY913" s="222"/>
      <c r="AZ913" s="222"/>
      <c r="BA913" s="222"/>
      <c r="BB913" s="222"/>
      <c r="BC913" s="222"/>
      <c r="BD913" s="222"/>
      <c r="BE913" s="222"/>
      <c r="BF913" s="222"/>
      <c r="BG913" s="222"/>
      <c r="BH913" s="222"/>
      <c r="BI913" s="222"/>
      <c r="BJ913" s="222"/>
      <c r="BK913" s="222"/>
      <c r="BL913" s="222"/>
      <c r="BM913" s="222"/>
      <c r="BN913" s="222"/>
      <c r="BO913" s="222"/>
      <c r="BP913" s="222"/>
      <c r="BQ913" s="222"/>
      <c r="BR913" s="222"/>
      <c r="BS913" s="222"/>
      <c r="BT913" s="222"/>
      <c r="BU913" s="222"/>
      <c r="BV913" s="222"/>
      <c r="BW913" s="222"/>
      <c r="BX913" s="222"/>
      <c r="BY913" s="222"/>
      <c r="BZ913" s="222"/>
      <c r="CA913" s="222"/>
      <c r="CB913" s="222"/>
      <c r="CC913" s="222"/>
      <c r="CD913" s="222"/>
      <c r="CE913" s="222"/>
      <c r="CF913" s="222"/>
      <c r="CG913" s="222"/>
      <c r="CH913" s="222"/>
      <c r="CI913" s="222"/>
      <c r="CJ913" s="222"/>
      <c r="CK913" s="222"/>
      <c r="CL913" s="222"/>
      <c r="CM913" s="222"/>
      <c r="CN913" s="222"/>
      <c r="CO913" s="222"/>
      <c r="CP913" s="222"/>
      <c r="CQ913" s="222"/>
      <c r="CR913" s="222"/>
      <c r="CS913" s="222"/>
      <c r="CT913" s="222"/>
      <c r="CU913" s="222"/>
      <c r="CV913" s="222"/>
      <c r="CW913" s="222"/>
      <c r="CX913" s="222"/>
      <c r="CY913" s="222"/>
      <c r="CZ913" s="222"/>
      <c r="DA913" s="222"/>
      <c r="DB913" s="222"/>
      <c r="DC913" s="222"/>
      <c r="DD913" s="222"/>
      <c r="DE913" s="222"/>
      <c r="DF913" s="222"/>
      <c r="DG913" s="222"/>
      <c r="DH913" s="222"/>
      <c r="DI913" s="222"/>
      <c r="DJ913" s="222"/>
      <c r="DK913" s="222"/>
      <c r="DL913" s="222"/>
      <c r="DM913" s="222"/>
      <c r="DN913" s="222"/>
      <c r="DO913" s="222"/>
      <c r="DP913" s="222"/>
      <c r="DQ913" s="222"/>
      <c r="DR913" s="222"/>
      <c r="DS913" s="222"/>
      <c r="DT913" s="222"/>
      <c r="DU913" s="222"/>
      <c r="DV913" s="222"/>
      <c r="DW913" s="222"/>
      <c r="DX913" s="222"/>
      <c r="DY913" s="222"/>
      <c r="DZ913" s="222"/>
      <c r="EA913" s="222"/>
      <c r="EB913" s="222"/>
      <c r="EC913" s="222"/>
      <c r="ED913" s="222"/>
      <c r="EE913" s="222"/>
      <c r="EF913" s="222"/>
      <c r="EG913" s="222"/>
      <c r="EH913" s="222"/>
      <c r="EI913" s="222"/>
      <c r="EJ913" s="222"/>
      <c r="EK913" s="222"/>
      <c r="EL913" s="222"/>
      <c r="EM913" s="222"/>
      <c r="EN913" s="222"/>
      <c r="EO913" s="222"/>
      <c r="EP913" s="222"/>
      <c r="EQ913" s="222"/>
      <c r="ER913" s="222"/>
      <c r="ES913" s="222"/>
      <c r="ET913" s="222"/>
      <c r="EU913" s="222"/>
      <c r="EV913" s="222"/>
      <c r="EW913" s="222"/>
      <c r="EX913" s="222"/>
      <c r="EY913" s="222"/>
      <c r="EZ913" s="222"/>
      <c r="FA913" s="222"/>
      <c r="FB913" s="222"/>
      <c r="FC913" s="222"/>
      <c r="FD913" s="222"/>
      <c r="FE913" s="222"/>
      <c r="FF913" s="222"/>
      <c r="FG913" s="222"/>
      <c r="FH913" s="222"/>
      <c r="FI913" s="222"/>
      <c r="FJ913" s="222"/>
      <c r="FK913" s="222"/>
      <c r="FL913" s="222"/>
      <c r="FM913" s="222"/>
      <c r="FN913" s="222"/>
      <c r="FO913" s="222"/>
      <c r="FP913" s="222"/>
      <c r="FQ913" s="222"/>
      <c r="FR913" s="222"/>
      <c r="FS913" s="222"/>
      <c r="FT913" s="222"/>
      <c r="FU913" s="222"/>
      <c r="FV913" s="222"/>
      <c r="FW913" s="222"/>
      <c r="FX913" s="222"/>
      <c r="FY913" s="222"/>
      <c r="FZ913" s="222"/>
      <c r="GA913" s="222"/>
      <c r="GB913" s="222"/>
      <c r="GC913" s="222"/>
      <c r="GD913" s="222"/>
      <c r="GE913" s="222"/>
      <c r="GF913" s="222"/>
      <c r="GG913" s="222"/>
      <c r="GH913" s="222"/>
      <c r="GI913" s="222"/>
      <c r="GJ913" s="222"/>
      <c r="GK913" s="222"/>
      <c r="GL913" s="222"/>
      <c r="GM913" s="222"/>
      <c r="GN913" s="222"/>
      <c r="GO913" s="222"/>
      <c r="GP913" s="222"/>
      <c r="GQ913" s="222"/>
      <c r="GR913" s="222"/>
      <c r="GS913" s="222"/>
      <c r="GT913" s="222"/>
      <c r="GU913" s="222"/>
      <c r="GV913" s="222"/>
      <c r="GW913" s="222"/>
      <c r="GX913" s="222"/>
      <c r="GY913" s="222"/>
      <c r="GZ913" s="222"/>
      <c r="HA913" s="222"/>
      <c r="HB913" s="222"/>
      <c r="HC913" s="222"/>
      <c r="HD913" s="222"/>
      <c r="HE913" s="222"/>
      <c r="HF913" s="222"/>
      <c r="HG913" s="222"/>
      <c r="HH913" s="222"/>
      <c r="HI913" s="222"/>
      <c r="HJ913" s="222"/>
      <c r="HK913" s="222"/>
      <c r="HL913" s="222"/>
      <c r="HM913" s="222"/>
      <c r="HN913" s="222"/>
      <c r="HO913" s="222"/>
      <c r="HP913" s="222"/>
      <c r="HQ913" s="222"/>
      <c r="HR913" s="222"/>
      <c r="HS913" s="222"/>
      <c r="HT913" s="222"/>
    </row>
    <row r="914" spans="1:228" s="316" customFormat="1" ht="15.75" hidden="1" outlineLevel="2" x14ac:dyDescent="0.25">
      <c r="A914" s="309" t="s">
        <v>246</v>
      </c>
      <c r="B914" s="105" t="s">
        <v>2018</v>
      </c>
      <c r="C914" s="571">
        <v>0</v>
      </c>
      <c r="D914" s="571">
        <f t="shared" si="142"/>
        <v>1500</v>
      </c>
      <c r="E914" s="571"/>
      <c r="F914" s="571"/>
      <c r="G914" s="571"/>
      <c r="H914" s="571">
        <f t="shared" si="143"/>
        <v>0</v>
      </c>
      <c r="I914" s="571">
        <v>0</v>
      </c>
      <c r="J914" s="571">
        <v>0</v>
      </c>
      <c r="K914" s="571">
        <v>0</v>
      </c>
      <c r="L914" s="571">
        <f t="shared" si="144"/>
        <v>1500</v>
      </c>
      <c r="M914" s="571">
        <v>0</v>
      </c>
      <c r="N914" s="571">
        <v>1500</v>
      </c>
      <c r="O914" s="588">
        <v>0</v>
      </c>
      <c r="P914" s="571">
        <f t="shared" si="145"/>
        <v>0</v>
      </c>
      <c r="Q914" s="616">
        <v>0</v>
      </c>
      <c r="R914" s="616">
        <v>0</v>
      </c>
      <c r="S914" s="616">
        <v>0</v>
      </c>
      <c r="T914" s="571">
        <f t="shared" si="146"/>
        <v>0</v>
      </c>
      <c r="U914" s="616">
        <v>0</v>
      </c>
      <c r="V914" s="616">
        <v>0</v>
      </c>
      <c r="W914" s="616">
        <v>0</v>
      </c>
    </row>
    <row r="915" spans="1:228" s="161" customFormat="1" ht="15.75" hidden="1" outlineLevel="2" x14ac:dyDescent="0.25">
      <c r="A915" s="446" t="s">
        <v>249</v>
      </c>
      <c r="B915" s="511" t="s">
        <v>2022</v>
      </c>
      <c r="C915" s="605">
        <v>5</v>
      </c>
      <c r="D915" s="605">
        <f t="shared" si="142"/>
        <v>1200</v>
      </c>
      <c r="E915" s="605"/>
      <c r="F915" s="605"/>
      <c r="G915" s="605"/>
      <c r="H915" s="605">
        <f t="shared" si="143"/>
        <v>0</v>
      </c>
      <c r="I915" s="605">
        <v>0</v>
      </c>
      <c r="J915" s="605">
        <v>0</v>
      </c>
      <c r="K915" s="605">
        <v>0</v>
      </c>
      <c r="L915" s="605">
        <f t="shared" si="144"/>
        <v>1200</v>
      </c>
      <c r="M915" s="603">
        <v>0</v>
      </c>
      <c r="N915" s="603">
        <v>1200</v>
      </c>
      <c r="O915" s="604">
        <v>0</v>
      </c>
      <c r="P915" s="605">
        <f t="shared" si="145"/>
        <v>0</v>
      </c>
      <c r="Q915" s="618">
        <v>0</v>
      </c>
      <c r="R915" s="618">
        <v>0</v>
      </c>
      <c r="S915" s="618">
        <v>0</v>
      </c>
      <c r="T915" s="605">
        <f t="shared" si="146"/>
        <v>0</v>
      </c>
      <c r="U915" s="618">
        <v>0</v>
      </c>
      <c r="V915" s="618">
        <v>0</v>
      </c>
      <c r="W915" s="618">
        <v>0</v>
      </c>
    </row>
    <row r="916" spans="1:228" s="161" customFormat="1" ht="31.5" hidden="1" outlineLevel="2" x14ac:dyDescent="0.25">
      <c r="A916" s="446" t="s">
        <v>249</v>
      </c>
      <c r="B916" s="511" t="s">
        <v>2017</v>
      </c>
      <c r="C916" s="605">
        <v>9.51</v>
      </c>
      <c r="D916" s="605">
        <f t="shared" si="142"/>
        <v>1400</v>
      </c>
      <c r="E916" s="605"/>
      <c r="F916" s="605"/>
      <c r="G916" s="605"/>
      <c r="H916" s="605">
        <f t="shared" si="143"/>
        <v>0</v>
      </c>
      <c r="I916" s="605">
        <v>0</v>
      </c>
      <c r="J916" s="605">
        <v>0</v>
      </c>
      <c r="K916" s="605">
        <v>0</v>
      </c>
      <c r="L916" s="605">
        <f t="shared" si="144"/>
        <v>1400</v>
      </c>
      <c r="M916" s="603">
        <v>0</v>
      </c>
      <c r="N916" s="603">
        <v>1400</v>
      </c>
      <c r="O916" s="604">
        <v>0</v>
      </c>
      <c r="P916" s="605">
        <f t="shared" si="145"/>
        <v>0</v>
      </c>
      <c r="Q916" s="618">
        <v>0</v>
      </c>
      <c r="R916" s="618">
        <v>0</v>
      </c>
      <c r="S916" s="618">
        <v>0</v>
      </c>
      <c r="T916" s="605">
        <f t="shared" si="146"/>
        <v>0</v>
      </c>
      <c r="U916" s="618">
        <v>0</v>
      </c>
      <c r="V916" s="618">
        <v>0</v>
      </c>
      <c r="W916" s="618">
        <v>0</v>
      </c>
    </row>
    <row r="917" spans="1:228" s="161" customFormat="1" ht="31.5" hidden="1" outlineLevel="2" x14ac:dyDescent="0.25">
      <c r="A917" s="446" t="s">
        <v>249</v>
      </c>
      <c r="B917" s="511" t="s">
        <v>2023</v>
      </c>
      <c r="C917" s="605">
        <v>6.46</v>
      </c>
      <c r="D917" s="605">
        <f t="shared" si="142"/>
        <v>1300</v>
      </c>
      <c r="E917" s="605"/>
      <c r="F917" s="605"/>
      <c r="G917" s="605"/>
      <c r="H917" s="605">
        <f t="shared" si="143"/>
        <v>0</v>
      </c>
      <c r="I917" s="605">
        <v>0</v>
      </c>
      <c r="J917" s="605">
        <v>0</v>
      </c>
      <c r="K917" s="605">
        <v>0</v>
      </c>
      <c r="L917" s="605">
        <f t="shared" si="144"/>
        <v>1300</v>
      </c>
      <c r="M917" s="603">
        <v>0</v>
      </c>
      <c r="N917" s="603">
        <v>1300</v>
      </c>
      <c r="O917" s="604">
        <v>0</v>
      </c>
      <c r="P917" s="605">
        <f t="shared" si="145"/>
        <v>0</v>
      </c>
      <c r="Q917" s="618">
        <v>0</v>
      </c>
      <c r="R917" s="618">
        <v>0</v>
      </c>
      <c r="S917" s="618">
        <v>0</v>
      </c>
      <c r="T917" s="605">
        <f t="shared" si="146"/>
        <v>0</v>
      </c>
      <c r="U917" s="618">
        <v>0</v>
      </c>
      <c r="V917" s="618">
        <v>0</v>
      </c>
      <c r="W917" s="618">
        <v>0</v>
      </c>
    </row>
    <row r="918" spans="1:228" s="54" customFormat="1" ht="15.75" hidden="1" outlineLevel="1" x14ac:dyDescent="0.2">
      <c r="A918" s="29">
        <v>6</v>
      </c>
      <c r="B918" s="29" t="s">
        <v>253</v>
      </c>
      <c r="C918" s="562">
        <f>SUM(C919:C929)</f>
        <v>9.2100000000000009</v>
      </c>
      <c r="D918" s="562">
        <f t="shared" si="142"/>
        <v>11826.5</v>
      </c>
      <c r="E918" s="562">
        <f t="shared" ref="E918:W918" si="147">SUM(E919:E929)</f>
        <v>0</v>
      </c>
      <c r="F918" s="562">
        <f t="shared" si="147"/>
        <v>0</v>
      </c>
      <c r="G918" s="562">
        <f t="shared" si="147"/>
        <v>0</v>
      </c>
      <c r="H918" s="562">
        <f t="shared" si="143"/>
        <v>1526.5</v>
      </c>
      <c r="I918" s="562">
        <f t="shared" si="147"/>
        <v>0</v>
      </c>
      <c r="J918" s="562">
        <f t="shared" si="147"/>
        <v>1526.5</v>
      </c>
      <c r="K918" s="562">
        <f t="shared" si="147"/>
        <v>0</v>
      </c>
      <c r="L918" s="562">
        <f t="shared" si="144"/>
        <v>7000</v>
      </c>
      <c r="M918" s="562">
        <f t="shared" si="147"/>
        <v>0</v>
      </c>
      <c r="N918" s="562">
        <f t="shared" si="147"/>
        <v>7000</v>
      </c>
      <c r="O918" s="562">
        <f t="shared" si="147"/>
        <v>0</v>
      </c>
      <c r="P918" s="562">
        <f t="shared" si="145"/>
        <v>3300</v>
      </c>
      <c r="Q918" s="562">
        <f t="shared" si="147"/>
        <v>0</v>
      </c>
      <c r="R918" s="562">
        <f t="shared" si="147"/>
        <v>3300</v>
      </c>
      <c r="S918" s="562">
        <f t="shared" si="147"/>
        <v>0</v>
      </c>
      <c r="T918" s="562">
        <f t="shared" si="146"/>
        <v>0</v>
      </c>
      <c r="U918" s="562">
        <f t="shared" si="147"/>
        <v>0</v>
      </c>
      <c r="V918" s="562">
        <f t="shared" si="147"/>
        <v>0</v>
      </c>
      <c r="W918" s="562">
        <f t="shared" si="147"/>
        <v>0</v>
      </c>
      <c r="X918" s="31" t="s">
        <v>41</v>
      </c>
      <c r="Y918" s="273"/>
      <c r="Z918" s="335"/>
      <c r="AI918" s="34">
        <f>SUM(I918:K918)</f>
        <v>1526.5</v>
      </c>
      <c r="AJ918" s="34">
        <f>AI918-H918</f>
        <v>0</v>
      </c>
    </row>
    <row r="919" spans="1:228" s="163" customFormat="1" ht="31.5" hidden="1" outlineLevel="2" x14ac:dyDescent="0.2">
      <c r="A919" s="99" t="s">
        <v>254</v>
      </c>
      <c r="B919" s="63" t="s">
        <v>1110</v>
      </c>
      <c r="C919" s="563">
        <v>1.9</v>
      </c>
      <c r="D919" s="563">
        <f t="shared" si="142"/>
        <v>830</v>
      </c>
      <c r="E919" s="563"/>
      <c r="F919" s="563"/>
      <c r="G919" s="563"/>
      <c r="H919" s="563">
        <f t="shared" si="143"/>
        <v>830</v>
      </c>
      <c r="I919" s="563">
        <v>0</v>
      </c>
      <c r="J919" s="563">
        <v>830</v>
      </c>
      <c r="K919" s="565">
        <v>0</v>
      </c>
      <c r="L919" s="563">
        <f t="shared" si="144"/>
        <v>0</v>
      </c>
      <c r="M919" s="565">
        <v>0</v>
      </c>
      <c r="N919" s="563">
        <v>0</v>
      </c>
      <c r="O919" s="563">
        <v>0</v>
      </c>
      <c r="P919" s="563">
        <f t="shared" si="145"/>
        <v>0</v>
      </c>
      <c r="Q919" s="563">
        <v>0</v>
      </c>
      <c r="R919" s="563">
        <v>0</v>
      </c>
      <c r="S919" s="563">
        <v>0</v>
      </c>
      <c r="T919" s="563">
        <f t="shared" si="146"/>
        <v>0</v>
      </c>
      <c r="U919" s="563">
        <v>0</v>
      </c>
      <c r="V919" s="563">
        <v>0</v>
      </c>
      <c r="W919" s="563">
        <v>0</v>
      </c>
      <c r="X919" s="58"/>
      <c r="Y919" s="286" t="s">
        <v>504</v>
      </c>
      <c r="Z919" s="347"/>
      <c r="AI919" s="34">
        <f>SUM(I919:K919)</f>
        <v>830</v>
      </c>
      <c r="AJ919" s="34">
        <f>AI919-H919</f>
        <v>0</v>
      </c>
    </row>
    <row r="920" spans="1:228" s="149" customFormat="1" ht="15.75" hidden="1" outlineLevel="2" x14ac:dyDescent="0.25">
      <c r="A920" s="99" t="s">
        <v>542</v>
      </c>
      <c r="B920" s="63" t="s">
        <v>543</v>
      </c>
      <c r="C920" s="563">
        <v>3.2</v>
      </c>
      <c r="D920" s="563">
        <f t="shared" si="142"/>
        <v>696.5</v>
      </c>
      <c r="E920" s="563"/>
      <c r="F920" s="563"/>
      <c r="G920" s="563"/>
      <c r="H920" s="563">
        <f t="shared" si="143"/>
        <v>696.5</v>
      </c>
      <c r="I920" s="563">
        <v>0</v>
      </c>
      <c r="J920" s="564">
        <v>696.5</v>
      </c>
      <c r="K920" s="565">
        <v>0</v>
      </c>
      <c r="L920" s="563">
        <f t="shared" si="144"/>
        <v>0</v>
      </c>
      <c r="M920" s="565">
        <v>0</v>
      </c>
      <c r="N920" s="563">
        <v>0</v>
      </c>
      <c r="O920" s="563">
        <v>0</v>
      </c>
      <c r="P920" s="563">
        <f t="shared" si="145"/>
        <v>0</v>
      </c>
      <c r="Q920" s="563">
        <v>0</v>
      </c>
      <c r="R920" s="563">
        <v>0</v>
      </c>
      <c r="S920" s="563">
        <v>0</v>
      </c>
      <c r="T920" s="563">
        <f t="shared" si="146"/>
        <v>0</v>
      </c>
      <c r="U920" s="563">
        <v>0</v>
      </c>
      <c r="V920" s="563">
        <v>0</v>
      </c>
      <c r="W920" s="563">
        <v>0</v>
      </c>
      <c r="X920" s="58"/>
      <c r="Y920" s="281" t="s">
        <v>506</v>
      </c>
      <c r="Z920" s="341"/>
      <c r="AA920" s="155"/>
      <c r="AB920" s="155"/>
      <c r="AC920" s="155"/>
      <c r="AD920" s="155"/>
      <c r="AE920" s="155"/>
      <c r="AF920" s="155"/>
      <c r="AG920" s="155"/>
      <c r="AH920" s="155"/>
      <c r="AI920" s="34">
        <f>SUM(I920:K920)</f>
        <v>696.5</v>
      </c>
      <c r="AJ920" s="34">
        <f>AI920-H920</f>
        <v>0</v>
      </c>
      <c r="AK920" s="155"/>
      <c r="AL920" s="155"/>
      <c r="AM920" s="155"/>
      <c r="AN920" s="155"/>
      <c r="AO920" s="155"/>
      <c r="AP920" s="155"/>
      <c r="AQ920" s="155"/>
      <c r="AR920" s="155"/>
      <c r="AS920" s="155"/>
      <c r="AT920" s="155"/>
      <c r="AU920" s="155"/>
      <c r="AV920" s="155"/>
      <c r="AW920" s="155"/>
      <c r="AX920" s="155"/>
      <c r="AY920" s="155"/>
      <c r="AZ920" s="155"/>
      <c r="BA920" s="155"/>
      <c r="BB920" s="155"/>
      <c r="BC920" s="155"/>
      <c r="BD920" s="155"/>
      <c r="BE920" s="155"/>
      <c r="BF920" s="155"/>
      <c r="BG920" s="155"/>
      <c r="BH920" s="155"/>
      <c r="BI920" s="155"/>
      <c r="BJ920" s="155"/>
      <c r="BK920" s="155"/>
      <c r="BL920" s="155"/>
      <c r="BM920" s="155"/>
      <c r="BN920" s="155"/>
      <c r="BO920" s="155"/>
      <c r="BP920" s="155"/>
      <c r="BQ920" s="155"/>
      <c r="BR920" s="155"/>
      <c r="BS920" s="155"/>
      <c r="BT920" s="155"/>
      <c r="BU920" s="155"/>
      <c r="BV920" s="155"/>
      <c r="BW920" s="155"/>
      <c r="BX920" s="155"/>
      <c r="BY920" s="155"/>
      <c r="BZ920" s="155"/>
      <c r="CA920" s="155"/>
      <c r="CB920" s="155"/>
      <c r="CC920" s="155"/>
      <c r="CD920" s="155"/>
      <c r="CE920" s="155"/>
      <c r="CF920" s="155"/>
      <c r="CG920" s="155"/>
      <c r="CH920" s="155"/>
      <c r="CI920" s="155"/>
      <c r="CJ920" s="155"/>
      <c r="CK920" s="155"/>
      <c r="CL920" s="155"/>
      <c r="CM920" s="155"/>
      <c r="CN920" s="155"/>
      <c r="CO920" s="155"/>
      <c r="CP920" s="155"/>
      <c r="CQ920" s="155"/>
      <c r="CR920" s="155"/>
      <c r="CS920" s="155"/>
      <c r="CT920" s="155"/>
      <c r="CU920" s="155"/>
      <c r="CV920" s="155"/>
      <c r="CW920" s="155"/>
      <c r="CX920" s="155"/>
      <c r="CY920" s="155"/>
      <c r="CZ920" s="155"/>
      <c r="DA920" s="155"/>
      <c r="DB920" s="155"/>
      <c r="DC920" s="155"/>
      <c r="DD920" s="155"/>
      <c r="DE920" s="155"/>
      <c r="DF920" s="155"/>
      <c r="DG920" s="155"/>
      <c r="DH920" s="155"/>
      <c r="DI920" s="155"/>
      <c r="DJ920" s="155"/>
      <c r="DK920" s="155"/>
      <c r="DL920" s="155"/>
      <c r="DM920" s="155"/>
      <c r="DN920" s="155"/>
      <c r="DO920" s="155"/>
      <c r="DP920" s="155"/>
      <c r="DQ920" s="155"/>
      <c r="DR920" s="155"/>
      <c r="DS920" s="155"/>
      <c r="DT920" s="155"/>
      <c r="DU920" s="155"/>
      <c r="DV920" s="155"/>
      <c r="DW920" s="155"/>
      <c r="DX920" s="155"/>
      <c r="DY920" s="155"/>
      <c r="DZ920" s="155"/>
      <c r="EA920" s="155"/>
      <c r="EB920" s="155"/>
      <c r="EC920" s="155"/>
      <c r="ED920" s="155"/>
      <c r="EE920" s="155"/>
      <c r="EF920" s="155"/>
      <c r="EG920" s="155"/>
      <c r="EH920" s="155"/>
      <c r="EI920" s="155"/>
      <c r="EJ920" s="155"/>
      <c r="EK920" s="155"/>
      <c r="EL920" s="155"/>
      <c r="EM920" s="155"/>
      <c r="EN920" s="155"/>
      <c r="EO920" s="155"/>
      <c r="EP920" s="155"/>
      <c r="EQ920" s="155"/>
      <c r="ER920" s="155"/>
      <c r="ES920" s="155"/>
      <c r="ET920" s="155"/>
      <c r="EU920" s="155"/>
      <c r="EV920" s="155"/>
      <c r="EW920" s="155"/>
      <c r="EX920" s="155"/>
      <c r="EY920" s="155"/>
      <c r="EZ920" s="155"/>
      <c r="FA920" s="155"/>
      <c r="FB920" s="155"/>
      <c r="FC920" s="155"/>
      <c r="FD920" s="155"/>
      <c r="FE920" s="155"/>
      <c r="FF920" s="155"/>
      <c r="FG920" s="155"/>
      <c r="FH920" s="155"/>
      <c r="FI920" s="155"/>
      <c r="FJ920" s="155"/>
      <c r="FK920" s="155"/>
      <c r="FL920" s="155"/>
      <c r="FM920" s="155"/>
      <c r="FN920" s="155"/>
      <c r="FO920" s="155"/>
      <c r="FP920" s="155"/>
      <c r="FQ920" s="155"/>
      <c r="FR920" s="155"/>
      <c r="FS920" s="155"/>
      <c r="FT920" s="155"/>
      <c r="FU920" s="155"/>
      <c r="FV920" s="155"/>
      <c r="FW920" s="155"/>
      <c r="FX920" s="155"/>
      <c r="FY920" s="155"/>
      <c r="FZ920" s="155"/>
      <c r="GA920" s="155"/>
      <c r="GB920" s="155"/>
      <c r="GC920" s="155"/>
      <c r="GD920" s="155"/>
      <c r="GE920" s="155"/>
      <c r="GF920" s="155"/>
      <c r="GG920" s="155"/>
      <c r="GH920" s="155"/>
      <c r="GI920" s="155"/>
      <c r="GJ920" s="155"/>
      <c r="GK920" s="155"/>
      <c r="GL920" s="155"/>
      <c r="GM920" s="155"/>
      <c r="GN920" s="155"/>
      <c r="GO920" s="155"/>
      <c r="GP920" s="155"/>
      <c r="GQ920" s="155"/>
      <c r="GR920" s="155"/>
      <c r="GS920" s="155"/>
      <c r="GT920" s="155"/>
      <c r="GU920" s="155"/>
      <c r="GV920" s="155"/>
      <c r="GW920" s="155"/>
      <c r="GX920" s="155"/>
      <c r="GY920" s="155"/>
      <c r="GZ920" s="155"/>
      <c r="HA920" s="155"/>
      <c r="HB920" s="155"/>
      <c r="HC920" s="155"/>
      <c r="HD920" s="155"/>
      <c r="HE920" s="155"/>
      <c r="HF920" s="155"/>
      <c r="HG920" s="155"/>
      <c r="HH920" s="155"/>
      <c r="HI920" s="155"/>
      <c r="HJ920" s="155"/>
      <c r="HK920" s="155"/>
      <c r="HL920" s="155"/>
      <c r="HM920" s="155"/>
      <c r="HN920" s="155"/>
      <c r="HO920" s="155"/>
      <c r="HP920" s="155"/>
      <c r="HQ920" s="155"/>
      <c r="HR920" s="155"/>
      <c r="HS920" s="155"/>
      <c r="HT920" s="155"/>
    </row>
    <row r="921" spans="1:228" s="217" customFormat="1" ht="15.75" hidden="1" outlineLevel="2" x14ac:dyDescent="0.25">
      <c r="A921" s="99" t="s">
        <v>729</v>
      </c>
      <c r="B921" s="63" t="s">
        <v>784</v>
      </c>
      <c r="C921" s="563">
        <v>0</v>
      </c>
      <c r="D921" s="563">
        <f t="shared" si="142"/>
        <v>700</v>
      </c>
      <c r="E921" s="563"/>
      <c r="F921" s="563"/>
      <c r="G921" s="563"/>
      <c r="H921" s="563">
        <f t="shared" si="143"/>
        <v>0</v>
      </c>
      <c r="I921" s="563">
        <v>0</v>
      </c>
      <c r="J921" s="563">
        <v>0</v>
      </c>
      <c r="K921" s="565">
        <v>0</v>
      </c>
      <c r="L921" s="563">
        <f t="shared" si="144"/>
        <v>700</v>
      </c>
      <c r="M921" s="565">
        <v>0</v>
      </c>
      <c r="N921" s="563">
        <v>700</v>
      </c>
      <c r="O921" s="563">
        <v>0</v>
      </c>
      <c r="P921" s="563">
        <f t="shared" si="145"/>
        <v>0</v>
      </c>
      <c r="Q921" s="563">
        <v>0</v>
      </c>
      <c r="R921" s="563">
        <v>0</v>
      </c>
      <c r="S921" s="563">
        <v>0</v>
      </c>
      <c r="T921" s="563">
        <f t="shared" si="146"/>
        <v>0</v>
      </c>
      <c r="U921" s="563">
        <v>0</v>
      </c>
      <c r="V921" s="563">
        <v>0</v>
      </c>
      <c r="W921" s="563">
        <v>0</v>
      </c>
      <c r="X921" s="58"/>
      <c r="Y921" s="288" t="s">
        <v>778</v>
      </c>
      <c r="Z921" s="344"/>
      <c r="AA921" s="216"/>
      <c r="AB921" s="216"/>
      <c r="AC921" s="216"/>
      <c r="AD921" s="216"/>
      <c r="AE921" s="216"/>
      <c r="AF921" s="216"/>
      <c r="AG921" s="216"/>
      <c r="AH921" s="216"/>
      <c r="AI921" s="216"/>
      <c r="AJ921" s="216"/>
      <c r="AK921" s="216"/>
      <c r="AL921" s="216"/>
      <c r="AM921" s="216"/>
      <c r="AN921" s="216"/>
      <c r="AO921" s="216"/>
      <c r="AP921" s="216"/>
      <c r="AQ921" s="216"/>
      <c r="AR921" s="216"/>
      <c r="AS921" s="216"/>
      <c r="AT921" s="216"/>
      <c r="AU921" s="216"/>
      <c r="AV921" s="216"/>
      <c r="AW921" s="216"/>
      <c r="AX921" s="216"/>
      <c r="AY921" s="216"/>
      <c r="AZ921" s="216"/>
      <c r="BA921" s="216"/>
      <c r="BB921" s="216"/>
      <c r="BC921" s="216"/>
      <c r="BD921" s="216"/>
      <c r="BE921" s="216"/>
      <c r="BF921" s="216"/>
      <c r="BG921" s="216"/>
      <c r="BH921" s="216"/>
      <c r="BI921" s="216"/>
      <c r="BJ921" s="216"/>
      <c r="BK921" s="216"/>
      <c r="BL921" s="216"/>
      <c r="BM921" s="216"/>
      <c r="BN921" s="216"/>
      <c r="BO921" s="216"/>
      <c r="BP921" s="216"/>
      <c r="BQ921" s="216"/>
      <c r="BR921" s="216"/>
      <c r="BS921" s="216"/>
      <c r="BT921" s="216"/>
      <c r="BU921" s="216"/>
      <c r="BV921" s="216"/>
      <c r="BW921" s="216"/>
      <c r="BX921" s="216"/>
      <c r="BY921" s="216"/>
      <c r="BZ921" s="216"/>
      <c r="CA921" s="216"/>
      <c r="CB921" s="216"/>
      <c r="CC921" s="216"/>
      <c r="CD921" s="216"/>
      <c r="CE921" s="216"/>
      <c r="CF921" s="216"/>
      <c r="CG921" s="216"/>
      <c r="CH921" s="216"/>
      <c r="CI921" s="216"/>
      <c r="CJ921" s="216"/>
      <c r="CK921" s="216"/>
      <c r="CL921" s="216"/>
      <c r="CM921" s="216"/>
      <c r="CN921" s="216"/>
      <c r="CO921" s="216"/>
      <c r="CP921" s="216"/>
      <c r="CQ921" s="216"/>
      <c r="CR921" s="216"/>
      <c r="CS921" s="216"/>
      <c r="CT921" s="216"/>
      <c r="CU921" s="216"/>
      <c r="CV921" s="216"/>
      <c r="CW921" s="216"/>
      <c r="CX921" s="216"/>
      <c r="CY921" s="216"/>
      <c r="CZ921" s="216"/>
      <c r="DA921" s="216"/>
      <c r="DB921" s="216"/>
      <c r="DC921" s="216"/>
      <c r="DD921" s="216"/>
      <c r="DE921" s="216"/>
      <c r="DF921" s="216"/>
      <c r="DG921" s="216"/>
      <c r="DH921" s="216"/>
      <c r="DI921" s="216"/>
      <c r="DJ921" s="216"/>
      <c r="DK921" s="216"/>
      <c r="DL921" s="216"/>
      <c r="DM921" s="216"/>
      <c r="DN921" s="216"/>
      <c r="DO921" s="216"/>
      <c r="DP921" s="216"/>
      <c r="DQ921" s="216"/>
      <c r="DR921" s="216"/>
      <c r="DS921" s="216"/>
      <c r="DT921" s="216"/>
      <c r="DU921" s="216"/>
      <c r="DV921" s="216"/>
      <c r="DW921" s="216"/>
      <c r="DX921" s="216"/>
      <c r="DY921" s="216"/>
      <c r="DZ921" s="216"/>
      <c r="EA921" s="216"/>
      <c r="EB921" s="216"/>
      <c r="EC921" s="216"/>
      <c r="ED921" s="216"/>
      <c r="EE921" s="216"/>
      <c r="EF921" s="216"/>
      <c r="EG921" s="216"/>
      <c r="EH921" s="216"/>
      <c r="EI921" s="216"/>
      <c r="EJ921" s="216"/>
      <c r="EK921" s="216"/>
      <c r="EL921" s="216"/>
      <c r="EM921" s="216"/>
      <c r="EN921" s="216"/>
      <c r="EO921" s="216"/>
      <c r="EP921" s="216"/>
      <c r="EQ921" s="216"/>
      <c r="ER921" s="216"/>
      <c r="ES921" s="216"/>
      <c r="ET921" s="216"/>
      <c r="EU921" s="216"/>
      <c r="EV921" s="216"/>
      <c r="EW921" s="216"/>
      <c r="EX921" s="216"/>
      <c r="EY921" s="216"/>
      <c r="EZ921" s="216"/>
      <c r="FA921" s="216"/>
      <c r="FB921" s="216"/>
      <c r="FC921" s="216"/>
      <c r="FD921" s="216"/>
      <c r="FE921" s="216"/>
      <c r="FF921" s="216"/>
      <c r="FG921" s="216"/>
      <c r="FH921" s="216"/>
      <c r="FI921" s="216"/>
      <c r="FJ921" s="216"/>
      <c r="FK921" s="216"/>
      <c r="FL921" s="216"/>
      <c r="FM921" s="216"/>
      <c r="FN921" s="216"/>
      <c r="FO921" s="216"/>
      <c r="FP921" s="216"/>
      <c r="FQ921" s="216"/>
      <c r="FR921" s="216"/>
      <c r="FS921" s="216"/>
      <c r="FT921" s="216"/>
      <c r="FU921" s="216"/>
      <c r="FV921" s="216"/>
      <c r="FW921" s="216"/>
      <c r="FX921" s="216"/>
      <c r="FY921" s="216"/>
      <c r="FZ921" s="216"/>
      <c r="GA921" s="216"/>
      <c r="GB921" s="216"/>
      <c r="GC921" s="216"/>
      <c r="GD921" s="216"/>
      <c r="GE921" s="216"/>
      <c r="GF921" s="216"/>
      <c r="GG921" s="216"/>
      <c r="GH921" s="216"/>
      <c r="GI921" s="216"/>
      <c r="GJ921" s="216"/>
      <c r="GK921" s="216"/>
      <c r="GL921" s="216"/>
      <c r="GM921" s="216"/>
      <c r="GN921" s="216"/>
      <c r="GO921" s="216"/>
      <c r="GP921" s="216"/>
      <c r="GQ921" s="216"/>
      <c r="GR921" s="216"/>
      <c r="GS921" s="216"/>
      <c r="GT921" s="216"/>
      <c r="GU921" s="216"/>
      <c r="GV921" s="216"/>
      <c r="GW921" s="216"/>
      <c r="GX921" s="216"/>
      <c r="GY921" s="216"/>
      <c r="GZ921" s="216"/>
      <c r="HA921" s="216"/>
      <c r="HB921" s="216"/>
      <c r="HC921" s="216"/>
      <c r="HD921" s="216"/>
      <c r="HE921" s="216"/>
      <c r="HF921" s="216"/>
      <c r="HG921" s="216"/>
      <c r="HH921" s="216"/>
      <c r="HI921" s="216"/>
      <c r="HJ921" s="216"/>
      <c r="HK921" s="216"/>
      <c r="HL921" s="216"/>
      <c r="HM921" s="216"/>
      <c r="HN921" s="216"/>
      <c r="HO921" s="216"/>
      <c r="HP921" s="216"/>
      <c r="HQ921" s="216"/>
      <c r="HR921" s="216"/>
      <c r="HS921" s="216"/>
      <c r="HT921" s="216"/>
    </row>
    <row r="922" spans="1:228" s="316" customFormat="1" ht="15.75" hidden="1" outlineLevel="2" x14ac:dyDescent="0.25">
      <c r="A922" s="488" t="s">
        <v>542</v>
      </c>
      <c r="B922" s="105" t="s">
        <v>2035</v>
      </c>
      <c r="C922" s="571">
        <v>0</v>
      </c>
      <c r="D922" s="571">
        <f t="shared" si="142"/>
        <v>1200</v>
      </c>
      <c r="E922" s="571"/>
      <c r="F922" s="571"/>
      <c r="G922" s="571"/>
      <c r="H922" s="571">
        <f t="shared" si="143"/>
        <v>0</v>
      </c>
      <c r="I922" s="571">
        <v>0</v>
      </c>
      <c r="J922" s="571">
        <v>0</v>
      </c>
      <c r="K922" s="571">
        <v>0</v>
      </c>
      <c r="L922" s="571">
        <f t="shared" si="144"/>
        <v>1200</v>
      </c>
      <c r="M922" s="571">
        <v>0</v>
      </c>
      <c r="N922" s="571">
        <v>1200</v>
      </c>
      <c r="O922" s="588">
        <v>0</v>
      </c>
      <c r="P922" s="571">
        <f t="shared" si="145"/>
        <v>0</v>
      </c>
      <c r="Q922" s="616">
        <v>0</v>
      </c>
      <c r="R922" s="616">
        <v>0</v>
      </c>
      <c r="S922" s="616">
        <v>0</v>
      </c>
      <c r="T922" s="571">
        <f t="shared" si="146"/>
        <v>0</v>
      </c>
      <c r="U922" s="616">
        <v>0</v>
      </c>
      <c r="V922" s="616">
        <v>0</v>
      </c>
      <c r="W922" s="616">
        <v>0</v>
      </c>
    </row>
    <row r="923" spans="1:228" s="316" customFormat="1" ht="15.75" hidden="1" outlineLevel="2" x14ac:dyDescent="0.25">
      <c r="A923" s="488" t="s">
        <v>254</v>
      </c>
      <c r="B923" s="105" t="s">
        <v>2036</v>
      </c>
      <c r="C923" s="571">
        <v>0</v>
      </c>
      <c r="D923" s="571">
        <f t="shared" si="142"/>
        <v>1500</v>
      </c>
      <c r="E923" s="571"/>
      <c r="F923" s="571"/>
      <c r="G923" s="571"/>
      <c r="H923" s="571">
        <f t="shared" si="143"/>
        <v>0</v>
      </c>
      <c r="I923" s="571">
        <v>0</v>
      </c>
      <c r="J923" s="571">
        <v>0</v>
      </c>
      <c r="K923" s="571">
        <v>0</v>
      </c>
      <c r="L923" s="571">
        <f t="shared" si="144"/>
        <v>1500</v>
      </c>
      <c r="M923" s="571">
        <v>0</v>
      </c>
      <c r="N923" s="571">
        <v>1500</v>
      </c>
      <c r="O923" s="588">
        <v>0</v>
      </c>
      <c r="P923" s="571">
        <f t="shared" si="145"/>
        <v>0</v>
      </c>
      <c r="Q923" s="616">
        <v>0</v>
      </c>
      <c r="R923" s="616">
        <v>0</v>
      </c>
      <c r="S923" s="616">
        <v>0</v>
      </c>
      <c r="T923" s="571">
        <f t="shared" si="146"/>
        <v>0</v>
      </c>
      <c r="U923" s="616">
        <v>0</v>
      </c>
      <c r="V923" s="616">
        <v>0</v>
      </c>
      <c r="W923" s="616">
        <v>0</v>
      </c>
    </row>
    <row r="924" spans="1:228" s="316" customFormat="1" ht="15.75" hidden="1" outlineLevel="2" x14ac:dyDescent="0.25">
      <c r="A924" s="488" t="s">
        <v>1266</v>
      </c>
      <c r="B924" s="105" t="s">
        <v>2037</v>
      </c>
      <c r="C924" s="571">
        <v>0</v>
      </c>
      <c r="D924" s="571">
        <f t="shared" si="142"/>
        <v>1200</v>
      </c>
      <c r="E924" s="571"/>
      <c r="F924" s="571"/>
      <c r="G924" s="571"/>
      <c r="H924" s="571">
        <f t="shared" si="143"/>
        <v>0</v>
      </c>
      <c r="I924" s="571">
        <v>0</v>
      </c>
      <c r="J924" s="571">
        <v>0</v>
      </c>
      <c r="K924" s="571">
        <v>0</v>
      </c>
      <c r="L924" s="571">
        <f t="shared" si="144"/>
        <v>1200</v>
      </c>
      <c r="M924" s="571">
        <v>0</v>
      </c>
      <c r="N924" s="571">
        <v>1200</v>
      </c>
      <c r="O924" s="588">
        <v>0</v>
      </c>
      <c r="P924" s="571">
        <f t="shared" si="145"/>
        <v>0</v>
      </c>
      <c r="Q924" s="616">
        <v>0</v>
      </c>
      <c r="R924" s="616">
        <v>0</v>
      </c>
      <c r="S924" s="616">
        <v>0</v>
      </c>
      <c r="T924" s="571">
        <f t="shared" si="146"/>
        <v>0</v>
      </c>
      <c r="U924" s="616">
        <v>0</v>
      </c>
      <c r="V924" s="616">
        <v>0</v>
      </c>
      <c r="W924" s="616">
        <v>0</v>
      </c>
    </row>
    <row r="925" spans="1:228" s="316" customFormat="1" ht="15.75" hidden="1" outlineLevel="2" x14ac:dyDescent="0.25">
      <c r="A925" s="488" t="s">
        <v>1267</v>
      </c>
      <c r="B925" s="105" t="s">
        <v>2038</v>
      </c>
      <c r="C925" s="571">
        <v>0</v>
      </c>
      <c r="D925" s="571">
        <f t="shared" si="142"/>
        <v>1200</v>
      </c>
      <c r="E925" s="571"/>
      <c r="F925" s="571"/>
      <c r="G925" s="571"/>
      <c r="H925" s="571">
        <f t="shared" si="143"/>
        <v>0</v>
      </c>
      <c r="I925" s="571">
        <v>0</v>
      </c>
      <c r="J925" s="571">
        <v>0</v>
      </c>
      <c r="K925" s="571">
        <v>0</v>
      </c>
      <c r="L925" s="571">
        <f t="shared" si="144"/>
        <v>1200</v>
      </c>
      <c r="M925" s="571">
        <v>0</v>
      </c>
      <c r="N925" s="571">
        <v>1200</v>
      </c>
      <c r="O925" s="588">
        <v>0</v>
      </c>
      <c r="P925" s="571">
        <f t="shared" si="145"/>
        <v>0</v>
      </c>
      <c r="Q925" s="616">
        <v>0</v>
      </c>
      <c r="R925" s="616">
        <v>0</v>
      </c>
      <c r="S925" s="616">
        <v>0</v>
      </c>
      <c r="T925" s="571">
        <f t="shared" si="146"/>
        <v>0</v>
      </c>
      <c r="U925" s="616">
        <v>0</v>
      </c>
      <c r="V925" s="616">
        <v>0</v>
      </c>
      <c r="W925" s="616">
        <v>0</v>
      </c>
    </row>
    <row r="926" spans="1:228" s="316" customFormat="1" ht="15.75" hidden="1" outlineLevel="2" x14ac:dyDescent="0.25">
      <c r="A926" s="488" t="s">
        <v>729</v>
      </c>
      <c r="B926" s="105" t="s">
        <v>2039</v>
      </c>
      <c r="C926" s="571">
        <v>0</v>
      </c>
      <c r="D926" s="571">
        <f t="shared" si="142"/>
        <v>1200</v>
      </c>
      <c r="E926" s="571"/>
      <c r="F926" s="571"/>
      <c r="G926" s="571"/>
      <c r="H926" s="571">
        <f t="shared" si="143"/>
        <v>0</v>
      </c>
      <c r="I926" s="571">
        <v>0</v>
      </c>
      <c r="J926" s="571">
        <v>0</v>
      </c>
      <c r="K926" s="571">
        <v>0</v>
      </c>
      <c r="L926" s="571">
        <f t="shared" si="144"/>
        <v>1200</v>
      </c>
      <c r="M926" s="571">
        <v>0</v>
      </c>
      <c r="N926" s="571">
        <v>1200</v>
      </c>
      <c r="O926" s="588">
        <v>0</v>
      </c>
      <c r="P926" s="571">
        <f t="shared" si="145"/>
        <v>0</v>
      </c>
      <c r="Q926" s="616">
        <v>0</v>
      </c>
      <c r="R926" s="616">
        <v>0</v>
      </c>
      <c r="S926" s="616">
        <v>0</v>
      </c>
      <c r="T926" s="571">
        <f t="shared" si="146"/>
        <v>0</v>
      </c>
      <c r="U926" s="616">
        <v>0</v>
      </c>
      <c r="V926" s="616">
        <v>0</v>
      </c>
      <c r="W926" s="616">
        <v>0</v>
      </c>
    </row>
    <row r="927" spans="1:228" s="161" customFormat="1" ht="15.75" hidden="1" outlineLevel="2" x14ac:dyDescent="0.25">
      <c r="A927" s="514" t="s">
        <v>1268</v>
      </c>
      <c r="B927" s="512" t="s">
        <v>1904</v>
      </c>
      <c r="C927" s="605">
        <v>0.03</v>
      </c>
      <c r="D927" s="605">
        <f t="shared" si="142"/>
        <v>1500</v>
      </c>
      <c r="E927" s="605"/>
      <c r="F927" s="605"/>
      <c r="G927" s="605"/>
      <c r="H927" s="605">
        <f t="shared" si="143"/>
        <v>0</v>
      </c>
      <c r="I927" s="605">
        <v>0</v>
      </c>
      <c r="J927" s="605">
        <v>0</v>
      </c>
      <c r="K927" s="605">
        <v>0</v>
      </c>
      <c r="L927" s="605">
        <f t="shared" si="144"/>
        <v>0</v>
      </c>
      <c r="M927" s="603">
        <v>0</v>
      </c>
      <c r="N927" s="603">
        <v>0</v>
      </c>
      <c r="O927" s="604">
        <v>0</v>
      </c>
      <c r="P927" s="605">
        <f t="shared" si="145"/>
        <v>1500</v>
      </c>
      <c r="Q927" s="603">
        <v>0</v>
      </c>
      <c r="R927" s="603">
        <v>1500</v>
      </c>
      <c r="S927" s="618">
        <v>0</v>
      </c>
      <c r="T927" s="605">
        <f t="shared" si="146"/>
        <v>0</v>
      </c>
      <c r="U927" s="618">
        <v>0</v>
      </c>
      <c r="V927" s="618">
        <v>0</v>
      </c>
      <c r="W927" s="618">
        <v>0</v>
      </c>
    </row>
    <row r="928" spans="1:228" s="161" customFormat="1" ht="15.75" hidden="1" outlineLevel="2" x14ac:dyDescent="0.25">
      <c r="A928" s="514" t="s">
        <v>1275</v>
      </c>
      <c r="B928" s="512" t="s">
        <v>2033</v>
      </c>
      <c r="C928" s="605">
        <v>0.57999999999999996</v>
      </c>
      <c r="D928" s="605">
        <f t="shared" si="142"/>
        <v>800</v>
      </c>
      <c r="E928" s="605"/>
      <c r="F928" s="605"/>
      <c r="G928" s="605"/>
      <c r="H928" s="605">
        <f t="shared" si="143"/>
        <v>0</v>
      </c>
      <c r="I928" s="605">
        <v>0</v>
      </c>
      <c r="J928" s="605">
        <v>0</v>
      </c>
      <c r="K928" s="605">
        <v>0</v>
      </c>
      <c r="L928" s="605">
        <f t="shared" si="144"/>
        <v>0</v>
      </c>
      <c r="M928" s="603">
        <v>0</v>
      </c>
      <c r="N928" s="603">
        <v>0</v>
      </c>
      <c r="O928" s="604">
        <v>0</v>
      </c>
      <c r="P928" s="605">
        <f t="shared" si="145"/>
        <v>800</v>
      </c>
      <c r="Q928" s="603">
        <v>0</v>
      </c>
      <c r="R928" s="603">
        <v>800</v>
      </c>
      <c r="S928" s="618">
        <v>0</v>
      </c>
      <c r="T928" s="605">
        <f t="shared" si="146"/>
        <v>0</v>
      </c>
      <c r="U928" s="618">
        <v>0</v>
      </c>
      <c r="V928" s="618">
        <v>0</v>
      </c>
      <c r="W928" s="618">
        <v>0</v>
      </c>
    </row>
    <row r="929" spans="1:228" s="161" customFormat="1" ht="15.75" hidden="1" outlineLevel="2" x14ac:dyDescent="0.25">
      <c r="A929" s="514" t="s">
        <v>1276</v>
      </c>
      <c r="B929" s="512" t="s">
        <v>2034</v>
      </c>
      <c r="C929" s="605">
        <v>3.5</v>
      </c>
      <c r="D929" s="605">
        <f t="shared" si="142"/>
        <v>1000</v>
      </c>
      <c r="E929" s="605"/>
      <c r="F929" s="605"/>
      <c r="G929" s="605"/>
      <c r="H929" s="605">
        <f t="shared" si="143"/>
        <v>0</v>
      </c>
      <c r="I929" s="605">
        <v>0</v>
      </c>
      <c r="J929" s="605">
        <v>0</v>
      </c>
      <c r="K929" s="605">
        <v>0</v>
      </c>
      <c r="L929" s="605">
        <f t="shared" si="144"/>
        <v>0</v>
      </c>
      <c r="M929" s="603">
        <v>0</v>
      </c>
      <c r="N929" s="603">
        <v>0</v>
      </c>
      <c r="O929" s="604">
        <v>0</v>
      </c>
      <c r="P929" s="605">
        <f t="shared" si="145"/>
        <v>1000</v>
      </c>
      <c r="Q929" s="603">
        <v>0</v>
      </c>
      <c r="R929" s="603">
        <v>1000</v>
      </c>
      <c r="S929" s="618">
        <v>0</v>
      </c>
      <c r="T929" s="605">
        <f t="shared" si="146"/>
        <v>0</v>
      </c>
      <c r="U929" s="618">
        <v>0</v>
      </c>
      <c r="V929" s="618">
        <v>0</v>
      </c>
      <c r="W929" s="618">
        <v>0</v>
      </c>
    </row>
    <row r="930" spans="1:228" s="54" customFormat="1" ht="15.75" hidden="1" outlineLevel="1" x14ac:dyDescent="0.2">
      <c r="A930" s="29">
        <v>7</v>
      </c>
      <c r="B930" s="29" t="s">
        <v>544</v>
      </c>
      <c r="C930" s="562">
        <f>SUM(C931:C942)</f>
        <v>15.399999999999999</v>
      </c>
      <c r="D930" s="562">
        <f t="shared" si="142"/>
        <v>16799.09</v>
      </c>
      <c r="E930" s="562">
        <f t="shared" ref="E930:W930" si="148">SUM(E931:E942)</f>
        <v>0</v>
      </c>
      <c r="F930" s="562">
        <f t="shared" si="148"/>
        <v>0</v>
      </c>
      <c r="G930" s="562">
        <f t="shared" si="148"/>
        <v>0</v>
      </c>
      <c r="H930" s="562">
        <f t="shared" si="143"/>
        <v>9659.09</v>
      </c>
      <c r="I930" s="562">
        <f t="shared" si="148"/>
        <v>0</v>
      </c>
      <c r="J930" s="562">
        <f t="shared" si="148"/>
        <v>9659.09</v>
      </c>
      <c r="K930" s="562">
        <f t="shared" si="148"/>
        <v>0</v>
      </c>
      <c r="L930" s="562">
        <f t="shared" si="144"/>
        <v>3300</v>
      </c>
      <c r="M930" s="562">
        <f t="shared" si="148"/>
        <v>0</v>
      </c>
      <c r="N930" s="562">
        <f t="shared" si="148"/>
        <v>3300</v>
      </c>
      <c r="O930" s="562">
        <f t="shared" si="148"/>
        <v>0</v>
      </c>
      <c r="P930" s="562">
        <f t="shared" si="145"/>
        <v>3840</v>
      </c>
      <c r="Q930" s="562">
        <f t="shared" si="148"/>
        <v>0</v>
      </c>
      <c r="R930" s="562">
        <f t="shared" si="148"/>
        <v>3840</v>
      </c>
      <c r="S930" s="562">
        <f t="shared" si="148"/>
        <v>0</v>
      </c>
      <c r="T930" s="562">
        <f t="shared" si="146"/>
        <v>0</v>
      </c>
      <c r="U930" s="562">
        <f t="shared" si="148"/>
        <v>0</v>
      </c>
      <c r="V930" s="562">
        <f t="shared" si="148"/>
        <v>0</v>
      </c>
      <c r="W930" s="562">
        <f t="shared" si="148"/>
        <v>0</v>
      </c>
      <c r="X930" s="31" t="s">
        <v>41</v>
      </c>
      <c r="Y930" s="273"/>
      <c r="Z930" s="335"/>
      <c r="AI930" s="34">
        <f t="shared" ref="AI930:AI937" si="149">SUM(I930:K930)</f>
        <v>9659.09</v>
      </c>
      <c r="AJ930" s="34">
        <f t="shared" ref="AJ930:AJ937" si="150">AI930-H930</f>
        <v>0</v>
      </c>
    </row>
    <row r="931" spans="1:228" s="164" customFormat="1" ht="31.5" hidden="1" outlineLevel="2" x14ac:dyDescent="0.25">
      <c r="A931" s="99" t="s">
        <v>258</v>
      </c>
      <c r="B931" s="63" t="s">
        <v>545</v>
      </c>
      <c r="C931" s="563">
        <v>1</v>
      </c>
      <c r="D931" s="563">
        <f t="shared" si="142"/>
        <v>2409.54</v>
      </c>
      <c r="E931" s="563"/>
      <c r="F931" s="563"/>
      <c r="G931" s="563"/>
      <c r="H931" s="563">
        <f t="shared" si="143"/>
        <v>2409.54</v>
      </c>
      <c r="I931" s="563">
        <v>0</v>
      </c>
      <c r="J931" s="563">
        <v>2409.54</v>
      </c>
      <c r="K931" s="565">
        <v>0</v>
      </c>
      <c r="L931" s="563">
        <f t="shared" si="144"/>
        <v>0</v>
      </c>
      <c r="M931" s="565">
        <v>0</v>
      </c>
      <c r="N931" s="563">
        <v>0</v>
      </c>
      <c r="O931" s="563">
        <v>0</v>
      </c>
      <c r="P931" s="563">
        <f t="shared" si="145"/>
        <v>0</v>
      </c>
      <c r="Q931" s="563">
        <v>0</v>
      </c>
      <c r="R931" s="563">
        <v>0</v>
      </c>
      <c r="S931" s="563">
        <v>0</v>
      </c>
      <c r="T931" s="563">
        <f t="shared" si="146"/>
        <v>0</v>
      </c>
      <c r="U931" s="563">
        <v>0</v>
      </c>
      <c r="V931" s="563">
        <v>0</v>
      </c>
      <c r="W931" s="563">
        <v>0</v>
      </c>
      <c r="X931" s="58"/>
      <c r="Y931" s="287"/>
      <c r="Z931" s="338"/>
      <c r="AI931" s="34">
        <f t="shared" si="149"/>
        <v>2409.54</v>
      </c>
      <c r="AJ931" s="34">
        <f t="shared" si="150"/>
        <v>0</v>
      </c>
    </row>
    <row r="932" spans="1:228" s="161" customFormat="1" ht="15.75" hidden="1" outlineLevel="2" x14ac:dyDescent="0.25">
      <c r="A932" s="99" t="s">
        <v>260</v>
      </c>
      <c r="B932" s="63" t="s">
        <v>546</v>
      </c>
      <c r="C932" s="563">
        <v>10</v>
      </c>
      <c r="D932" s="563">
        <f t="shared" si="142"/>
        <v>2601.9</v>
      </c>
      <c r="E932" s="563"/>
      <c r="F932" s="563"/>
      <c r="G932" s="563"/>
      <c r="H932" s="563">
        <f t="shared" si="143"/>
        <v>2601.9</v>
      </c>
      <c r="I932" s="563">
        <v>0</v>
      </c>
      <c r="J932" s="563">
        <v>2601.9</v>
      </c>
      <c r="K932" s="565">
        <v>0</v>
      </c>
      <c r="L932" s="563">
        <f t="shared" si="144"/>
        <v>0</v>
      </c>
      <c r="M932" s="565">
        <v>0</v>
      </c>
      <c r="N932" s="563">
        <v>0</v>
      </c>
      <c r="O932" s="563">
        <v>0</v>
      </c>
      <c r="P932" s="563">
        <f t="shared" si="145"/>
        <v>0</v>
      </c>
      <c r="Q932" s="563">
        <v>0</v>
      </c>
      <c r="R932" s="563">
        <v>0</v>
      </c>
      <c r="S932" s="563">
        <v>0</v>
      </c>
      <c r="T932" s="563">
        <f t="shared" si="146"/>
        <v>0</v>
      </c>
      <c r="U932" s="563">
        <v>0</v>
      </c>
      <c r="V932" s="563">
        <v>0</v>
      </c>
      <c r="W932" s="563">
        <v>0</v>
      </c>
      <c r="X932" s="58"/>
      <c r="Y932" s="286" t="s">
        <v>504</v>
      </c>
      <c r="Z932" s="348"/>
      <c r="AI932" s="34">
        <f t="shared" si="149"/>
        <v>2601.9</v>
      </c>
      <c r="AJ932" s="34">
        <f t="shared" si="150"/>
        <v>0</v>
      </c>
    </row>
    <row r="933" spans="1:228" s="161" customFormat="1" ht="15.75" hidden="1" outlineLevel="2" x14ac:dyDescent="0.25">
      <c r="A933" s="99" t="s">
        <v>263</v>
      </c>
      <c r="B933" s="165" t="s">
        <v>547</v>
      </c>
      <c r="C933" s="563">
        <v>0</v>
      </c>
      <c r="D933" s="563">
        <f t="shared" si="142"/>
        <v>562.17499999999995</v>
      </c>
      <c r="E933" s="563"/>
      <c r="F933" s="563"/>
      <c r="G933" s="563"/>
      <c r="H933" s="563">
        <f t="shared" si="143"/>
        <v>562.17499999999995</v>
      </c>
      <c r="I933" s="563">
        <v>0</v>
      </c>
      <c r="J933" s="563">
        <v>562.17499999999995</v>
      </c>
      <c r="K933" s="565">
        <v>0</v>
      </c>
      <c r="L933" s="563">
        <f t="shared" si="144"/>
        <v>0</v>
      </c>
      <c r="M933" s="565">
        <v>0</v>
      </c>
      <c r="N933" s="563">
        <v>0</v>
      </c>
      <c r="O933" s="563">
        <v>0</v>
      </c>
      <c r="P933" s="563">
        <f t="shared" si="145"/>
        <v>0</v>
      </c>
      <c r="Q933" s="563">
        <v>0</v>
      </c>
      <c r="R933" s="563">
        <v>0</v>
      </c>
      <c r="S933" s="563">
        <v>0</v>
      </c>
      <c r="T933" s="563">
        <f t="shared" si="146"/>
        <v>0</v>
      </c>
      <c r="U933" s="563">
        <v>0</v>
      </c>
      <c r="V933" s="563">
        <v>0</v>
      </c>
      <c r="W933" s="563">
        <v>0</v>
      </c>
      <c r="X933" s="58"/>
      <c r="Y933" s="286" t="s">
        <v>504</v>
      </c>
      <c r="Z933" s="348"/>
      <c r="AI933" s="34">
        <f t="shared" si="149"/>
        <v>562.17499999999995</v>
      </c>
      <c r="AJ933" s="34">
        <f t="shared" si="150"/>
        <v>0</v>
      </c>
    </row>
    <row r="934" spans="1:228" s="161" customFormat="1" ht="15.75" hidden="1" outlineLevel="2" x14ac:dyDescent="0.25">
      <c r="A934" s="99" t="s">
        <v>266</v>
      </c>
      <c r="B934" s="165" t="s">
        <v>548</v>
      </c>
      <c r="C934" s="563">
        <v>0</v>
      </c>
      <c r="D934" s="563">
        <f t="shared" si="142"/>
        <v>511.32499999999999</v>
      </c>
      <c r="E934" s="563"/>
      <c r="F934" s="563"/>
      <c r="G934" s="563"/>
      <c r="H934" s="563">
        <f t="shared" si="143"/>
        <v>511.32499999999999</v>
      </c>
      <c r="I934" s="563">
        <v>0</v>
      </c>
      <c r="J934" s="563">
        <v>511.32499999999999</v>
      </c>
      <c r="K934" s="565">
        <v>0</v>
      </c>
      <c r="L934" s="563">
        <f t="shared" si="144"/>
        <v>0</v>
      </c>
      <c r="M934" s="565">
        <v>0</v>
      </c>
      <c r="N934" s="563">
        <v>0</v>
      </c>
      <c r="O934" s="563">
        <v>0</v>
      </c>
      <c r="P934" s="563">
        <f t="shared" si="145"/>
        <v>0</v>
      </c>
      <c r="Q934" s="563">
        <v>0</v>
      </c>
      <c r="R934" s="563">
        <v>0</v>
      </c>
      <c r="S934" s="563">
        <v>0</v>
      </c>
      <c r="T934" s="563">
        <f t="shared" si="146"/>
        <v>0</v>
      </c>
      <c r="U934" s="563">
        <v>0</v>
      </c>
      <c r="V934" s="563">
        <v>0</v>
      </c>
      <c r="W934" s="563">
        <v>0</v>
      </c>
      <c r="X934" s="58"/>
      <c r="Y934" s="286" t="s">
        <v>504</v>
      </c>
      <c r="Z934" s="348"/>
      <c r="AI934" s="34">
        <f t="shared" si="149"/>
        <v>511.32499999999999</v>
      </c>
      <c r="AJ934" s="34">
        <f t="shared" si="150"/>
        <v>0</v>
      </c>
    </row>
    <row r="935" spans="1:228" s="161" customFormat="1" ht="15.75" hidden="1" outlineLevel="2" x14ac:dyDescent="0.25">
      <c r="A935" s="99" t="s">
        <v>268</v>
      </c>
      <c r="B935" s="63" t="s">
        <v>549</v>
      </c>
      <c r="C935" s="563">
        <v>1</v>
      </c>
      <c r="D935" s="563">
        <f t="shared" si="142"/>
        <v>510.3</v>
      </c>
      <c r="E935" s="563"/>
      <c r="F935" s="563"/>
      <c r="G935" s="563"/>
      <c r="H935" s="563">
        <f t="shared" si="143"/>
        <v>510.3</v>
      </c>
      <c r="I935" s="563">
        <v>0</v>
      </c>
      <c r="J935" s="563">
        <v>510.3</v>
      </c>
      <c r="K935" s="565">
        <v>0</v>
      </c>
      <c r="L935" s="563">
        <f t="shared" si="144"/>
        <v>0</v>
      </c>
      <c r="M935" s="565">
        <v>0</v>
      </c>
      <c r="N935" s="563">
        <v>0</v>
      </c>
      <c r="O935" s="563">
        <v>0</v>
      </c>
      <c r="P935" s="563">
        <f t="shared" si="145"/>
        <v>0</v>
      </c>
      <c r="Q935" s="563">
        <v>0</v>
      </c>
      <c r="R935" s="563">
        <v>0</v>
      </c>
      <c r="S935" s="563">
        <v>0</v>
      </c>
      <c r="T935" s="563">
        <f t="shared" si="146"/>
        <v>0</v>
      </c>
      <c r="U935" s="563">
        <v>0</v>
      </c>
      <c r="V935" s="563">
        <v>0</v>
      </c>
      <c r="W935" s="563">
        <v>0</v>
      </c>
      <c r="X935" s="58"/>
      <c r="Y935" s="286" t="s">
        <v>504</v>
      </c>
      <c r="Z935" s="346"/>
      <c r="AA935" s="160"/>
      <c r="AB935" s="160"/>
      <c r="AC935" s="160"/>
      <c r="AD935" s="160"/>
      <c r="AE935" s="160"/>
      <c r="AF935" s="160"/>
      <c r="AG935" s="160"/>
      <c r="AH935" s="160"/>
      <c r="AI935" s="34">
        <f t="shared" si="149"/>
        <v>510.3</v>
      </c>
      <c r="AJ935" s="34">
        <f t="shared" si="150"/>
        <v>0</v>
      </c>
      <c r="AK935" s="160"/>
      <c r="AL935" s="160"/>
      <c r="AM935" s="160"/>
      <c r="AN935" s="160"/>
      <c r="AO935" s="160"/>
      <c r="AP935" s="160"/>
      <c r="AQ935" s="160"/>
      <c r="AR935" s="160"/>
      <c r="AS935" s="160"/>
      <c r="AT935" s="160"/>
      <c r="AU935" s="160"/>
      <c r="AV935" s="160"/>
      <c r="AW935" s="160"/>
      <c r="AX935" s="160"/>
      <c r="AY935" s="160"/>
      <c r="AZ935" s="160"/>
      <c r="BA935" s="160"/>
      <c r="BB935" s="160"/>
      <c r="BC935" s="160"/>
      <c r="BD935" s="160"/>
      <c r="BE935" s="160"/>
      <c r="BF935" s="160"/>
      <c r="BG935" s="160"/>
      <c r="BH935" s="160"/>
      <c r="BI935" s="160"/>
      <c r="BJ935" s="160"/>
      <c r="BK935" s="160"/>
      <c r="BL935" s="160"/>
      <c r="BM935" s="160"/>
      <c r="BN935" s="160"/>
      <c r="BO935" s="160"/>
      <c r="BP935" s="160"/>
      <c r="BQ935" s="160"/>
      <c r="BR935" s="160"/>
      <c r="BS935" s="160"/>
      <c r="BT935" s="160"/>
      <c r="BU935" s="160"/>
      <c r="BV935" s="160"/>
      <c r="BW935" s="160"/>
      <c r="BX935" s="160"/>
      <c r="BY935" s="160"/>
      <c r="BZ935" s="160"/>
      <c r="CA935" s="160"/>
      <c r="CB935" s="160"/>
      <c r="CC935" s="160"/>
      <c r="CD935" s="160"/>
      <c r="CE935" s="160"/>
      <c r="CF935" s="160"/>
      <c r="CG935" s="160"/>
      <c r="CH935" s="160"/>
      <c r="CI935" s="160"/>
      <c r="CJ935" s="160"/>
      <c r="CK935" s="160"/>
      <c r="CL935" s="160"/>
      <c r="CM935" s="160"/>
      <c r="CN935" s="160"/>
      <c r="CO935" s="160"/>
      <c r="CP935" s="160"/>
      <c r="CQ935" s="160"/>
      <c r="CR935" s="160"/>
      <c r="CS935" s="160"/>
      <c r="CT935" s="160"/>
      <c r="CU935" s="160"/>
      <c r="CV935" s="160"/>
      <c r="CW935" s="160"/>
      <c r="CX935" s="160"/>
      <c r="CY935" s="160"/>
      <c r="CZ935" s="160"/>
      <c r="DA935" s="160"/>
      <c r="DB935" s="160"/>
      <c r="DC935" s="160"/>
      <c r="DD935" s="160"/>
      <c r="DE935" s="160"/>
      <c r="DF935" s="160"/>
      <c r="DG935" s="160"/>
      <c r="DH935" s="160"/>
      <c r="DI935" s="160"/>
      <c r="DJ935" s="160"/>
      <c r="DK935" s="160"/>
      <c r="DL935" s="160"/>
      <c r="DM935" s="160"/>
      <c r="DN935" s="160"/>
      <c r="DO935" s="160"/>
      <c r="DP935" s="160"/>
      <c r="DQ935" s="160"/>
      <c r="DR935" s="160"/>
      <c r="DS935" s="160"/>
      <c r="DT935" s="160"/>
      <c r="DU935" s="160"/>
      <c r="DV935" s="160"/>
      <c r="DW935" s="160"/>
      <c r="DX935" s="160"/>
      <c r="DY935" s="160"/>
      <c r="DZ935" s="160"/>
      <c r="EA935" s="160"/>
      <c r="EB935" s="160"/>
      <c r="EC935" s="160"/>
      <c r="ED935" s="160"/>
      <c r="EE935" s="160"/>
      <c r="EF935" s="160"/>
      <c r="EG935" s="160"/>
      <c r="EH935" s="160"/>
      <c r="EI935" s="160"/>
      <c r="EJ935" s="160"/>
      <c r="EK935" s="160"/>
      <c r="EL935" s="160"/>
      <c r="EM935" s="160"/>
      <c r="EN935" s="160"/>
      <c r="EO935" s="160"/>
      <c r="EP935" s="160"/>
      <c r="EQ935" s="160"/>
      <c r="ER935" s="160"/>
      <c r="ES935" s="160"/>
      <c r="ET935" s="160"/>
      <c r="EU935" s="160"/>
      <c r="EV935" s="160"/>
      <c r="EW935" s="160"/>
      <c r="EX935" s="160"/>
      <c r="EY935" s="160"/>
      <c r="EZ935" s="160"/>
      <c r="FA935" s="160"/>
      <c r="FB935" s="160"/>
      <c r="FC935" s="160"/>
      <c r="FD935" s="160"/>
      <c r="FE935" s="160"/>
      <c r="FF935" s="160"/>
      <c r="FG935" s="160"/>
      <c r="FH935" s="160"/>
      <c r="FI935" s="160"/>
      <c r="FJ935" s="160"/>
      <c r="FK935" s="160"/>
      <c r="FL935" s="160"/>
      <c r="FM935" s="160"/>
      <c r="FN935" s="160"/>
      <c r="FO935" s="160"/>
      <c r="FP935" s="160"/>
      <c r="FQ935" s="160"/>
      <c r="FR935" s="160"/>
      <c r="FS935" s="160"/>
      <c r="FT935" s="160"/>
      <c r="FU935" s="160"/>
      <c r="FV935" s="160"/>
      <c r="FW935" s="160"/>
      <c r="FX935" s="160"/>
      <c r="FY935" s="160"/>
      <c r="FZ935" s="160"/>
      <c r="GA935" s="160"/>
      <c r="GB935" s="160"/>
      <c r="GC935" s="160"/>
      <c r="GD935" s="160"/>
      <c r="GE935" s="160"/>
      <c r="GF935" s="160"/>
      <c r="GG935" s="160"/>
      <c r="GH935" s="160"/>
      <c r="GI935" s="160"/>
      <c r="GJ935" s="160"/>
      <c r="GK935" s="160"/>
      <c r="GL935" s="160"/>
      <c r="GM935" s="160"/>
      <c r="GN935" s="160"/>
      <c r="GO935" s="160"/>
      <c r="GP935" s="160"/>
      <c r="GQ935" s="160"/>
      <c r="GR935" s="160"/>
      <c r="GS935" s="160"/>
      <c r="GT935" s="160"/>
      <c r="GU935" s="160"/>
      <c r="GV935" s="160"/>
      <c r="GW935" s="160"/>
      <c r="GX935" s="160"/>
      <c r="GY935" s="160"/>
      <c r="GZ935" s="160"/>
      <c r="HA935" s="160"/>
      <c r="HB935" s="160"/>
      <c r="HC935" s="160"/>
      <c r="HD935" s="160"/>
      <c r="HE935" s="160"/>
      <c r="HF935" s="160"/>
      <c r="HG935" s="160"/>
      <c r="HH935" s="160"/>
      <c r="HI935" s="160"/>
      <c r="HJ935" s="160"/>
      <c r="HK935" s="160"/>
      <c r="HL935" s="160"/>
      <c r="HM935" s="160"/>
      <c r="HN935" s="160"/>
      <c r="HO935" s="160"/>
      <c r="HP935" s="160"/>
      <c r="HQ935" s="160"/>
      <c r="HR935" s="160"/>
      <c r="HS935" s="160"/>
      <c r="HT935" s="160"/>
    </row>
    <row r="936" spans="1:228" s="161" customFormat="1" ht="15.75" hidden="1" outlineLevel="2" x14ac:dyDescent="0.25">
      <c r="A936" s="99" t="s">
        <v>550</v>
      </c>
      <c r="B936" s="63" t="s">
        <v>1111</v>
      </c>
      <c r="C936" s="563">
        <v>0.6</v>
      </c>
      <c r="D936" s="563">
        <f t="shared" si="142"/>
        <v>563.85</v>
      </c>
      <c r="E936" s="563"/>
      <c r="F936" s="563"/>
      <c r="G936" s="563"/>
      <c r="H936" s="563">
        <f t="shared" si="143"/>
        <v>563.85</v>
      </c>
      <c r="I936" s="563">
        <v>0</v>
      </c>
      <c r="J936" s="563">
        <v>563.85</v>
      </c>
      <c r="K936" s="565">
        <v>0</v>
      </c>
      <c r="L936" s="563">
        <f t="shared" si="144"/>
        <v>0</v>
      </c>
      <c r="M936" s="565">
        <v>0</v>
      </c>
      <c r="N936" s="563">
        <v>0</v>
      </c>
      <c r="O936" s="563">
        <v>0</v>
      </c>
      <c r="P936" s="563">
        <f t="shared" si="145"/>
        <v>0</v>
      </c>
      <c r="Q936" s="563">
        <v>0</v>
      </c>
      <c r="R936" s="563">
        <v>0</v>
      </c>
      <c r="S936" s="563">
        <v>0</v>
      </c>
      <c r="T936" s="563">
        <f t="shared" si="146"/>
        <v>0</v>
      </c>
      <c r="U936" s="563">
        <v>0</v>
      </c>
      <c r="V936" s="563">
        <v>0</v>
      </c>
      <c r="W936" s="563">
        <v>0</v>
      </c>
      <c r="X936" s="58"/>
      <c r="Y936" s="286" t="s">
        <v>504</v>
      </c>
      <c r="Z936" s="348"/>
      <c r="AI936" s="34">
        <f t="shared" si="149"/>
        <v>563.85</v>
      </c>
      <c r="AJ936" s="34">
        <f t="shared" si="150"/>
        <v>0</v>
      </c>
    </row>
    <row r="937" spans="1:228" s="161" customFormat="1" ht="15.75" hidden="1" outlineLevel="2" x14ac:dyDescent="0.25">
      <c r="A937" s="99" t="s">
        <v>785</v>
      </c>
      <c r="B937" s="63" t="s">
        <v>1126</v>
      </c>
      <c r="C937" s="563">
        <v>2.8</v>
      </c>
      <c r="D937" s="563">
        <f t="shared" si="142"/>
        <v>2500</v>
      </c>
      <c r="E937" s="563"/>
      <c r="F937" s="563"/>
      <c r="G937" s="563"/>
      <c r="H937" s="563">
        <f t="shared" si="143"/>
        <v>2500</v>
      </c>
      <c r="I937" s="563">
        <v>0</v>
      </c>
      <c r="J937" s="563">
        <v>2500</v>
      </c>
      <c r="K937" s="565">
        <v>0</v>
      </c>
      <c r="L937" s="563">
        <f t="shared" si="144"/>
        <v>0</v>
      </c>
      <c r="M937" s="565">
        <v>0</v>
      </c>
      <c r="N937" s="563">
        <v>0</v>
      </c>
      <c r="O937" s="563">
        <v>0</v>
      </c>
      <c r="P937" s="563">
        <f t="shared" si="145"/>
        <v>0</v>
      </c>
      <c r="Q937" s="563">
        <v>0</v>
      </c>
      <c r="R937" s="563">
        <v>0</v>
      </c>
      <c r="S937" s="563">
        <v>0</v>
      </c>
      <c r="T937" s="563">
        <f t="shared" si="146"/>
        <v>0</v>
      </c>
      <c r="U937" s="563">
        <v>0</v>
      </c>
      <c r="V937" s="563">
        <v>0</v>
      </c>
      <c r="W937" s="563">
        <v>0</v>
      </c>
      <c r="X937" s="58"/>
      <c r="Y937" s="286" t="s">
        <v>504</v>
      </c>
      <c r="Z937" s="348"/>
      <c r="AI937" s="34">
        <f t="shared" si="149"/>
        <v>2500</v>
      </c>
      <c r="AJ937" s="34">
        <f t="shared" si="150"/>
        <v>0</v>
      </c>
    </row>
    <row r="938" spans="1:228" s="217" customFormat="1" ht="15.75" hidden="1" outlineLevel="2" x14ac:dyDescent="0.25">
      <c r="A938" s="99" t="s">
        <v>859</v>
      </c>
      <c r="B938" s="63" t="s">
        <v>786</v>
      </c>
      <c r="C938" s="563">
        <v>0</v>
      </c>
      <c r="D938" s="563">
        <f t="shared" si="142"/>
        <v>800</v>
      </c>
      <c r="E938" s="563"/>
      <c r="F938" s="563"/>
      <c r="G938" s="563"/>
      <c r="H938" s="563">
        <f t="shared" si="143"/>
        <v>0</v>
      </c>
      <c r="I938" s="563">
        <v>0</v>
      </c>
      <c r="J938" s="563">
        <v>0</v>
      </c>
      <c r="K938" s="565">
        <v>0</v>
      </c>
      <c r="L938" s="563">
        <f t="shared" si="144"/>
        <v>800</v>
      </c>
      <c r="M938" s="565">
        <v>0</v>
      </c>
      <c r="N938" s="563">
        <v>800</v>
      </c>
      <c r="O938" s="563">
        <v>0</v>
      </c>
      <c r="P938" s="563">
        <f t="shared" si="145"/>
        <v>0</v>
      </c>
      <c r="Q938" s="563">
        <v>0</v>
      </c>
      <c r="R938" s="563">
        <v>0</v>
      </c>
      <c r="S938" s="563">
        <v>0</v>
      </c>
      <c r="T938" s="563">
        <f t="shared" si="146"/>
        <v>0</v>
      </c>
      <c r="U938" s="563">
        <v>0</v>
      </c>
      <c r="V938" s="563">
        <v>0</v>
      </c>
      <c r="W938" s="563">
        <v>0</v>
      </c>
      <c r="X938" s="58"/>
      <c r="Y938" s="288" t="s">
        <v>778</v>
      </c>
      <c r="Z938" s="344"/>
      <c r="AA938" s="216"/>
      <c r="AB938" s="216"/>
      <c r="AC938" s="216"/>
      <c r="AD938" s="216"/>
      <c r="AE938" s="216"/>
      <c r="AF938" s="216"/>
      <c r="AG938" s="216"/>
      <c r="AH938" s="216"/>
      <c r="AI938" s="216"/>
      <c r="AJ938" s="216"/>
      <c r="AK938" s="216"/>
      <c r="AL938" s="216"/>
      <c r="AM938" s="216"/>
      <c r="AN938" s="216"/>
      <c r="AO938" s="216"/>
      <c r="AP938" s="216"/>
      <c r="AQ938" s="216"/>
      <c r="AR938" s="216"/>
      <c r="AS938" s="216"/>
      <c r="AT938" s="216"/>
      <c r="AU938" s="216"/>
      <c r="AV938" s="216"/>
      <c r="AW938" s="216"/>
      <c r="AX938" s="216"/>
      <c r="AY938" s="216"/>
      <c r="AZ938" s="216"/>
      <c r="BA938" s="216"/>
      <c r="BB938" s="216"/>
      <c r="BC938" s="216"/>
      <c r="BD938" s="216"/>
      <c r="BE938" s="216"/>
      <c r="BF938" s="216"/>
      <c r="BG938" s="216"/>
      <c r="BH938" s="216"/>
      <c r="BI938" s="216"/>
      <c r="BJ938" s="216"/>
      <c r="BK938" s="216"/>
      <c r="BL938" s="216"/>
      <c r="BM938" s="216"/>
      <c r="BN938" s="216"/>
      <c r="BO938" s="216"/>
      <c r="BP938" s="216"/>
      <c r="BQ938" s="216"/>
      <c r="BR938" s="216"/>
      <c r="BS938" s="216"/>
      <c r="BT938" s="216"/>
      <c r="BU938" s="216"/>
      <c r="BV938" s="216"/>
      <c r="BW938" s="216"/>
      <c r="BX938" s="216"/>
      <c r="BY938" s="216"/>
      <c r="BZ938" s="216"/>
      <c r="CA938" s="216"/>
      <c r="CB938" s="216"/>
      <c r="CC938" s="216"/>
      <c r="CD938" s="216"/>
      <c r="CE938" s="216"/>
      <c r="CF938" s="216"/>
      <c r="CG938" s="216"/>
      <c r="CH938" s="216"/>
      <c r="CI938" s="216"/>
      <c r="CJ938" s="216"/>
      <c r="CK938" s="216"/>
      <c r="CL938" s="216"/>
      <c r="CM938" s="216"/>
      <c r="CN938" s="216"/>
      <c r="CO938" s="216"/>
      <c r="CP938" s="216"/>
      <c r="CQ938" s="216"/>
      <c r="CR938" s="216"/>
      <c r="CS938" s="216"/>
      <c r="CT938" s="216"/>
      <c r="CU938" s="216"/>
      <c r="CV938" s="216"/>
      <c r="CW938" s="216"/>
      <c r="CX938" s="216"/>
      <c r="CY938" s="216"/>
      <c r="CZ938" s="216"/>
      <c r="DA938" s="216"/>
      <c r="DB938" s="216"/>
      <c r="DC938" s="216"/>
      <c r="DD938" s="216"/>
      <c r="DE938" s="216"/>
      <c r="DF938" s="216"/>
      <c r="DG938" s="216"/>
      <c r="DH938" s="216"/>
      <c r="DI938" s="216"/>
      <c r="DJ938" s="216"/>
      <c r="DK938" s="216"/>
      <c r="DL938" s="216"/>
      <c r="DM938" s="216"/>
      <c r="DN938" s="216"/>
      <c r="DO938" s="216"/>
      <c r="DP938" s="216"/>
      <c r="DQ938" s="216"/>
      <c r="DR938" s="216"/>
      <c r="DS938" s="216"/>
      <c r="DT938" s="216"/>
      <c r="DU938" s="216"/>
      <c r="DV938" s="216"/>
      <c r="DW938" s="216"/>
      <c r="DX938" s="216"/>
      <c r="DY938" s="216"/>
      <c r="DZ938" s="216"/>
      <c r="EA938" s="216"/>
      <c r="EB938" s="216"/>
      <c r="EC938" s="216"/>
      <c r="ED938" s="216"/>
      <c r="EE938" s="216"/>
      <c r="EF938" s="216"/>
      <c r="EG938" s="216"/>
      <c r="EH938" s="216"/>
      <c r="EI938" s="216"/>
      <c r="EJ938" s="216"/>
      <c r="EK938" s="216"/>
      <c r="EL938" s="216"/>
      <c r="EM938" s="216"/>
      <c r="EN938" s="216"/>
      <c r="EO938" s="216"/>
      <c r="EP938" s="216"/>
      <c r="EQ938" s="216"/>
      <c r="ER938" s="216"/>
      <c r="ES938" s="216"/>
      <c r="ET938" s="216"/>
      <c r="EU938" s="216"/>
      <c r="EV938" s="216"/>
      <c r="EW938" s="216"/>
      <c r="EX938" s="216"/>
      <c r="EY938" s="216"/>
      <c r="EZ938" s="216"/>
      <c r="FA938" s="216"/>
      <c r="FB938" s="216"/>
      <c r="FC938" s="216"/>
      <c r="FD938" s="216"/>
      <c r="FE938" s="216"/>
      <c r="FF938" s="216"/>
      <c r="FG938" s="216"/>
      <c r="FH938" s="216"/>
      <c r="FI938" s="216"/>
      <c r="FJ938" s="216"/>
      <c r="FK938" s="216"/>
      <c r="FL938" s="216"/>
      <c r="FM938" s="216"/>
      <c r="FN938" s="216"/>
      <c r="FO938" s="216"/>
      <c r="FP938" s="216"/>
      <c r="FQ938" s="216"/>
      <c r="FR938" s="216"/>
      <c r="FS938" s="216"/>
      <c r="FT938" s="216"/>
      <c r="FU938" s="216"/>
      <c r="FV938" s="216"/>
      <c r="FW938" s="216"/>
      <c r="FX938" s="216"/>
      <c r="FY938" s="216"/>
      <c r="FZ938" s="216"/>
      <c r="GA938" s="216"/>
      <c r="GB938" s="216"/>
      <c r="GC938" s="216"/>
      <c r="GD938" s="216"/>
      <c r="GE938" s="216"/>
      <c r="GF938" s="216"/>
      <c r="GG938" s="216"/>
      <c r="GH938" s="216"/>
      <c r="GI938" s="216"/>
      <c r="GJ938" s="216"/>
      <c r="GK938" s="216"/>
      <c r="GL938" s="216"/>
      <c r="GM938" s="216"/>
      <c r="GN938" s="216"/>
      <c r="GO938" s="216"/>
      <c r="GP938" s="216"/>
      <c r="GQ938" s="216"/>
      <c r="GR938" s="216"/>
      <c r="GS938" s="216"/>
      <c r="GT938" s="216"/>
      <c r="GU938" s="216"/>
      <c r="GV938" s="216"/>
      <c r="GW938" s="216"/>
      <c r="GX938" s="216"/>
      <c r="GY938" s="216"/>
      <c r="GZ938" s="216"/>
      <c r="HA938" s="216"/>
      <c r="HB938" s="216"/>
      <c r="HC938" s="216"/>
      <c r="HD938" s="216"/>
      <c r="HE938" s="216"/>
      <c r="HF938" s="216"/>
      <c r="HG938" s="216"/>
      <c r="HH938" s="216"/>
      <c r="HI938" s="216"/>
      <c r="HJ938" s="216"/>
      <c r="HK938" s="216"/>
      <c r="HL938" s="216"/>
      <c r="HM938" s="216"/>
      <c r="HN938" s="216"/>
      <c r="HO938" s="216"/>
      <c r="HP938" s="216"/>
      <c r="HQ938" s="216"/>
      <c r="HR938" s="216"/>
      <c r="HS938" s="216"/>
      <c r="HT938" s="216"/>
    </row>
    <row r="939" spans="1:228" s="223" customFormat="1" ht="15.75" hidden="1" outlineLevel="2" x14ac:dyDescent="0.25">
      <c r="A939" s="99" t="s">
        <v>861</v>
      </c>
      <c r="B939" s="63" t="s">
        <v>860</v>
      </c>
      <c r="C939" s="563">
        <v>0</v>
      </c>
      <c r="D939" s="563">
        <f t="shared" si="142"/>
        <v>1600</v>
      </c>
      <c r="E939" s="563"/>
      <c r="F939" s="563"/>
      <c r="G939" s="563"/>
      <c r="H939" s="563">
        <f t="shared" si="143"/>
        <v>0</v>
      </c>
      <c r="I939" s="563">
        <v>0</v>
      </c>
      <c r="J939" s="563">
        <v>0</v>
      </c>
      <c r="K939" s="565">
        <v>0</v>
      </c>
      <c r="L939" s="563">
        <f t="shared" si="144"/>
        <v>0</v>
      </c>
      <c r="M939" s="565">
        <v>0</v>
      </c>
      <c r="N939" s="563">
        <v>0</v>
      </c>
      <c r="O939" s="563">
        <v>0</v>
      </c>
      <c r="P939" s="563">
        <f t="shared" si="145"/>
        <v>1600</v>
      </c>
      <c r="Q939" s="563">
        <v>0</v>
      </c>
      <c r="R939" s="563">
        <v>1600</v>
      </c>
      <c r="S939" s="563">
        <v>0</v>
      </c>
      <c r="T939" s="563">
        <f t="shared" si="146"/>
        <v>0</v>
      </c>
      <c r="U939" s="563">
        <v>0</v>
      </c>
      <c r="V939" s="563">
        <v>0</v>
      </c>
      <c r="W939" s="563">
        <v>0</v>
      </c>
      <c r="X939" s="58"/>
      <c r="Y939" s="289" t="s">
        <v>856</v>
      </c>
      <c r="Z939" s="345"/>
      <c r="AA939" s="222"/>
      <c r="AB939" s="222"/>
      <c r="AC939" s="222"/>
      <c r="AD939" s="222"/>
      <c r="AE939" s="222"/>
      <c r="AF939" s="222"/>
      <c r="AG939" s="222"/>
      <c r="AH939" s="222"/>
      <c r="AI939" s="222"/>
      <c r="AJ939" s="222"/>
      <c r="AK939" s="222"/>
      <c r="AL939" s="222"/>
      <c r="AM939" s="222"/>
      <c r="AN939" s="222"/>
      <c r="AO939" s="222"/>
      <c r="AP939" s="222"/>
      <c r="AQ939" s="222"/>
      <c r="AR939" s="222"/>
      <c r="AS939" s="222"/>
      <c r="AT939" s="222"/>
      <c r="AU939" s="222"/>
      <c r="AV939" s="222"/>
      <c r="AW939" s="222"/>
      <c r="AX939" s="222"/>
      <c r="AY939" s="222"/>
      <c r="AZ939" s="222"/>
      <c r="BA939" s="222"/>
      <c r="BB939" s="222"/>
      <c r="BC939" s="222"/>
      <c r="BD939" s="222"/>
      <c r="BE939" s="222"/>
      <c r="BF939" s="222"/>
      <c r="BG939" s="222"/>
      <c r="BH939" s="222"/>
      <c r="BI939" s="222"/>
      <c r="BJ939" s="222"/>
      <c r="BK939" s="222"/>
      <c r="BL939" s="222"/>
      <c r="BM939" s="222"/>
      <c r="BN939" s="222"/>
      <c r="BO939" s="222"/>
      <c r="BP939" s="222"/>
      <c r="BQ939" s="222"/>
      <c r="BR939" s="222"/>
      <c r="BS939" s="222"/>
      <c r="BT939" s="222"/>
      <c r="BU939" s="222"/>
      <c r="BV939" s="222"/>
      <c r="BW939" s="222"/>
      <c r="BX939" s="222"/>
      <c r="BY939" s="222"/>
      <c r="BZ939" s="222"/>
      <c r="CA939" s="222"/>
      <c r="CB939" s="222"/>
      <c r="CC939" s="222"/>
      <c r="CD939" s="222"/>
      <c r="CE939" s="222"/>
      <c r="CF939" s="222"/>
      <c r="CG939" s="222"/>
      <c r="CH939" s="222"/>
      <c r="CI939" s="222"/>
      <c r="CJ939" s="222"/>
      <c r="CK939" s="222"/>
      <c r="CL939" s="222"/>
      <c r="CM939" s="222"/>
      <c r="CN939" s="222"/>
      <c r="CO939" s="222"/>
      <c r="CP939" s="222"/>
      <c r="CQ939" s="222"/>
      <c r="CR939" s="222"/>
      <c r="CS939" s="222"/>
      <c r="CT939" s="222"/>
      <c r="CU939" s="222"/>
      <c r="CV939" s="222"/>
      <c r="CW939" s="222"/>
      <c r="CX939" s="222"/>
      <c r="CY939" s="222"/>
      <c r="CZ939" s="222"/>
      <c r="DA939" s="222"/>
      <c r="DB939" s="222"/>
      <c r="DC939" s="222"/>
      <c r="DD939" s="222"/>
      <c r="DE939" s="222"/>
      <c r="DF939" s="222"/>
      <c r="DG939" s="222"/>
      <c r="DH939" s="222"/>
      <c r="DI939" s="222"/>
      <c r="DJ939" s="222"/>
      <c r="DK939" s="222"/>
      <c r="DL939" s="222"/>
      <c r="DM939" s="222"/>
      <c r="DN939" s="222"/>
      <c r="DO939" s="222"/>
      <c r="DP939" s="222"/>
      <c r="DQ939" s="222"/>
      <c r="DR939" s="222"/>
      <c r="DS939" s="222"/>
      <c r="DT939" s="222"/>
      <c r="DU939" s="222"/>
      <c r="DV939" s="222"/>
      <c r="DW939" s="222"/>
      <c r="DX939" s="222"/>
      <c r="DY939" s="222"/>
      <c r="DZ939" s="222"/>
      <c r="EA939" s="222"/>
      <c r="EB939" s="222"/>
      <c r="EC939" s="222"/>
      <c r="ED939" s="222"/>
      <c r="EE939" s="222"/>
      <c r="EF939" s="222"/>
      <c r="EG939" s="222"/>
      <c r="EH939" s="222"/>
      <c r="EI939" s="222"/>
      <c r="EJ939" s="222"/>
      <c r="EK939" s="222"/>
      <c r="EL939" s="222"/>
      <c r="EM939" s="222"/>
      <c r="EN939" s="222"/>
      <c r="EO939" s="222"/>
      <c r="EP939" s="222"/>
      <c r="EQ939" s="222"/>
      <c r="ER939" s="222"/>
      <c r="ES939" s="222"/>
      <c r="ET939" s="222"/>
      <c r="EU939" s="222"/>
      <c r="EV939" s="222"/>
      <c r="EW939" s="222"/>
      <c r="EX939" s="222"/>
      <c r="EY939" s="222"/>
      <c r="EZ939" s="222"/>
      <c r="FA939" s="222"/>
      <c r="FB939" s="222"/>
      <c r="FC939" s="222"/>
      <c r="FD939" s="222"/>
      <c r="FE939" s="222"/>
      <c r="FF939" s="222"/>
      <c r="FG939" s="222"/>
      <c r="FH939" s="222"/>
      <c r="FI939" s="222"/>
      <c r="FJ939" s="222"/>
      <c r="FK939" s="222"/>
      <c r="FL939" s="222"/>
      <c r="FM939" s="222"/>
      <c r="FN939" s="222"/>
      <c r="FO939" s="222"/>
      <c r="FP939" s="222"/>
      <c r="FQ939" s="222"/>
      <c r="FR939" s="222"/>
      <c r="FS939" s="222"/>
      <c r="FT939" s="222"/>
      <c r="FU939" s="222"/>
      <c r="FV939" s="222"/>
      <c r="FW939" s="222"/>
      <c r="FX939" s="222"/>
      <c r="FY939" s="222"/>
      <c r="FZ939" s="222"/>
      <c r="GA939" s="222"/>
      <c r="GB939" s="222"/>
      <c r="GC939" s="222"/>
      <c r="GD939" s="222"/>
      <c r="GE939" s="222"/>
      <c r="GF939" s="222"/>
      <c r="GG939" s="222"/>
      <c r="GH939" s="222"/>
      <c r="GI939" s="222"/>
      <c r="GJ939" s="222"/>
      <c r="GK939" s="222"/>
      <c r="GL939" s="222"/>
      <c r="GM939" s="222"/>
      <c r="GN939" s="222"/>
      <c r="GO939" s="222"/>
      <c r="GP939" s="222"/>
      <c r="GQ939" s="222"/>
      <c r="GR939" s="222"/>
      <c r="GS939" s="222"/>
      <c r="GT939" s="222"/>
      <c r="GU939" s="222"/>
      <c r="GV939" s="222"/>
      <c r="GW939" s="222"/>
      <c r="GX939" s="222"/>
      <c r="GY939" s="222"/>
      <c r="GZ939" s="222"/>
      <c r="HA939" s="222"/>
      <c r="HB939" s="222"/>
      <c r="HC939" s="222"/>
      <c r="HD939" s="222"/>
      <c r="HE939" s="222"/>
      <c r="HF939" s="222"/>
      <c r="HG939" s="222"/>
      <c r="HH939" s="222"/>
      <c r="HI939" s="222"/>
      <c r="HJ939" s="222"/>
      <c r="HK939" s="222"/>
      <c r="HL939" s="222"/>
      <c r="HM939" s="222"/>
      <c r="HN939" s="222"/>
      <c r="HO939" s="222"/>
      <c r="HP939" s="222"/>
      <c r="HQ939" s="222"/>
      <c r="HR939" s="222"/>
      <c r="HS939" s="222"/>
      <c r="HT939" s="222"/>
    </row>
    <row r="940" spans="1:228" s="223" customFormat="1" ht="15.75" hidden="1" outlineLevel="2" x14ac:dyDescent="0.25">
      <c r="A940" s="99" t="s">
        <v>1125</v>
      </c>
      <c r="B940" s="63" t="s">
        <v>862</v>
      </c>
      <c r="C940" s="563">
        <v>0</v>
      </c>
      <c r="D940" s="563">
        <f t="shared" si="142"/>
        <v>2240</v>
      </c>
      <c r="E940" s="563"/>
      <c r="F940" s="563"/>
      <c r="G940" s="563"/>
      <c r="H940" s="563">
        <f t="shared" si="143"/>
        <v>0</v>
      </c>
      <c r="I940" s="563">
        <v>0</v>
      </c>
      <c r="J940" s="563">
        <v>0</v>
      </c>
      <c r="K940" s="565">
        <v>0</v>
      </c>
      <c r="L940" s="563">
        <f t="shared" si="144"/>
        <v>0</v>
      </c>
      <c r="M940" s="565">
        <v>0</v>
      </c>
      <c r="N940" s="563">
        <v>0</v>
      </c>
      <c r="O940" s="563">
        <v>0</v>
      </c>
      <c r="P940" s="563">
        <f t="shared" si="145"/>
        <v>2240</v>
      </c>
      <c r="Q940" s="563">
        <v>0</v>
      </c>
      <c r="R940" s="563">
        <v>2240</v>
      </c>
      <c r="S940" s="563">
        <v>0</v>
      </c>
      <c r="T940" s="563">
        <f t="shared" si="146"/>
        <v>0</v>
      </c>
      <c r="U940" s="563">
        <v>0</v>
      </c>
      <c r="V940" s="563">
        <v>0</v>
      </c>
      <c r="W940" s="563">
        <v>0</v>
      </c>
      <c r="X940" s="58"/>
      <c r="Y940" s="289" t="s">
        <v>856</v>
      </c>
      <c r="Z940" s="345"/>
      <c r="AA940" s="222"/>
      <c r="AB940" s="222"/>
      <c r="AC940" s="222"/>
      <c r="AD940" s="222"/>
      <c r="AE940" s="222"/>
      <c r="AF940" s="222"/>
      <c r="AG940" s="222"/>
      <c r="AH940" s="222"/>
      <c r="AI940" s="222"/>
      <c r="AJ940" s="222"/>
      <c r="AK940" s="222"/>
      <c r="AL940" s="222"/>
      <c r="AM940" s="222"/>
      <c r="AN940" s="222"/>
      <c r="AO940" s="222"/>
      <c r="AP940" s="222"/>
      <c r="AQ940" s="222"/>
      <c r="AR940" s="222"/>
      <c r="AS940" s="222"/>
      <c r="AT940" s="222"/>
      <c r="AU940" s="222"/>
      <c r="AV940" s="222"/>
      <c r="AW940" s="222"/>
      <c r="AX940" s="222"/>
      <c r="AY940" s="222"/>
      <c r="AZ940" s="222"/>
      <c r="BA940" s="222"/>
      <c r="BB940" s="222"/>
      <c r="BC940" s="222"/>
      <c r="BD940" s="222"/>
      <c r="BE940" s="222"/>
      <c r="BF940" s="222"/>
      <c r="BG940" s="222"/>
      <c r="BH940" s="222"/>
      <c r="BI940" s="222"/>
      <c r="BJ940" s="222"/>
      <c r="BK940" s="222"/>
      <c r="BL940" s="222"/>
      <c r="BM940" s="222"/>
      <c r="BN940" s="222"/>
      <c r="BO940" s="222"/>
      <c r="BP940" s="222"/>
      <c r="BQ940" s="222"/>
      <c r="BR940" s="222"/>
      <c r="BS940" s="222"/>
      <c r="BT940" s="222"/>
      <c r="BU940" s="222"/>
      <c r="BV940" s="222"/>
      <c r="BW940" s="222"/>
      <c r="BX940" s="222"/>
      <c r="BY940" s="222"/>
      <c r="BZ940" s="222"/>
      <c r="CA940" s="222"/>
      <c r="CB940" s="222"/>
      <c r="CC940" s="222"/>
      <c r="CD940" s="222"/>
      <c r="CE940" s="222"/>
      <c r="CF940" s="222"/>
      <c r="CG940" s="222"/>
      <c r="CH940" s="222"/>
      <c r="CI940" s="222"/>
      <c r="CJ940" s="222"/>
      <c r="CK940" s="222"/>
      <c r="CL940" s="222"/>
      <c r="CM940" s="222"/>
      <c r="CN940" s="222"/>
      <c r="CO940" s="222"/>
      <c r="CP940" s="222"/>
      <c r="CQ940" s="222"/>
      <c r="CR940" s="222"/>
      <c r="CS940" s="222"/>
      <c r="CT940" s="222"/>
      <c r="CU940" s="222"/>
      <c r="CV940" s="222"/>
      <c r="CW940" s="222"/>
      <c r="CX940" s="222"/>
      <c r="CY940" s="222"/>
      <c r="CZ940" s="222"/>
      <c r="DA940" s="222"/>
      <c r="DB940" s="222"/>
      <c r="DC940" s="222"/>
      <c r="DD940" s="222"/>
      <c r="DE940" s="222"/>
      <c r="DF940" s="222"/>
      <c r="DG940" s="222"/>
      <c r="DH940" s="222"/>
      <c r="DI940" s="222"/>
      <c r="DJ940" s="222"/>
      <c r="DK940" s="222"/>
      <c r="DL940" s="222"/>
      <c r="DM940" s="222"/>
      <c r="DN940" s="222"/>
      <c r="DO940" s="222"/>
      <c r="DP940" s="222"/>
      <c r="DQ940" s="222"/>
      <c r="DR940" s="222"/>
      <c r="DS940" s="222"/>
      <c r="DT940" s="222"/>
      <c r="DU940" s="222"/>
      <c r="DV940" s="222"/>
      <c r="DW940" s="222"/>
      <c r="DX940" s="222"/>
      <c r="DY940" s="222"/>
      <c r="DZ940" s="222"/>
      <c r="EA940" s="222"/>
      <c r="EB940" s="222"/>
      <c r="EC940" s="222"/>
      <c r="ED940" s="222"/>
      <c r="EE940" s="222"/>
      <c r="EF940" s="222"/>
      <c r="EG940" s="222"/>
      <c r="EH940" s="222"/>
      <c r="EI940" s="222"/>
      <c r="EJ940" s="222"/>
      <c r="EK940" s="222"/>
      <c r="EL940" s="222"/>
      <c r="EM940" s="222"/>
      <c r="EN940" s="222"/>
      <c r="EO940" s="222"/>
      <c r="EP940" s="222"/>
      <c r="EQ940" s="222"/>
      <c r="ER940" s="222"/>
      <c r="ES940" s="222"/>
      <c r="ET940" s="222"/>
      <c r="EU940" s="222"/>
      <c r="EV940" s="222"/>
      <c r="EW940" s="222"/>
      <c r="EX940" s="222"/>
      <c r="EY940" s="222"/>
      <c r="EZ940" s="222"/>
      <c r="FA940" s="222"/>
      <c r="FB940" s="222"/>
      <c r="FC940" s="222"/>
      <c r="FD940" s="222"/>
      <c r="FE940" s="222"/>
      <c r="FF940" s="222"/>
      <c r="FG940" s="222"/>
      <c r="FH940" s="222"/>
      <c r="FI940" s="222"/>
      <c r="FJ940" s="222"/>
      <c r="FK940" s="222"/>
      <c r="FL940" s="222"/>
      <c r="FM940" s="222"/>
      <c r="FN940" s="222"/>
      <c r="FO940" s="222"/>
      <c r="FP940" s="222"/>
      <c r="FQ940" s="222"/>
      <c r="FR940" s="222"/>
      <c r="FS940" s="222"/>
      <c r="FT940" s="222"/>
      <c r="FU940" s="222"/>
      <c r="FV940" s="222"/>
      <c r="FW940" s="222"/>
      <c r="FX940" s="222"/>
      <c r="FY940" s="222"/>
      <c r="FZ940" s="222"/>
      <c r="GA940" s="222"/>
      <c r="GB940" s="222"/>
      <c r="GC940" s="222"/>
      <c r="GD940" s="222"/>
      <c r="GE940" s="222"/>
      <c r="GF940" s="222"/>
      <c r="GG940" s="222"/>
      <c r="GH940" s="222"/>
      <c r="GI940" s="222"/>
      <c r="GJ940" s="222"/>
      <c r="GK940" s="222"/>
      <c r="GL940" s="222"/>
      <c r="GM940" s="222"/>
      <c r="GN940" s="222"/>
      <c r="GO940" s="222"/>
      <c r="GP940" s="222"/>
      <c r="GQ940" s="222"/>
      <c r="GR940" s="222"/>
      <c r="GS940" s="222"/>
      <c r="GT940" s="222"/>
      <c r="GU940" s="222"/>
      <c r="GV940" s="222"/>
      <c r="GW940" s="222"/>
      <c r="GX940" s="222"/>
      <c r="GY940" s="222"/>
      <c r="GZ940" s="222"/>
      <c r="HA940" s="222"/>
      <c r="HB940" s="222"/>
      <c r="HC940" s="222"/>
      <c r="HD940" s="222"/>
      <c r="HE940" s="222"/>
      <c r="HF940" s="222"/>
      <c r="HG940" s="222"/>
      <c r="HH940" s="222"/>
      <c r="HI940" s="222"/>
      <c r="HJ940" s="222"/>
      <c r="HK940" s="222"/>
      <c r="HL940" s="222"/>
      <c r="HM940" s="222"/>
      <c r="HN940" s="222"/>
      <c r="HO940" s="222"/>
      <c r="HP940" s="222"/>
      <c r="HQ940" s="222"/>
      <c r="HR940" s="222"/>
      <c r="HS940" s="222"/>
      <c r="HT940" s="222"/>
    </row>
    <row r="941" spans="1:228" s="316" customFormat="1" ht="15.75" hidden="1" outlineLevel="2" x14ac:dyDescent="0.25">
      <c r="A941" s="488" t="s">
        <v>258</v>
      </c>
      <c r="B941" s="105" t="s">
        <v>1905</v>
      </c>
      <c r="C941" s="571">
        <v>0</v>
      </c>
      <c r="D941" s="571">
        <f t="shared" si="142"/>
        <v>1000</v>
      </c>
      <c r="E941" s="571"/>
      <c r="F941" s="571"/>
      <c r="G941" s="571"/>
      <c r="H941" s="571">
        <f t="shared" si="143"/>
        <v>0</v>
      </c>
      <c r="I941" s="571">
        <v>0</v>
      </c>
      <c r="J941" s="571">
        <v>0</v>
      </c>
      <c r="K941" s="571">
        <v>0</v>
      </c>
      <c r="L941" s="571">
        <f t="shared" si="144"/>
        <v>1000</v>
      </c>
      <c r="M941" s="571">
        <v>0</v>
      </c>
      <c r="N941" s="571">
        <v>1000</v>
      </c>
      <c r="O941" s="588">
        <v>0</v>
      </c>
      <c r="P941" s="571">
        <f t="shared" si="145"/>
        <v>0</v>
      </c>
      <c r="Q941" s="616">
        <v>0</v>
      </c>
      <c r="R941" s="616">
        <v>0</v>
      </c>
      <c r="S941" s="616">
        <v>0</v>
      </c>
      <c r="T941" s="571">
        <f t="shared" si="146"/>
        <v>0</v>
      </c>
      <c r="U941" s="616">
        <v>0</v>
      </c>
      <c r="V941" s="616">
        <v>0</v>
      </c>
      <c r="W941" s="616">
        <v>0</v>
      </c>
    </row>
    <row r="942" spans="1:228" s="161" customFormat="1" ht="15.75" hidden="1" outlineLevel="2" x14ac:dyDescent="0.25">
      <c r="A942" s="514" t="s">
        <v>263</v>
      </c>
      <c r="B942" s="509" t="s">
        <v>2046</v>
      </c>
      <c r="C942" s="603">
        <v>0</v>
      </c>
      <c r="D942" s="603">
        <f t="shared" si="142"/>
        <v>1500</v>
      </c>
      <c r="E942" s="603"/>
      <c r="F942" s="603"/>
      <c r="G942" s="603"/>
      <c r="H942" s="603">
        <f t="shared" si="143"/>
        <v>0</v>
      </c>
      <c r="I942" s="603">
        <v>0</v>
      </c>
      <c r="J942" s="603">
        <v>0</v>
      </c>
      <c r="K942" s="603">
        <v>0</v>
      </c>
      <c r="L942" s="603">
        <f t="shared" si="144"/>
        <v>1500</v>
      </c>
      <c r="M942" s="603">
        <v>0</v>
      </c>
      <c r="N942" s="603">
        <v>1500</v>
      </c>
      <c r="O942" s="604">
        <v>0</v>
      </c>
      <c r="P942" s="603">
        <f t="shared" si="145"/>
        <v>0</v>
      </c>
      <c r="Q942" s="618">
        <v>0</v>
      </c>
      <c r="R942" s="618">
        <v>0</v>
      </c>
      <c r="S942" s="618">
        <v>0</v>
      </c>
      <c r="T942" s="603">
        <f t="shared" si="146"/>
        <v>0</v>
      </c>
      <c r="U942" s="618">
        <v>0</v>
      </c>
      <c r="V942" s="618">
        <v>0</v>
      </c>
      <c r="W942" s="618">
        <v>0</v>
      </c>
    </row>
    <row r="943" spans="1:228" s="54" customFormat="1" ht="15.75" hidden="1" outlineLevel="1" x14ac:dyDescent="0.2">
      <c r="A943" s="29">
        <v>8</v>
      </c>
      <c r="B943" s="29" t="s">
        <v>257</v>
      </c>
      <c r="C943" s="562">
        <f>SUM(C944:C958)</f>
        <v>9.8000000000000007</v>
      </c>
      <c r="D943" s="562">
        <f t="shared" si="142"/>
        <v>21082</v>
      </c>
      <c r="E943" s="562">
        <f t="shared" ref="E943:W943" si="151">SUM(E944:E958)</f>
        <v>0</v>
      </c>
      <c r="F943" s="562">
        <f t="shared" si="151"/>
        <v>0</v>
      </c>
      <c r="G943" s="562">
        <f t="shared" si="151"/>
        <v>0</v>
      </c>
      <c r="H943" s="562">
        <f t="shared" si="143"/>
        <v>11982</v>
      </c>
      <c r="I943" s="562">
        <f t="shared" si="151"/>
        <v>0</v>
      </c>
      <c r="J943" s="562">
        <f t="shared" si="151"/>
        <v>11982</v>
      </c>
      <c r="K943" s="562">
        <f t="shared" si="151"/>
        <v>0</v>
      </c>
      <c r="L943" s="562">
        <f t="shared" si="144"/>
        <v>6700</v>
      </c>
      <c r="M943" s="562">
        <f t="shared" si="151"/>
        <v>0</v>
      </c>
      <c r="N943" s="562">
        <f t="shared" si="151"/>
        <v>6700</v>
      </c>
      <c r="O943" s="562">
        <f t="shared" si="151"/>
        <v>0</v>
      </c>
      <c r="P943" s="562">
        <f t="shared" si="145"/>
        <v>2400</v>
      </c>
      <c r="Q943" s="562">
        <f t="shared" si="151"/>
        <v>0</v>
      </c>
      <c r="R943" s="562">
        <f t="shared" si="151"/>
        <v>2400</v>
      </c>
      <c r="S943" s="562">
        <f t="shared" si="151"/>
        <v>0</v>
      </c>
      <c r="T943" s="562">
        <f t="shared" si="146"/>
        <v>0</v>
      </c>
      <c r="U943" s="562">
        <f t="shared" si="151"/>
        <v>0</v>
      </c>
      <c r="V943" s="562">
        <f t="shared" si="151"/>
        <v>0</v>
      </c>
      <c r="W943" s="562">
        <f t="shared" si="151"/>
        <v>0</v>
      </c>
      <c r="X943" s="31">
        <f t="shared" ref="X943:Y943" si="152">SUM(X944:X950)</f>
        <v>0</v>
      </c>
      <c r="Y943" s="31">
        <f t="shared" si="152"/>
        <v>0</v>
      </c>
      <c r="Z943" s="335"/>
      <c r="AI943" s="34">
        <f>SUM(I943:K943)</f>
        <v>11982</v>
      </c>
      <c r="AJ943" s="34">
        <f>AI943-H943</f>
        <v>0</v>
      </c>
    </row>
    <row r="944" spans="1:228" s="149" customFormat="1" ht="15.75" hidden="1" outlineLevel="2" x14ac:dyDescent="0.25">
      <c r="A944" s="56" t="s">
        <v>272</v>
      </c>
      <c r="B944" s="63" t="s">
        <v>552</v>
      </c>
      <c r="C944" s="563">
        <v>5</v>
      </c>
      <c r="D944" s="563">
        <f t="shared" si="142"/>
        <v>1880</v>
      </c>
      <c r="E944" s="563"/>
      <c r="F944" s="563"/>
      <c r="G944" s="563"/>
      <c r="H944" s="563">
        <f t="shared" si="143"/>
        <v>1880</v>
      </c>
      <c r="I944" s="563">
        <v>0</v>
      </c>
      <c r="J944" s="563">
        <f>1200+680</f>
        <v>1880</v>
      </c>
      <c r="K944" s="565">
        <v>0</v>
      </c>
      <c r="L944" s="563">
        <f t="shared" si="144"/>
        <v>0</v>
      </c>
      <c r="M944" s="565">
        <v>0</v>
      </c>
      <c r="N944" s="563">
        <v>0</v>
      </c>
      <c r="O944" s="563">
        <v>0</v>
      </c>
      <c r="P944" s="563">
        <f t="shared" si="145"/>
        <v>0</v>
      </c>
      <c r="Q944" s="563">
        <v>0</v>
      </c>
      <c r="R944" s="563">
        <v>0</v>
      </c>
      <c r="S944" s="563">
        <v>0</v>
      </c>
      <c r="T944" s="563">
        <f t="shared" si="146"/>
        <v>0</v>
      </c>
      <c r="U944" s="563">
        <v>0</v>
      </c>
      <c r="V944" s="563">
        <v>0</v>
      </c>
      <c r="W944" s="563">
        <v>0</v>
      </c>
      <c r="X944" s="58"/>
      <c r="Y944" s="281" t="s">
        <v>506</v>
      </c>
      <c r="Z944" s="341"/>
      <c r="AA944" s="155"/>
      <c r="AB944" s="155"/>
      <c r="AC944" s="155"/>
      <c r="AD944" s="155"/>
      <c r="AE944" s="155"/>
      <c r="AF944" s="155"/>
      <c r="AG944" s="155"/>
      <c r="AH944" s="155"/>
      <c r="AI944" s="34">
        <f>SUM(I944:K944)</f>
        <v>1880</v>
      </c>
      <c r="AJ944" s="34">
        <f>AI944-H944</f>
        <v>0</v>
      </c>
      <c r="AK944" s="155"/>
      <c r="AL944" s="155"/>
      <c r="AM944" s="155"/>
      <c r="AN944" s="155"/>
      <c r="AO944" s="155"/>
      <c r="AP944" s="155"/>
      <c r="AQ944" s="155"/>
      <c r="AR944" s="155"/>
      <c r="AS944" s="155"/>
      <c r="AT944" s="155"/>
      <c r="AU944" s="155"/>
      <c r="AV944" s="155"/>
      <c r="AW944" s="155"/>
      <c r="AX944" s="155"/>
      <c r="AY944" s="155"/>
      <c r="AZ944" s="155"/>
      <c r="BA944" s="155"/>
      <c r="BB944" s="155"/>
      <c r="BC944" s="155"/>
      <c r="BD944" s="155"/>
      <c r="BE944" s="155"/>
      <c r="BF944" s="155"/>
      <c r="BG944" s="155"/>
      <c r="BH944" s="155"/>
      <c r="BI944" s="155"/>
      <c r="BJ944" s="155"/>
      <c r="BK944" s="155"/>
      <c r="BL944" s="155"/>
      <c r="BM944" s="155"/>
      <c r="BN944" s="155"/>
      <c r="BO944" s="155"/>
      <c r="BP944" s="155"/>
      <c r="BQ944" s="155"/>
      <c r="BR944" s="155"/>
      <c r="BS944" s="155"/>
      <c r="BT944" s="155"/>
      <c r="BU944" s="155"/>
      <c r="BV944" s="155"/>
      <c r="BW944" s="155"/>
      <c r="BX944" s="155"/>
      <c r="BY944" s="155"/>
      <c r="BZ944" s="155"/>
      <c r="CA944" s="155"/>
      <c r="CB944" s="155"/>
      <c r="CC944" s="155"/>
      <c r="CD944" s="155"/>
      <c r="CE944" s="155"/>
      <c r="CF944" s="155"/>
      <c r="CG944" s="155"/>
      <c r="CH944" s="155"/>
      <c r="CI944" s="155"/>
      <c r="CJ944" s="155"/>
      <c r="CK944" s="155"/>
      <c r="CL944" s="155"/>
      <c r="CM944" s="155"/>
      <c r="CN944" s="155"/>
      <c r="CO944" s="155"/>
      <c r="CP944" s="155"/>
      <c r="CQ944" s="155"/>
      <c r="CR944" s="155"/>
      <c r="CS944" s="155"/>
      <c r="CT944" s="155"/>
      <c r="CU944" s="155"/>
      <c r="CV944" s="155"/>
      <c r="CW944" s="155"/>
      <c r="CX944" s="155"/>
      <c r="CY944" s="155"/>
      <c r="CZ944" s="155"/>
      <c r="DA944" s="155"/>
      <c r="DB944" s="155"/>
      <c r="DC944" s="155"/>
      <c r="DD944" s="155"/>
      <c r="DE944" s="155"/>
      <c r="DF944" s="155"/>
      <c r="DG944" s="155"/>
      <c r="DH944" s="155"/>
      <c r="DI944" s="155"/>
      <c r="DJ944" s="155"/>
      <c r="DK944" s="155"/>
      <c r="DL944" s="155"/>
      <c r="DM944" s="155"/>
      <c r="DN944" s="155"/>
      <c r="DO944" s="155"/>
      <c r="DP944" s="155"/>
      <c r="DQ944" s="155"/>
      <c r="DR944" s="155"/>
      <c r="DS944" s="155"/>
      <c r="DT944" s="155"/>
      <c r="DU944" s="155"/>
      <c r="DV944" s="155"/>
      <c r="DW944" s="155"/>
      <c r="DX944" s="155"/>
      <c r="DY944" s="155"/>
      <c r="DZ944" s="155"/>
      <c r="EA944" s="155"/>
      <c r="EB944" s="155"/>
      <c r="EC944" s="155"/>
      <c r="ED944" s="155"/>
      <c r="EE944" s="155"/>
      <c r="EF944" s="155"/>
      <c r="EG944" s="155"/>
      <c r="EH944" s="155"/>
      <c r="EI944" s="155"/>
      <c r="EJ944" s="155"/>
      <c r="EK944" s="155"/>
      <c r="EL944" s="155"/>
      <c r="EM944" s="155"/>
      <c r="EN944" s="155"/>
      <c r="EO944" s="155"/>
      <c r="EP944" s="155"/>
      <c r="EQ944" s="155"/>
      <c r="ER944" s="155"/>
      <c r="ES944" s="155"/>
      <c r="ET944" s="155"/>
      <c r="EU944" s="155"/>
      <c r="EV944" s="155"/>
      <c r="EW944" s="155"/>
      <c r="EX944" s="155"/>
      <c r="EY944" s="155"/>
      <c r="EZ944" s="155"/>
      <c r="FA944" s="155"/>
      <c r="FB944" s="155"/>
      <c r="FC944" s="155"/>
      <c r="FD944" s="155"/>
      <c r="FE944" s="155"/>
      <c r="FF944" s="155"/>
      <c r="FG944" s="155"/>
      <c r="FH944" s="155"/>
      <c r="FI944" s="155"/>
      <c r="FJ944" s="155"/>
      <c r="FK944" s="155"/>
      <c r="FL944" s="155"/>
      <c r="FM944" s="155"/>
      <c r="FN944" s="155"/>
      <c r="FO944" s="155"/>
      <c r="FP944" s="155"/>
      <c r="FQ944" s="155"/>
      <c r="FR944" s="155"/>
      <c r="FS944" s="155"/>
      <c r="FT944" s="155"/>
      <c r="FU944" s="155"/>
      <c r="FV944" s="155"/>
      <c r="FW944" s="155"/>
      <c r="FX944" s="155"/>
      <c r="FY944" s="155"/>
      <c r="FZ944" s="155"/>
      <c r="GA944" s="155"/>
      <c r="GB944" s="155"/>
      <c r="GC944" s="155"/>
      <c r="GD944" s="155"/>
      <c r="GE944" s="155"/>
      <c r="GF944" s="155"/>
      <c r="GG944" s="155"/>
      <c r="GH944" s="155"/>
      <c r="GI944" s="155"/>
      <c r="GJ944" s="155"/>
      <c r="GK944" s="155"/>
      <c r="GL944" s="155"/>
      <c r="GM944" s="155"/>
      <c r="GN944" s="155"/>
      <c r="GO944" s="155"/>
      <c r="GP944" s="155"/>
      <c r="GQ944" s="155"/>
      <c r="GR944" s="155"/>
      <c r="GS944" s="155"/>
      <c r="GT944" s="155"/>
      <c r="GU944" s="155"/>
      <c r="GV944" s="155"/>
      <c r="GW944" s="155"/>
      <c r="GX944" s="155"/>
      <c r="GY944" s="155"/>
      <c r="GZ944" s="155"/>
      <c r="HA944" s="155"/>
      <c r="HB944" s="155"/>
      <c r="HC944" s="155"/>
      <c r="HD944" s="155"/>
      <c r="HE944" s="155"/>
      <c r="HF944" s="155"/>
      <c r="HG944" s="155"/>
      <c r="HH944" s="155"/>
      <c r="HI944" s="155"/>
      <c r="HJ944" s="155"/>
      <c r="HK944" s="155"/>
      <c r="HL944" s="155"/>
      <c r="HM944" s="155"/>
      <c r="HN944" s="155"/>
      <c r="HO944" s="155"/>
      <c r="HP944" s="155"/>
      <c r="HQ944" s="155"/>
      <c r="HR944" s="155"/>
      <c r="HS944" s="155"/>
      <c r="HT944" s="155"/>
    </row>
    <row r="945" spans="1:228" s="217" customFormat="1" ht="15.75" hidden="1" outlineLevel="2" x14ac:dyDescent="0.25">
      <c r="A945" s="56" t="s">
        <v>734</v>
      </c>
      <c r="B945" s="63" t="s">
        <v>787</v>
      </c>
      <c r="C945" s="563">
        <v>0</v>
      </c>
      <c r="D945" s="563">
        <f t="shared" si="142"/>
        <v>700</v>
      </c>
      <c r="E945" s="563"/>
      <c r="F945" s="563"/>
      <c r="G945" s="563"/>
      <c r="H945" s="563">
        <f t="shared" si="143"/>
        <v>0</v>
      </c>
      <c r="I945" s="563">
        <v>0</v>
      </c>
      <c r="J945" s="563">
        <v>0</v>
      </c>
      <c r="K945" s="565">
        <v>0</v>
      </c>
      <c r="L945" s="563">
        <f t="shared" si="144"/>
        <v>700</v>
      </c>
      <c r="M945" s="565">
        <v>0</v>
      </c>
      <c r="N945" s="563">
        <v>700</v>
      </c>
      <c r="O945" s="563">
        <v>0</v>
      </c>
      <c r="P945" s="563">
        <f t="shared" si="145"/>
        <v>0</v>
      </c>
      <c r="Q945" s="563">
        <v>0</v>
      </c>
      <c r="R945" s="563">
        <v>0</v>
      </c>
      <c r="S945" s="563">
        <v>0</v>
      </c>
      <c r="T945" s="563">
        <f t="shared" si="146"/>
        <v>0</v>
      </c>
      <c r="U945" s="563">
        <v>0</v>
      </c>
      <c r="V945" s="563">
        <v>0</v>
      </c>
      <c r="W945" s="563">
        <v>0</v>
      </c>
      <c r="X945" s="58"/>
      <c r="Y945" s="288" t="s">
        <v>778</v>
      </c>
      <c r="Z945" s="344"/>
      <c r="AA945" s="216"/>
      <c r="AB945" s="216"/>
      <c r="AC945" s="216"/>
      <c r="AD945" s="216"/>
      <c r="AE945" s="216"/>
      <c r="AF945" s="216"/>
      <c r="AG945" s="216"/>
      <c r="AH945" s="216"/>
      <c r="AI945" s="216"/>
      <c r="AJ945" s="216"/>
      <c r="AK945" s="216"/>
      <c r="AL945" s="216"/>
      <c r="AM945" s="216"/>
      <c r="AN945" s="216"/>
      <c r="AO945" s="216"/>
      <c r="AP945" s="216"/>
      <c r="AQ945" s="216"/>
      <c r="AR945" s="216"/>
      <c r="AS945" s="216"/>
      <c r="AT945" s="216"/>
      <c r="AU945" s="216"/>
      <c r="AV945" s="216"/>
      <c r="AW945" s="216"/>
      <c r="AX945" s="216"/>
      <c r="AY945" s="216"/>
      <c r="AZ945" s="216"/>
      <c r="BA945" s="216"/>
      <c r="BB945" s="216"/>
      <c r="BC945" s="216"/>
      <c r="BD945" s="216"/>
      <c r="BE945" s="216"/>
      <c r="BF945" s="216"/>
      <c r="BG945" s="216"/>
      <c r="BH945" s="216"/>
      <c r="BI945" s="216"/>
      <c r="BJ945" s="216"/>
      <c r="BK945" s="216"/>
      <c r="BL945" s="216"/>
      <c r="BM945" s="216"/>
      <c r="BN945" s="216"/>
      <c r="BO945" s="216"/>
      <c r="BP945" s="216"/>
      <c r="BQ945" s="216"/>
      <c r="BR945" s="216"/>
      <c r="BS945" s="216"/>
      <c r="BT945" s="216"/>
      <c r="BU945" s="216"/>
      <c r="BV945" s="216"/>
      <c r="BW945" s="216"/>
      <c r="BX945" s="216"/>
      <c r="BY945" s="216"/>
      <c r="BZ945" s="216"/>
      <c r="CA945" s="216"/>
      <c r="CB945" s="216"/>
      <c r="CC945" s="216"/>
      <c r="CD945" s="216"/>
      <c r="CE945" s="216"/>
      <c r="CF945" s="216"/>
      <c r="CG945" s="216"/>
      <c r="CH945" s="216"/>
      <c r="CI945" s="216"/>
      <c r="CJ945" s="216"/>
      <c r="CK945" s="216"/>
      <c r="CL945" s="216"/>
      <c r="CM945" s="216"/>
      <c r="CN945" s="216"/>
      <c r="CO945" s="216"/>
      <c r="CP945" s="216"/>
      <c r="CQ945" s="216"/>
      <c r="CR945" s="216"/>
      <c r="CS945" s="216"/>
      <c r="CT945" s="216"/>
      <c r="CU945" s="216"/>
      <c r="CV945" s="216"/>
      <c r="CW945" s="216"/>
      <c r="CX945" s="216"/>
      <c r="CY945" s="216"/>
      <c r="CZ945" s="216"/>
      <c r="DA945" s="216"/>
      <c r="DB945" s="216"/>
      <c r="DC945" s="216"/>
      <c r="DD945" s="216"/>
      <c r="DE945" s="216"/>
      <c r="DF945" s="216"/>
      <c r="DG945" s="216"/>
      <c r="DH945" s="216"/>
      <c r="DI945" s="216"/>
      <c r="DJ945" s="216"/>
      <c r="DK945" s="216"/>
      <c r="DL945" s="216"/>
      <c r="DM945" s="216"/>
      <c r="DN945" s="216"/>
      <c r="DO945" s="216"/>
      <c r="DP945" s="216"/>
      <c r="DQ945" s="216"/>
      <c r="DR945" s="216"/>
      <c r="DS945" s="216"/>
      <c r="DT945" s="216"/>
      <c r="DU945" s="216"/>
      <c r="DV945" s="216"/>
      <c r="DW945" s="216"/>
      <c r="DX945" s="216"/>
      <c r="DY945" s="216"/>
      <c r="DZ945" s="216"/>
      <c r="EA945" s="216"/>
      <c r="EB945" s="216"/>
      <c r="EC945" s="216"/>
      <c r="ED945" s="216"/>
      <c r="EE945" s="216"/>
      <c r="EF945" s="216"/>
      <c r="EG945" s="216"/>
      <c r="EH945" s="216"/>
      <c r="EI945" s="216"/>
      <c r="EJ945" s="216"/>
      <c r="EK945" s="216"/>
      <c r="EL945" s="216"/>
      <c r="EM945" s="216"/>
      <c r="EN945" s="216"/>
      <c r="EO945" s="216"/>
      <c r="EP945" s="216"/>
      <c r="EQ945" s="216"/>
      <c r="ER945" s="216"/>
      <c r="ES945" s="216"/>
      <c r="ET945" s="216"/>
      <c r="EU945" s="216"/>
      <c r="EV945" s="216"/>
      <c r="EW945" s="216"/>
      <c r="EX945" s="216"/>
      <c r="EY945" s="216"/>
      <c r="EZ945" s="216"/>
      <c r="FA945" s="216"/>
      <c r="FB945" s="216"/>
      <c r="FC945" s="216"/>
      <c r="FD945" s="216"/>
      <c r="FE945" s="216"/>
      <c r="FF945" s="216"/>
      <c r="FG945" s="216"/>
      <c r="FH945" s="216"/>
      <c r="FI945" s="216"/>
      <c r="FJ945" s="216"/>
      <c r="FK945" s="216"/>
      <c r="FL945" s="216"/>
      <c r="FM945" s="216"/>
      <c r="FN945" s="216"/>
      <c r="FO945" s="216"/>
      <c r="FP945" s="216"/>
      <c r="FQ945" s="216"/>
      <c r="FR945" s="216"/>
      <c r="FS945" s="216"/>
      <c r="FT945" s="216"/>
      <c r="FU945" s="216"/>
      <c r="FV945" s="216"/>
      <c r="FW945" s="216"/>
      <c r="FX945" s="216"/>
      <c r="FY945" s="216"/>
      <c r="FZ945" s="216"/>
      <c r="GA945" s="216"/>
      <c r="GB945" s="216"/>
      <c r="GC945" s="216"/>
      <c r="GD945" s="216"/>
      <c r="GE945" s="216"/>
      <c r="GF945" s="216"/>
      <c r="GG945" s="216"/>
      <c r="GH945" s="216"/>
      <c r="GI945" s="216"/>
      <c r="GJ945" s="216"/>
      <c r="GK945" s="216"/>
      <c r="GL945" s="216"/>
      <c r="GM945" s="216"/>
      <c r="GN945" s="216"/>
      <c r="GO945" s="216"/>
      <c r="GP945" s="216"/>
      <c r="GQ945" s="216"/>
      <c r="GR945" s="216"/>
      <c r="GS945" s="216"/>
      <c r="GT945" s="216"/>
      <c r="GU945" s="216"/>
      <c r="GV945" s="216"/>
      <c r="GW945" s="216"/>
      <c r="GX945" s="216"/>
      <c r="GY945" s="216"/>
      <c r="GZ945" s="216"/>
      <c r="HA945" s="216"/>
      <c r="HB945" s="216"/>
      <c r="HC945" s="216"/>
      <c r="HD945" s="216"/>
      <c r="HE945" s="216"/>
      <c r="HF945" s="216"/>
      <c r="HG945" s="216"/>
      <c r="HH945" s="216"/>
      <c r="HI945" s="216"/>
      <c r="HJ945" s="216"/>
      <c r="HK945" s="216"/>
      <c r="HL945" s="216"/>
      <c r="HM945" s="216"/>
      <c r="HN945" s="216"/>
      <c r="HO945" s="216"/>
      <c r="HP945" s="216"/>
      <c r="HQ945" s="216"/>
      <c r="HR945" s="216"/>
      <c r="HS945" s="216"/>
      <c r="HT945" s="216"/>
    </row>
    <row r="946" spans="1:228" s="217" customFormat="1" ht="31.5" hidden="1" outlineLevel="2" x14ac:dyDescent="0.25">
      <c r="A946" s="56" t="s">
        <v>892</v>
      </c>
      <c r="B946" s="63" t="s">
        <v>1112</v>
      </c>
      <c r="C946" s="563">
        <v>0</v>
      </c>
      <c r="D946" s="563">
        <f t="shared" si="142"/>
        <v>1102</v>
      </c>
      <c r="E946" s="563"/>
      <c r="F946" s="563"/>
      <c r="G946" s="563"/>
      <c r="H946" s="563">
        <f t="shared" si="143"/>
        <v>1102</v>
      </c>
      <c r="I946" s="563">
        <v>0</v>
      </c>
      <c r="J946" s="563">
        <v>1102</v>
      </c>
      <c r="K946" s="565">
        <v>0</v>
      </c>
      <c r="L946" s="563">
        <f t="shared" si="144"/>
        <v>0</v>
      </c>
      <c r="M946" s="565">
        <v>0</v>
      </c>
      <c r="N946" s="563">
        <v>0</v>
      </c>
      <c r="O946" s="563">
        <v>0</v>
      </c>
      <c r="P946" s="563">
        <f t="shared" si="145"/>
        <v>0</v>
      </c>
      <c r="Q946" s="563">
        <v>0</v>
      </c>
      <c r="R946" s="563">
        <v>0</v>
      </c>
      <c r="S946" s="563">
        <v>0</v>
      </c>
      <c r="T946" s="563">
        <f t="shared" si="146"/>
        <v>0</v>
      </c>
      <c r="U946" s="563">
        <v>0</v>
      </c>
      <c r="V946" s="563">
        <v>0</v>
      </c>
      <c r="W946" s="563">
        <v>0</v>
      </c>
      <c r="X946" s="58"/>
      <c r="Y946" s="288"/>
      <c r="Z946" s="344"/>
      <c r="AA946" s="216"/>
      <c r="AB946" s="216"/>
      <c r="AC946" s="216"/>
      <c r="AD946" s="216"/>
      <c r="AE946" s="216"/>
      <c r="AF946" s="216"/>
      <c r="AG946" s="216"/>
      <c r="AH946" s="216"/>
      <c r="AI946" s="216"/>
      <c r="AJ946" s="216"/>
      <c r="AK946" s="216"/>
      <c r="AL946" s="216"/>
      <c r="AM946" s="216"/>
      <c r="AN946" s="216"/>
      <c r="AO946" s="216"/>
      <c r="AP946" s="216"/>
      <c r="AQ946" s="216"/>
      <c r="AR946" s="216"/>
      <c r="AS946" s="216"/>
      <c r="AT946" s="216"/>
      <c r="AU946" s="216"/>
      <c r="AV946" s="216"/>
      <c r="AW946" s="216"/>
      <c r="AX946" s="216"/>
      <c r="AY946" s="216"/>
      <c r="AZ946" s="216"/>
      <c r="BA946" s="216"/>
      <c r="BB946" s="216"/>
      <c r="BC946" s="216"/>
      <c r="BD946" s="216"/>
      <c r="BE946" s="216"/>
      <c r="BF946" s="216"/>
      <c r="BG946" s="216"/>
      <c r="BH946" s="216"/>
      <c r="BI946" s="216"/>
      <c r="BJ946" s="216"/>
      <c r="BK946" s="216"/>
      <c r="BL946" s="216"/>
      <c r="BM946" s="216"/>
      <c r="BN946" s="216"/>
      <c r="BO946" s="216"/>
      <c r="BP946" s="216"/>
      <c r="BQ946" s="216"/>
      <c r="BR946" s="216"/>
      <c r="BS946" s="216"/>
      <c r="BT946" s="216"/>
      <c r="BU946" s="216"/>
      <c r="BV946" s="216"/>
      <c r="BW946" s="216"/>
      <c r="BX946" s="216"/>
      <c r="BY946" s="216"/>
      <c r="BZ946" s="216"/>
      <c r="CA946" s="216"/>
      <c r="CB946" s="216"/>
      <c r="CC946" s="216"/>
      <c r="CD946" s="216"/>
      <c r="CE946" s="216"/>
      <c r="CF946" s="216"/>
      <c r="CG946" s="216"/>
      <c r="CH946" s="216"/>
      <c r="CI946" s="216"/>
      <c r="CJ946" s="216"/>
      <c r="CK946" s="216"/>
      <c r="CL946" s="216"/>
      <c r="CM946" s="216"/>
      <c r="CN946" s="216"/>
      <c r="CO946" s="216"/>
      <c r="CP946" s="216"/>
      <c r="CQ946" s="216"/>
      <c r="CR946" s="216"/>
      <c r="CS946" s="216"/>
      <c r="CT946" s="216"/>
      <c r="CU946" s="216"/>
      <c r="CV946" s="216"/>
      <c r="CW946" s="216"/>
      <c r="CX946" s="216"/>
      <c r="CY946" s="216"/>
      <c r="CZ946" s="216"/>
      <c r="DA946" s="216"/>
      <c r="DB946" s="216"/>
      <c r="DC946" s="216"/>
      <c r="DD946" s="216"/>
      <c r="DE946" s="216"/>
      <c r="DF946" s="216"/>
      <c r="DG946" s="216"/>
      <c r="DH946" s="216"/>
      <c r="DI946" s="216"/>
      <c r="DJ946" s="216"/>
      <c r="DK946" s="216"/>
      <c r="DL946" s="216"/>
      <c r="DM946" s="216"/>
      <c r="DN946" s="216"/>
      <c r="DO946" s="216"/>
      <c r="DP946" s="216"/>
      <c r="DQ946" s="216"/>
      <c r="DR946" s="216"/>
      <c r="DS946" s="216"/>
      <c r="DT946" s="216"/>
      <c r="DU946" s="216"/>
      <c r="DV946" s="216"/>
      <c r="DW946" s="216"/>
      <c r="DX946" s="216"/>
      <c r="DY946" s="216"/>
      <c r="DZ946" s="216"/>
      <c r="EA946" s="216"/>
      <c r="EB946" s="216"/>
      <c r="EC946" s="216"/>
      <c r="ED946" s="216"/>
      <c r="EE946" s="216"/>
      <c r="EF946" s="216"/>
      <c r="EG946" s="216"/>
      <c r="EH946" s="216"/>
      <c r="EI946" s="216"/>
      <c r="EJ946" s="216"/>
      <c r="EK946" s="216"/>
      <c r="EL946" s="216"/>
      <c r="EM946" s="216"/>
      <c r="EN946" s="216"/>
      <c r="EO946" s="216"/>
      <c r="EP946" s="216"/>
      <c r="EQ946" s="216"/>
      <c r="ER946" s="216"/>
      <c r="ES946" s="216"/>
      <c r="ET946" s="216"/>
      <c r="EU946" s="216"/>
      <c r="EV946" s="216"/>
      <c r="EW946" s="216"/>
      <c r="EX946" s="216"/>
      <c r="EY946" s="216"/>
      <c r="EZ946" s="216"/>
      <c r="FA946" s="216"/>
      <c r="FB946" s="216"/>
      <c r="FC946" s="216"/>
      <c r="FD946" s="216"/>
      <c r="FE946" s="216"/>
      <c r="FF946" s="216"/>
      <c r="FG946" s="216"/>
      <c r="FH946" s="216"/>
      <c r="FI946" s="216"/>
      <c r="FJ946" s="216"/>
      <c r="FK946" s="216"/>
      <c r="FL946" s="216"/>
      <c r="FM946" s="216"/>
      <c r="FN946" s="216"/>
      <c r="FO946" s="216"/>
      <c r="FP946" s="216"/>
      <c r="FQ946" s="216"/>
      <c r="FR946" s="216"/>
      <c r="FS946" s="216"/>
      <c r="FT946" s="216"/>
      <c r="FU946" s="216"/>
      <c r="FV946" s="216"/>
      <c r="FW946" s="216"/>
      <c r="FX946" s="216"/>
      <c r="FY946" s="216"/>
      <c r="FZ946" s="216"/>
      <c r="GA946" s="216"/>
      <c r="GB946" s="216"/>
      <c r="GC946" s="216"/>
      <c r="GD946" s="216"/>
      <c r="GE946" s="216"/>
      <c r="GF946" s="216"/>
      <c r="GG946" s="216"/>
      <c r="GH946" s="216"/>
      <c r="GI946" s="216"/>
      <c r="GJ946" s="216"/>
      <c r="GK946" s="216"/>
      <c r="GL946" s="216"/>
      <c r="GM946" s="216"/>
      <c r="GN946" s="216"/>
      <c r="GO946" s="216"/>
      <c r="GP946" s="216"/>
      <c r="GQ946" s="216"/>
      <c r="GR946" s="216"/>
      <c r="GS946" s="216"/>
      <c r="GT946" s="216"/>
      <c r="GU946" s="216"/>
      <c r="GV946" s="216"/>
      <c r="GW946" s="216"/>
      <c r="GX946" s="216"/>
      <c r="GY946" s="216"/>
      <c r="GZ946" s="216"/>
      <c r="HA946" s="216"/>
      <c r="HB946" s="216"/>
      <c r="HC946" s="216"/>
      <c r="HD946" s="216"/>
      <c r="HE946" s="216"/>
      <c r="HF946" s="216"/>
      <c r="HG946" s="216"/>
      <c r="HH946" s="216"/>
      <c r="HI946" s="216"/>
      <c r="HJ946" s="216"/>
      <c r="HK946" s="216"/>
      <c r="HL946" s="216"/>
      <c r="HM946" s="216"/>
      <c r="HN946" s="216"/>
      <c r="HO946" s="216"/>
      <c r="HP946" s="216"/>
      <c r="HQ946" s="216"/>
      <c r="HR946" s="216"/>
      <c r="HS946" s="216"/>
      <c r="HT946" s="216"/>
    </row>
    <row r="947" spans="1:228" s="394" customFormat="1" ht="15.75" hidden="1" outlineLevel="2" x14ac:dyDescent="0.25">
      <c r="A947" s="385" t="s">
        <v>892</v>
      </c>
      <c r="B947" s="386" t="s">
        <v>1138</v>
      </c>
      <c r="C947" s="567">
        <v>0</v>
      </c>
      <c r="D947" s="567">
        <f t="shared" si="142"/>
        <v>1500</v>
      </c>
      <c r="E947" s="567"/>
      <c r="F947" s="567"/>
      <c r="G947" s="567"/>
      <c r="H947" s="567">
        <f t="shared" si="143"/>
        <v>1500</v>
      </c>
      <c r="I947" s="567">
        <v>0</v>
      </c>
      <c r="J947" s="567">
        <v>1500</v>
      </c>
      <c r="K947" s="599">
        <v>0</v>
      </c>
      <c r="L947" s="567">
        <f t="shared" si="144"/>
        <v>0</v>
      </c>
      <c r="M947" s="599">
        <v>0</v>
      </c>
      <c r="N947" s="567">
        <v>0</v>
      </c>
      <c r="O947" s="567">
        <v>0</v>
      </c>
      <c r="P947" s="567">
        <f t="shared" si="145"/>
        <v>0</v>
      </c>
      <c r="Q947" s="567">
        <v>0</v>
      </c>
      <c r="R947" s="567">
        <v>0</v>
      </c>
      <c r="S947" s="567">
        <v>0</v>
      </c>
      <c r="T947" s="567">
        <f t="shared" si="146"/>
        <v>0</v>
      </c>
      <c r="U947" s="567">
        <v>0</v>
      </c>
      <c r="V947" s="567">
        <v>0</v>
      </c>
      <c r="W947" s="567">
        <v>0</v>
      </c>
      <c r="X947" s="378"/>
      <c r="Y947" s="391"/>
      <c r="Z947" s="392"/>
      <c r="AA947" s="393"/>
      <c r="AB947" s="393"/>
      <c r="AC947" s="393"/>
      <c r="AD947" s="393"/>
      <c r="AE947" s="393"/>
      <c r="AF947" s="393"/>
      <c r="AG947" s="393"/>
      <c r="AH947" s="393"/>
      <c r="AI947" s="393"/>
      <c r="AJ947" s="393"/>
      <c r="AK947" s="393"/>
      <c r="AL947" s="393"/>
      <c r="AM947" s="393"/>
      <c r="AN947" s="393"/>
      <c r="AO947" s="393"/>
      <c r="AP947" s="393"/>
      <c r="AQ947" s="393"/>
      <c r="AR947" s="393"/>
      <c r="AS947" s="393"/>
      <c r="AT947" s="393"/>
      <c r="AU947" s="393"/>
      <c r="AV947" s="393"/>
      <c r="AW947" s="393"/>
      <c r="AX947" s="393"/>
      <c r="AY947" s="393"/>
      <c r="AZ947" s="393"/>
      <c r="BA947" s="393"/>
      <c r="BB947" s="393"/>
      <c r="BC947" s="393"/>
      <c r="BD947" s="393"/>
      <c r="BE947" s="393"/>
      <c r="BF947" s="393"/>
      <c r="BG947" s="393"/>
      <c r="BH947" s="393"/>
      <c r="BI947" s="393"/>
      <c r="BJ947" s="393"/>
      <c r="BK947" s="393"/>
      <c r="BL947" s="393"/>
      <c r="BM947" s="393"/>
      <c r="BN947" s="393"/>
      <c r="BO947" s="393"/>
      <c r="BP947" s="393"/>
      <c r="BQ947" s="393"/>
      <c r="BR947" s="393"/>
      <c r="BS947" s="393"/>
      <c r="BT947" s="393"/>
      <c r="BU947" s="393"/>
      <c r="BV947" s="393"/>
      <c r="BW947" s="393"/>
      <c r="BX947" s="393"/>
      <c r="BY947" s="393"/>
      <c r="BZ947" s="393"/>
      <c r="CA947" s="393"/>
      <c r="CB947" s="393"/>
      <c r="CC947" s="393"/>
      <c r="CD947" s="393"/>
      <c r="CE947" s="393"/>
      <c r="CF947" s="393"/>
      <c r="CG947" s="393"/>
      <c r="CH947" s="393"/>
      <c r="CI947" s="393"/>
      <c r="CJ947" s="393"/>
      <c r="CK947" s="393"/>
      <c r="CL947" s="393"/>
      <c r="CM947" s="393"/>
      <c r="CN947" s="393"/>
      <c r="CO947" s="393"/>
      <c r="CP947" s="393"/>
      <c r="CQ947" s="393"/>
      <c r="CR947" s="393"/>
      <c r="CS947" s="393"/>
      <c r="CT947" s="393"/>
      <c r="CU947" s="393"/>
      <c r="CV947" s="393"/>
      <c r="CW947" s="393"/>
      <c r="CX947" s="393"/>
      <c r="CY947" s="393"/>
      <c r="CZ947" s="393"/>
      <c r="DA947" s="393"/>
      <c r="DB947" s="393"/>
      <c r="DC947" s="393"/>
      <c r="DD947" s="393"/>
      <c r="DE947" s="393"/>
      <c r="DF947" s="393"/>
      <c r="DG947" s="393"/>
      <c r="DH947" s="393"/>
      <c r="DI947" s="393"/>
      <c r="DJ947" s="393"/>
      <c r="DK947" s="393"/>
      <c r="DL947" s="393"/>
      <c r="DM947" s="393"/>
      <c r="DN947" s="393"/>
      <c r="DO947" s="393"/>
      <c r="DP947" s="393"/>
      <c r="DQ947" s="393"/>
      <c r="DR947" s="393"/>
      <c r="DS947" s="393"/>
      <c r="DT947" s="393"/>
      <c r="DU947" s="393"/>
      <c r="DV947" s="393"/>
      <c r="DW947" s="393"/>
      <c r="DX947" s="393"/>
      <c r="DY947" s="393"/>
      <c r="DZ947" s="393"/>
      <c r="EA947" s="393"/>
      <c r="EB947" s="393"/>
      <c r="EC947" s="393"/>
      <c r="ED947" s="393"/>
      <c r="EE947" s="393"/>
      <c r="EF947" s="393"/>
      <c r="EG947" s="393"/>
      <c r="EH947" s="393"/>
      <c r="EI947" s="393"/>
      <c r="EJ947" s="393"/>
      <c r="EK947" s="393"/>
      <c r="EL947" s="393"/>
      <c r="EM947" s="393"/>
      <c r="EN947" s="393"/>
      <c r="EO947" s="393"/>
      <c r="EP947" s="393"/>
      <c r="EQ947" s="393"/>
      <c r="ER947" s="393"/>
      <c r="ES947" s="393"/>
      <c r="ET947" s="393"/>
      <c r="EU947" s="393"/>
      <c r="EV947" s="393"/>
      <c r="EW947" s="393"/>
      <c r="EX947" s="393"/>
      <c r="EY947" s="393"/>
      <c r="EZ947" s="393"/>
      <c r="FA947" s="393"/>
      <c r="FB947" s="393"/>
      <c r="FC947" s="393"/>
      <c r="FD947" s="393"/>
      <c r="FE947" s="393"/>
      <c r="FF947" s="393"/>
      <c r="FG947" s="393"/>
      <c r="FH947" s="393"/>
      <c r="FI947" s="393"/>
      <c r="FJ947" s="393"/>
      <c r="FK947" s="393"/>
      <c r="FL947" s="393"/>
      <c r="FM947" s="393"/>
      <c r="FN947" s="393"/>
      <c r="FO947" s="393"/>
      <c r="FP947" s="393"/>
      <c r="FQ947" s="393"/>
      <c r="FR947" s="393"/>
      <c r="FS947" s="393"/>
      <c r="FT947" s="393"/>
      <c r="FU947" s="393"/>
      <c r="FV947" s="393"/>
      <c r="FW947" s="393"/>
      <c r="FX947" s="393"/>
      <c r="FY947" s="393"/>
      <c r="FZ947" s="393"/>
      <c r="GA947" s="393"/>
      <c r="GB947" s="393"/>
      <c r="GC947" s="393"/>
      <c r="GD947" s="393"/>
      <c r="GE947" s="393"/>
      <c r="GF947" s="393"/>
      <c r="GG947" s="393"/>
      <c r="GH947" s="393"/>
      <c r="GI947" s="393"/>
      <c r="GJ947" s="393"/>
      <c r="GK947" s="393"/>
      <c r="GL947" s="393"/>
      <c r="GM947" s="393"/>
      <c r="GN947" s="393"/>
      <c r="GO947" s="393"/>
      <c r="GP947" s="393"/>
      <c r="GQ947" s="393"/>
      <c r="GR947" s="393"/>
      <c r="GS947" s="393"/>
      <c r="GT947" s="393"/>
      <c r="GU947" s="393"/>
      <c r="GV947" s="393"/>
      <c r="GW947" s="393"/>
      <c r="GX947" s="393"/>
      <c r="GY947" s="393"/>
      <c r="GZ947" s="393"/>
      <c r="HA947" s="393"/>
      <c r="HB947" s="393"/>
      <c r="HC947" s="393"/>
      <c r="HD947" s="393"/>
      <c r="HE947" s="393"/>
      <c r="HF947" s="393"/>
      <c r="HG947" s="393"/>
      <c r="HH947" s="393"/>
      <c r="HI947" s="393"/>
      <c r="HJ947" s="393"/>
      <c r="HK947" s="393"/>
      <c r="HL947" s="393"/>
      <c r="HM947" s="393"/>
      <c r="HN947" s="393"/>
      <c r="HO947" s="393"/>
      <c r="HP947" s="393"/>
      <c r="HQ947" s="393"/>
      <c r="HR947" s="393"/>
      <c r="HS947" s="393"/>
      <c r="HT947" s="393"/>
    </row>
    <row r="948" spans="1:228" s="394" customFormat="1" ht="15.75" hidden="1" outlineLevel="2" x14ac:dyDescent="0.25">
      <c r="A948" s="385" t="s">
        <v>892</v>
      </c>
      <c r="B948" s="386" t="s">
        <v>1139</v>
      </c>
      <c r="C948" s="567">
        <v>0</v>
      </c>
      <c r="D948" s="567">
        <f t="shared" si="142"/>
        <v>1500</v>
      </c>
      <c r="E948" s="567"/>
      <c r="F948" s="567"/>
      <c r="G948" s="567"/>
      <c r="H948" s="567">
        <f t="shared" si="143"/>
        <v>1500</v>
      </c>
      <c r="I948" s="567">
        <v>0</v>
      </c>
      <c r="J948" s="567">
        <v>1500</v>
      </c>
      <c r="K948" s="599">
        <v>0</v>
      </c>
      <c r="L948" s="567">
        <f t="shared" si="144"/>
        <v>0</v>
      </c>
      <c r="M948" s="599">
        <v>0</v>
      </c>
      <c r="N948" s="567">
        <v>0</v>
      </c>
      <c r="O948" s="567">
        <v>0</v>
      </c>
      <c r="P948" s="567">
        <f t="shared" si="145"/>
        <v>0</v>
      </c>
      <c r="Q948" s="567">
        <v>0</v>
      </c>
      <c r="R948" s="567">
        <v>0</v>
      </c>
      <c r="S948" s="567">
        <v>0</v>
      </c>
      <c r="T948" s="567">
        <f t="shared" si="146"/>
        <v>0</v>
      </c>
      <c r="U948" s="567">
        <v>0</v>
      </c>
      <c r="V948" s="567">
        <v>0</v>
      </c>
      <c r="W948" s="567">
        <v>0</v>
      </c>
      <c r="X948" s="378"/>
      <c r="Y948" s="391"/>
      <c r="Z948" s="392"/>
      <c r="AA948" s="393"/>
      <c r="AB948" s="393"/>
      <c r="AC948" s="393"/>
      <c r="AD948" s="393"/>
      <c r="AE948" s="393"/>
      <c r="AF948" s="393"/>
      <c r="AG948" s="393"/>
      <c r="AH948" s="393"/>
      <c r="AI948" s="393"/>
      <c r="AJ948" s="393"/>
      <c r="AK948" s="393"/>
      <c r="AL948" s="393"/>
      <c r="AM948" s="393"/>
      <c r="AN948" s="393"/>
      <c r="AO948" s="393"/>
      <c r="AP948" s="393"/>
      <c r="AQ948" s="393"/>
      <c r="AR948" s="393"/>
      <c r="AS948" s="393"/>
      <c r="AT948" s="393"/>
      <c r="AU948" s="393"/>
      <c r="AV948" s="393"/>
      <c r="AW948" s="393"/>
      <c r="AX948" s="393"/>
      <c r="AY948" s="393"/>
      <c r="AZ948" s="393"/>
      <c r="BA948" s="393"/>
      <c r="BB948" s="393"/>
      <c r="BC948" s="393"/>
      <c r="BD948" s="393"/>
      <c r="BE948" s="393"/>
      <c r="BF948" s="393"/>
      <c r="BG948" s="393"/>
      <c r="BH948" s="393"/>
      <c r="BI948" s="393"/>
      <c r="BJ948" s="393"/>
      <c r="BK948" s="393"/>
      <c r="BL948" s="393"/>
      <c r="BM948" s="393"/>
      <c r="BN948" s="393"/>
      <c r="BO948" s="393"/>
      <c r="BP948" s="393"/>
      <c r="BQ948" s="393"/>
      <c r="BR948" s="393"/>
      <c r="BS948" s="393"/>
      <c r="BT948" s="393"/>
      <c r="BU948" s="393"/>
      <c r="BV948" s="393"/>
      <c r="BW948" s="393"/>
      <c r="BX948" s="393"/>
      <c r="BY948" s="393"/>
      <c r="BZ948" s="393"/>
      <c r="CA948" s="393"/>
      <c r="CB948" s="393"/>
      <c r="CC948" s="393"/>
      <c r="CD948" s="393"/>
      <c r="CE948" s="393"/>
      <c r="CF948" s="393"/>
      <c r="CG948" s="393"/>
      <c r="CH948" s="393"/>
      <c r="CI948" s="393"/>
      <c r="CJ948" s="393"/>
      <c r="CK948" s="393"/>
      <c r="CL948" s="393"/>
      <c r="CM948" s="393"/>
      <c r="CN948" s="393"/>
      <c r="CO948" s="393"/>
      <c r="CP948" s="393"/>
      <c r="CQ948" s="393"/>
      <c r="CR948" s="393"/>
      <c r="CS948" s="393"/>
      <c r="CT948" s="393"/>
      <c r="CU948" s="393"/>
      <c r="CV948" s="393"/>
      <c r="CW948" s="393"/>
      <c r="CX948" s="393"/>
      <c r="CY948" s="393"/>
      <c r="CZ948" s="393"/>
      <c r="DA948" s="393"/>
      <c r="DB948" s="393"/>
      <c r="DC948" s="393"/>
      <c r="DD948" s="393"/>
      <c r="DE948" s="393"/>
      <c r="DF948" s="393"/>
      <c r="DG948" s="393"/>
      <c r="DH948" s="393"/>
      <c r="DI948" s="393"/>
      <c r="DJ948" s="393"/>
      <c r="DK948" s="393"/>
      <c r="DL948" s="393"/>
      <c r="DM948" s="393"/>
      <c r="DN948" s="393"/>
      <c r="DO948" s="393"/>
      <c r="DP948" s="393"/>
      <c r="DQ948" s="393"/>
      <c r="DR948" s="393"/>
      <c r="DS948" s="393"/>
      <c r="DT948" s="393"/>
      <c r="DU948" s="393"/>
      <c r="DV948" s="393"/>
      <c r="DW948" s="393"/>
      <c r="DX948" s="393"/>
      <c r="DY948" s="393"/>
      <c r="DZ948" s="393"/>
      <c r="EA948" s="393"/>
      <c r="EB948" s="393"/>
      <c r="EC948" s="393"/>
      <c r="ED948" s="393"/>
      <c r="EE948" s="393"/>
      <c r="EF948" s="393"/>
      <c r="EG948" s="393"/>
      <c r="EH948" s="393"/>
      <c r="EI948" s="393"/>
      <c r="EJ948" s="393"/>
      <c r="EK948" s="393"/>
      <c r="EL948" s="393"/>
      <c r="EM948" s="393"/>
      <c r="EN948" s="393"/>
      <c r="EO948" s="393"/>
      <c r="EP948" s="393"/>
      <c r="EQ948" s="393"/>
      <c r="ER948" s="393"/>
      <c r="ES948" s="393"/>
      <c r="ET948" s="393"/>
      <c r="EU948" s="393"/>
      <c r="EV948" s="393"/>
      <c r="EW948" s="393"/>
      <c r="EX948" s="393"/>
      <c r="EY948" s="393"/>
      <c r="EZ948" s="393"/>
      <c r="FA948" s="393"/>
      <c r="FB948" s="393"/>
      <c r="FC948" s="393"/>
      <c r="FD948" s="393"/>
      <c r="FE948" s="393"/>
      <c r="FF948" s="393"/>
      <c r="FG948" s="393"/>
      <c r="FH948" s="393"/>
      <c r="FI948" s="393"/>
      <c r="FJ948" s="393"/>
      <c r="FK948" s="393"/>
      <c r="FL948" s="393"/>
      <c r="FM948" s="393"/>
      <c r="FN948" s="393"/>
      <c r="FO948" s="393"/>
      <c r="FP948" s="393"/>
      <c r="FQ948" s="393"/>
      <c r="FR948" s="393"/>
      <c r="FS948" s="393"/>
      <c r="FT948" s="393"/>
      <c r="FU948" s="393"/>
      <c r="FV948" s="393"/>
      <c r="FW948" s="393"/>
      <c r="FX948" s="393"/>
      <c r="FY948" s="393"/>
      <c r="FZ948" s="393"/>
      <c r="GA948" s="393"/>
      <c r="GB948" s="393"/>
      <c r="GC948" s="393"/>
      <c r="GD948" s="393"/>
      <c r="GE948" s="393"/>
      <c r="GF948" s="393"/>
      <c r="GG948" s="393"/>
      <c r="GH948" s="393"/>
      <c r="GI948" s="393"/>
      <c r="GJ948" s="393"/>
      <c r="GK948" s="393"/>
      <c r="GL948" s="393"/>
      <c r="GM948" s="393"/>
      <c r="GN948" s="393"/>
      <c r="GO948" s="393"/>
      <c r="GP948" s="393"/>
      <c r="GQ948" s="393"/>
      <c r="GR948" s="393"/>
      <c r="GS948" s="393"/>
      <c r="GT948" s="393"/>
      <c r="GU948" s="393"/>
      <c r="GV948" s="393"/>
      <c r="GW948" s="393"/>
      <c r="GX948" s="393"/>
      <c r="GY948" s="393"/>
      <c r="GZ948" s="393"/>
      <c r="HA948" s="393"/>
      <c r="HB948" s="393"/>
      <c r="HC948" s="393"/>
      <c r="HD948" s="393"/>
      <c r="HE948" s="393"/>
      <c r="HF948" s="393"/>
      <c r="HG948" s="393"/>
      <c r="HH948" s="393"/>
      <c r="HI948" s="393"/>
      <c r="HJ948" s="393"/>
      <c r="HK948" s="393"/>
      <c r="HL948" s="393"/>
      <c r="HM948" s="393"/>
      <c r="HN948" s="393"/>
      <c r="HO948" s="393"/>
      <c r="HP948" s="393"/>
      <c r="HQ948" s="393"/>
      <c r="HR948" s="393"/>
      <c r="HS948" s="393"/>
      <c r="HT948" s="393"/>
    </row>
    <row r="949" spans="1:228" s="394" customFormat="1" ht="31.5" hidden="1" outlineLevel="2" x14ac:dyDescent="0.25">
      <c r="A949" s="385" t="s">
        <v>892</v>
      </c>
      <c r="B949" s="386" t="s">
        <v>1140</v>
      </c>
      <c r="C949" s="567">
        <v>0</v>
      </c>
      <c r="D949" s="567">
        <f t="shared" si="142"/>
        <v>3000</v>
      </c>
      <c r="E949" s="567"/>
      <c r="F949" s="567"/>
      <c r="G949" s="567"/>
      <c r="H949" s="567">
        <f t="shared" si="143"/>
        <v>3000</v>
      </c>
      <c r="I949" s="567">
        <v>0</v>
      </c>
      <c r="J949" s="567">
        <v>3000</v>
      </c>
      <c r="K949" s="599">
        <v>0</v>
      </c>
      <c r="L949" s="567">
        <f t="shared" si="144"/>
        <v>0</v>
      </c>
      <c r="M949" s="599">
        <v>0</v>
      </c>
      <c r="N949" s="567">
        <v>0</v>
      </c>
      <c r="O949" s="567">
        <v>0</v>
      </c>
      <c r="P949" s="567">
        <f t="shared" si="145"/>
        <v>0</v>
      </c>
      <c r="Q949" s="567">
        <v>0</v>
      </c>
      <c r="R949" s="567">
        <v>0</v>
      </c>
      <c r="S949" s="567">
        <v>0</v>
      </c>
      <c r="T949" s="567">
        <f t="shared" si="146"/>
        <v>0</v>
      </c>
      <c r="U949" s="567">
        <v>0</v>
      </c>
      <c r="V949" s="567">
        <v>0</v>
      </c>
      <c r="W949" s="567">
        <v>0</v>
      </c>
      <c r="X949" s="378"/>
      <c r="Y949" s="391"/>
      <c r="Z949" s="392"/>
      <c r="AA949" s="393"/>
      <c r="AB949" s="393"/>
      <c r="AC949" s="393"/>
      <c r="AD949" s="393"/>
      <c r="AE949" s="393"/>
      <c r="AF949" s="393"/>
      <c r="AG949" s="393"/>
      <c r="AH949" s="393"/>
      <c r="AI949" s="393"/>
      <c r="AJ949" s="393"/>
      <c r="AK949" s="393"/>
      <c r="AL949" s="393"/>
      <c r="AM949" s="393"/>
      <c r="AN949" s="393"/>
      <c r="AO949" s="393"/>
      <c r="AP949" s="393"/>
      <c r="AQ949" s="393"/>
      <c r="AR949" s="393"/>
      <c r="AS949" s="393"/>
      <c r="AT949" s="393"/>
      <c r="AU949" s="393"/>
      <c r="AV949" s="393"/>
      <c r="AW949" s="393"/>
      <c r="AX949" s="393"/>
      <c r="AY949" s="393"/>
      <c r="AZ949" s="393"/>
      <c r="BA949" s="393"/>
      <c r="BB949" s="393"/>
      <c r="BC949" s="393"/>
      <c r="BD949" s="393"/>
      <c r="BE949" s="393"/>
      <c r="BF949" s="393"/>
      <c r="BG949" s="393"/>
      <c r="BH949" s="393"/>
      <c r="BI949" s="393"/>
      <c r="BJ949" s="393"/>
      <c r="BK949" s="393"/>
      <c r="BL949" s="393"/>
      <c r="BM949" s="393"/>
      <c r="BN949" s="393"/>
      <c r="BO949" s="393"/>
      <c r="BP949" s="393"/>
      <c r="BQ949" s="393"/>
      <c r="BR949" s="393"/>
      <c r="BS949" s="393"/>
      <c r="BT949" s="393"/>
      <c r="BU949" s="393"/>
      <c r="BV949" s="393"/>
      <c r="BW949" s="393"/>
      <c r="BX949" s="393"/>
      <c r="BY949" s="393"/>
      <c r="BZ949" s="393"/>
      <c r="CA949" s="393"/>
      <c r="CB949" s="393"/>
      <c r="CC949" s="393"/>
      <c r="CD949" s="393"/>
      <c r="CE949" s="393"/>
      <c r="CF949" s="393"/>
      <c r="CG949" s="393"/>
      <c r="CH949" s="393"/>
      <c r="CI949" s="393"/>
      <c r="CJ949" s="393"/>
      <c r="CK949" s="393"/>
      <c r="CL949" s="393"/>
      <c r="CM949" s="393"/>
      <c r="CN949" s="393"/>
      <c r="CO949" s="393"/>
      <c r="CP949" s="393"/>
      <c r="CQ949" s="393"/>
      <c r="CR949" s="393"/>
      <c r="CS949" s="393"/>
      <c r="CT949" s="393"/>
      <c r="CU949" s="393"/>
      <c r="CV949" s="393"/>
      <c r="CW949" s="393"/>
      <c r="CX949" s="393"/>
      <c r="CY949" s="393"/>
      <c r="CZ949" s="393"/>
      <c r="DA949" s="393"/>
      <c r="DB949" s="393"/>
      <c r="DC949" s="393"/>
      <c r="DD949" s="393"/>
      <c r="DE949" s="393"/>
      <c r="DF949" s="393"/>
      <c r="DG949" s="393"/>
      <c r="DH949" s="393"/>
      <c r="DI949" s="393"/>
      <c r="DJ949" s="393"/>
      <c r="DK949" s="393"/>
      <c r="DL949" s="393"/>
      <c r="DM949" s="393"/>
      <c r="DN949" s="393"/>
      <c r="DO949" s="393"/>
      <c r="DP949" s="393"/>
      <c r="DQ949" s="393"/>
      <c r="DR949" s="393"/>
      <c r="DS949" s="393"/>
      <c r="DT949" s="393"/>
      <c r="DU949" s="393"/>
      <c r="DV949" s="393"/>
      <c r="DW949" s="393"/>
      <c r="DX949" s="393"/>
      <c r="DY949" s="393"/>
      <c r="DZ949" s="393"/>
      <c r="EA949" s="393"/>
      <c r="EB949" s="393"/>
      <c r="EC949" s="393"/>
      <c r="ED949" s="393"/>
      <c r="EE949" s="393"/>
      <c r="EF949" s="393"/>
      <c r="EG949" s="393"/>
      <c r="EH949" s="393"/>
      <c r="EI949" s="393"/>
      <c r="EJ949" s="393"/>
      <c r="EK949" s="393"/>
      <c r="EL949" s="393"/>
      <c r="EM949" s="393"/>
      <c r="EN949" s="393"/>
      <c r="EO949" s="393"/>
      <c r="EP949" s="393"/>
      <c r="EQ949" s="393"/>
      <c r="ER949" s="393"/>
      <c r="ES949" s="393"/>
      <c r="ET949" s="393"/>
      <c r="EU949" s="393"/>
      <c r="EV949" s="393"/>
      <c r="EW949" s="393"/>
      <c r="EX949" s="393"/>
      <c r="EY949" s="393"/>
      <c r="EZ949" s="393"/>
      <c r="FA949" s="393"/>
      <c r="FB949" s="393"/>
      <c r="FC949" s="393"/>
      <c r="FD949" s="393"/>
      <c r="FE949" s="393"/>
      <c r="FF949" s="393"/>
      <c r="FG949" s="393"/>
      <c r="FH949" s="393"/>
      <c r="FI949" s="393"/>
      <c r="FJ949" s="393"/>
      <c r="FK949" s="393"/>
      <c r="FL949" s="393"/>
      <c r="FM949" s="393"/>
      <c r="FN949" s="393"/>
      <c r="FO949" s="393"/>
      <c r="FP949" s="393"/>
      <c r="FQ949" s="393"/>
      <c r="FR949" s="393"/>
      <c r="FS949" s="393"/>
      <c r="FT949" s="393"/>
      <c r="FU949" s="393"/>
      <c r="FV949" s="393"/>
      <c r="FW949" s="393"/>
      <c r="FX949" s="393"/>
      <c r="FY949" s="393"/>
      <c r="FZ949" s="393"/>
      <c r="GA949" s="393"/>
      <c r="GB949" s="393"/>
      <c r="GC949" s="393"/>
      <c r="GD949" s="393"/>
      <c r="GE949" s="393"/>
      <c r="GF949" s="393"/>
      <c r="GG949" s="393"/>
      <c r="GH949" s="393"/>
      <c r="GI949" s="393"/>
      <c r="GJ949" s="393"/>
      <c r="GK949" s="393"/>
      <c r="GL949" s="393"/>
      <c r="GM949" s="393"/>
      <c r="GN949" s="393"/>
      <c r="GO949" s="393"/>
      <c r="GP949" s="393"/>
      <c r="GQ949" s="393"/>
      <c r="GR949" s="393"/>
      <c r="GS949" s="393"/>
      <c r="GT949" s="393"/>
      <c r="GU949" s="393"/>
      <c r="GV949" s="393"/>
      <c r="GW949" s="393"/>
      <c r="GX949" s="393"/>
      <c r="GY949" s="393"/>
      <c r="GZ949" s="393"/>
      <c r="HA949" s="393"/>
      <c r="HB949" s="393"/>
      <c r="HC949" s="393"/>
      <c r="HD949" s="393"/>
      <c r="HE949" s="393"/>
      <c r="HF949" s="393"/>
      <c r="HG949" s="393"/>
      <c r="HH949" s="393"/>
      <c r="HI949" s="393"/>
      <c r="HJ949" s="393"/>
      <c r="HK949" s="393"/>
      <c r="HL949" s="393"/>
      <c r="HM949" s="393"/>
      <c r="HN949" s="393"/>
      <c r="HO949" s="393"/>
      <c r="HP949" s="393"/>
      <c r="HQ949" s="393"/>
      <c r="HR949" s="393"/>
      <c r="HS949" s="393"/>
      <c r="HT949" s="393"/>
    </row>
    <row r="950" spans="1:228" s="394" customFormat="1" ht="31.5" hidden="1" outlineLevel="2" x14ac:dyDescent="0.25">
      <c r="A950" s="385" t="s">
        <v>892</v>
      </c>
      <c r="B950" s="386" t="s">
        <v>1141</v>
      </c>
      <c r="C950" s="567">
        <v>0</v>
      </c>
      <c r="D950" s="567">
        <f t="shared" si="142"/>
        <v>3000</v>
      </c>
      <c r="E950" s="567"/>
      <c r="F950" s="567"/>
      <c r="G950" s="567"/>
      <c r="H950" s="567">
        <f t="shared" si="143"/>
        <v>3000</v>
      </c>
      <c r="I950" s="567">
        <v>0</v>
      </c>
      <c r="J950" s="567">
        <v>3000</v>
      </c>
      <c r="K950" s="599">
        <v>0</v>
      </c>
      <c r="L950" s="567">
        <f t="shared" si="144"/>
        <v>0</v>
      </c>
      <c r="M950" s="599">
        <v>0</v>
      </c>
      <c r="N950" s="567">
        <v>0</v>
      </c>
      <c r="O950" s="567">
        <v>0</v>
      </c>
      <c r="P950" s="567">
        <f t="shared" si="145"/>
        <v>0</v>
      </c>
      <c r="Q950" s="567">
        <v>0</v>
      </c>
      <c r="R950" s="567">
        <v>0</v>
      </c>
      <c r="S950" s="567">
        <v>0</v>
      </c>
      <c r="T950" s="567">
        <f t="shared" si="146"/>
        <v>0</v>
      </c>
      <c r="U950" s="567">
        <v>0</v>
      </c>
      <c r="V950" s="567">
        <v>0</v>
      </c>
      <c r="W950" s="567">
        <v>0</v>
      </c>
      <c r="X950" s="378"/>
      <c r="Y950" s="391"/>
      <c r="Z950" s="392"/>
      <c r="AA950" s="393"/>
      <c r="AB950" s="393"/>
      <c r="AC950" s="393"/>
      <c r="AD950" s="393"/>
      <c r="AE950" s="393"/>
      <c r="AF950" s="393"/>
      <c r="AG950" s="393"/>
      <c r="AH950" s="393"/>
      <c r="AI950" s="393"/>
      <c r="AJ950" s="393"/>
      <c r="AK950" s="393"/>
      <c r="AL950" s="393"/>
      <c r="AM950" s="393"/>
      <c r="AN950" s="393"/>
      <c r="AO950" s="393"/>
      <c r="AP950" s="393"/>
      <c r="AQ950" s="393"/>
      <c r="AR950" s="393"/>
      <c r="AS950" s="393"/>
      <c r="AT950" s="393"/>
      <c r="AU950" s="393"/>
      <c r="AV950" s="393"/>
      <c r="AW950" s="393"/>
      <c r="AX950" s="393"/>
      <c r="AY950" s="393"/>
      <c r="AZ950" s="393"/>
      <c r="BA950" s="393"/>
      <c r="BB950" s="393"/>
      <c r="BC950" s="393"/>
      <c r="BD950" s="393"/>
      <c r="BE950" s="393"/>
      <c r="BF950" s="393"/>
      <c r="BG950" s="393"/>
      <c r="BH950" s="393"/>
      <c r="BI950" s="393"/>
      <c r="BJ950" s="393"/>
      <c r="BK950" s="393"/>
      <c r="BL950" s="393"/>
      <c r="BM950" s="393"/>
      <c r="BN950" s="393"/>
      <c r="BO950" s="393"/>
      <c r="BP950" s="393"/>
      <c r="BQ950" s="393"/>
      <c r="BR950" s="393"/>
      <c r="BS950" s="393"/>
      <c r="BT950" s="393"/>
      <c r="BU950" s="393"/>
      <c r="BV950" s="393"/>
      <c r="BW950" s="393"/>
      <c r="BX950" s="393"/>
      <c r="BY950" s="393"/>
      <c r="BZ950" s="393"/>
      <c r="CA950" s="393"/>
      <c r="CB950" s="393"/>
      <c r="CC950" s="393"/>
      <c r="CD950" s="393"/>
      <c r="CE950" s="393"/>
      <c r="CF950" s="393"/>
      <c r="CG950" s="393"/>
      <c r="CH950" s="393"/>
      <c r="CI950" s="393"/>
      <c r="CJ950" s="393"/>
      <c r="CK950" s="393"/>
      <c r="CL950" s="393"/>
      <c r="CM950" s="393"/>
      <c r="CN950" s="393"/>
      <c r="CO950" s="393"/>
      <c r="CP950" s="393"/>
      <c r="CQ950" s="393"/>
      <c r="CR950" s="393"/>
      <c r="CS950" s="393"/>
      <c r="CT950" s="393"/>
      <c r="CU950" s="393"/>
      <c r="CV950" s="393"/>
      <c r="CW950" s="393"/>
      <c r="CX950" s="393"/>
      <c r="CY950" s="393"/>
      <c r="CZ950" s="393"/>
      <c r="DA950" s="393"/>
      <c r="DB950" s="393"/>
      <c r="DC950" s="393"/>
      <c r="DD950" s="393"/>
      <c r="DE950" s="393"/>
      <c r="DF950" s="393"/>
      <c r="DG950" s="393"/>
      <c r="DH950" s="393"/>
      <c r="DI950" s="393"/>
      <c r="DJ950" s="393"/>
      <c r="DK950" s="393"/>
      <c r="DL950" s="393"/>
      <c r="DM950" s="393"/>
      <c r="DN950" s="393"/>
      <c r="DO950" s="393"/>
      <c r="DP950" s="393"/>
      <c r="DQ950" s="393"/>
      <c r="DR950" s="393"/>
      <c r="DS950" s="393"/>
      <c r="DT950" s="393"/>
      <c r="DU950" s="393"/>
      <c r="DV950" s="393"/>
      <c r="DW950" s="393"/>
      <c r="DX950" s="393"/>
      <c r="DY950" s="393"/>
      <c r="DZ950" s="393"/>
      <c r="EA950" s="393"/>
      <c r="EB950" s="393"/>
      <c r="EC950" s="393"/>
      <c r="ED950" s="393"/>
      <c r="EE950" s="393"/>
      <c r="EF950" s="393"/>
      <c r="EG950" s="393"/>
      <c r="EH950" s="393"/>
      <c r="EI950" s="393"/>
      <c r="EJ950" s="393"/>
      <c r="EK950" s="393"/>
      <c r="EL950" s="393"/>
      <c r="EM950" s="393"/>
      <c r="EN950" s="393"/>
      <c r="EO950" s="393"/>
      <c r="EP950" s="393"/>
      <c r="EQ950" s="393"/>
      <c r="ER950" s="393"/>
      <c r="ES950" s="393"/>
      <c r="ET950" s="393"/>
      <c r="EU950" s="393"/>
      <c r="EV950" s="393"/>
      <c r="EW950" s="393"/>
      <c r="EX950" s="393"/>
      <c r="EY950" s="393"/>
      <c r="EZ950" s="393"/>
      <c r="FA950" s="393"/>
      <c r="FB950" s="393"/>
      <c r="FC950" s="393"/>
      <c r="FD950" s="393"/>
      <c r="FE950" s="393"/>
      <c r="FF950" s="393"/>
      <c r="FG950" s="393"/>
      <c r="FH950" s="393"/>
      <c r="FI950" s="393"/>
      <c r="FJ950" s="393"/>
      <c r="FK950" s="393"/>
      <c r="FL950" s="393"/>
      <c r="FM950" s="393"/>
      <c r="FN950" s="393"/>
      <c r="FO950" s="393"/>
      <c r="FP950" s="393"/>
      <c r="FQ950" s="393"/>
      <c r="FR950" s="393"/>
      <c r="FS950" s="393"/>
      <c r="FT950" s="393"/>
      <c r="FU950" s="393"/>
      <c r="FV950" s="393"/>
      <c r="FW950" s="393"/>
      <c r="FX950" s="393"/>
      <c r="FY950" s="393"/>
      <c r="FZ950" s="393"/>
      <c r="GA950" s="393"/>
      <c r="GB950" s="393"/>
      <c r="GC950" s="393"/>
      <c r="GD950" s="393"/>
      <c r="GE950" s="393"/>
      <c r="GF950" s="393"/>
      <c r="GG950" s="393"/>
      <c r="GH950" s="393"/>
      <c r="GI950" s="393"/>
      <c r="GJ950" s="393"/>
      <c r="GK950" s="393"/>
      <c r="GL950" s="393"/>
      <c r="GM950" s="393"/>
      <c r="GN950" s="393"/>
      <c r="GO950" s="393"/>
      <c r="GP950" s="393"/>
      <c r="GQ950" s="393"/>
      <c r="GR950" s="393"/>
      <c r="GS950" s="393"/>
      <c r="GT950" s="393"/>
      <c r="GU950" s="393"/>
      <c r="GV950" s="393"/>
      <c r="GW950" s="393"/>
      <c r="GX950" s="393"/>
      <c r="GY950" s="393"/>
      <c r="GZ950" s="393"/>
      <c r="HA950" s="393"/>
      <c r="HB950" s="393"/>
      <c r="HC950" s="393"/>
      <c r="HD950" s="393"/>
      <c r="HE950" s="393"/>
      <c r="HF950" s="393"/>
      <c r="HG950" s="393"/>
      <c r="HH950" s="393"/>
      <c r="HI950" s="393"/>
      <c r="HJ950" s="393"/>
      <c r="HK950" s="393"/>
      <c r="HL950" s="393"/>
      <c r="HM950" s="393"/>
      <c r="HN950" s="393"/>
      <c r="HO950" s="393"/>
      <c r="HP950" s="393"/>
      <c r="HQ950" s="393"/>
      <c r="HR950" s="393"/>
      <c r="HS950" s="393"/>
      <c r="HT950" s="393"/>
    </row>
    <row r="951" spans="1:228" s="316" customFormat="1" ht="15.75" hidden="1" outlineLevel="2" x14ac:dyDescent="0.25">
      <c r="A951" s="475" t="s">
        <v>272</v>
      </c>
      <c r="B951" s="105" t="s">
        <v>2055</v>
      </c>
      <c r="C951" s="571">
        <v>0</v>
      </c>
      <c r="D951" s="571">
        <f t="shared" si="142"/>
        <v>1000</v>
      </c>
      <c r="E951" s="571"/>
      <c r="F951" s="571"/>
      <c r="G951" s="571"/>
      <c r="H951" s="571">
        <f t="shared" si="143"/>
        <v>0</v>
      </c>
      <c r="I951" s="571">
        <v>0</v>
      </c>
      <c r="J951" s="571">
        <v>0</v>
      </c>
      <c r="K951" s="571">
        <v>0</v>
      </c>
      <c r="L951" s="571">
        <f t="shared" si="144"/>
        <v>1000</v>
      </c>
      <c r="M951" s="571">
        <v>0</v>
      </c>
      <c r="N951" s="571">
        <v>1000</v>
      </c>
      <c r="O951" s="588">
        <v>0</v>
      </c>
      <c r="P951" s="571">
        <f t="shared" si="145"/>
        <v>0</v>
      </c>
      <c r="Q951" s="616">
        <v>0</v>
      </c>
      <c r="R951" s="616">
        <v>0</v>
      </c>
      <c r="S951" s="616">
        <v>0</v>
      </c>
      <c r="T951" s="571">
        <f t="shared" si="146"/>
        <v>0</v>
      </c>
      <c r="U951" s="616">
        <v>0</v>
      </c>
      <c r="V951" s="616">
        <v>0</v>
      </c>
      <c r="W951" s="616">
        <v>0</v>
      </c>
    </row>
    <row r="952" spans="1:228" s="316" customFormat="1" ht="15.75" hidden="1" outlineLevel="2" x14ac:dyDescent="0.25">
      <c r="A952" s="475" t="s">
        <v>272</v>
      </c>
      <c r="B952" s="105" t="s">
        <v>2056</v>
      </c>
      <c r="C952" s="571">
        <v>0</v>
      </c>
      <c r="D952" s="571">
        <f t="shared" si="142"/>
        <v>1000</v>
      </c>
      <c r="E952" s="571"/>
      <c r="F952" s="571"/>
      <c r="G952" s="571"/>
      <c r="H952" s="571">
        <f t="shared" si="143"/>
        <v>0</v>
      </c>
      <c r="I952" s="571">
        <v>0</v>
      </c>
      <c r="J952" s="571">
        <v>0</v>
      </c>
      <c r="K952" s="571">
        <v>0</v>
      </c>
      <c r="L952" s="571">
        <f t="shared" si="144"/>
        <v>1000</v>
      </c>
      <c r="M952" s="571">
        <v>0</v>
      </c>
      <c r="N952" s="571">
        <v>1000</v>
      </c>
      <c r="O952" s="588">
        <v>0</v>
      </c>
      <c r="P952" s="571">
        <f t="shared" si="145"/>
        <v>0</v>
      </c>
      <c r="Q952" s="616">
        <v>0</v>
      </c>
      <c r="R952" s="616">
        <v>0</v>
      </c>
      <c r="S952" s="616">
        <v>0</v>
      </c>
      <c r="T952" s="571">
        <f t="shared" si="146"/>
        <v>0</v>
      </c>
      <c r="U952" s="616">
        <v>0</v>
      </c>
      <c r="V952" s="616">
        <v>0</v>
      </c>
      <c r="W952" s="616">
        <v>0</v>
      </c>
    </row>
    <row r="953" spans="1:228" s="316" customFormat="1" ht="15.75" hidden="1" outlineLevel="2" x14ac:dyDescent="0.25">
      <c r="A953" s="475" t="s">
        <v>734</v>
      </c>
      <c r="B953" s="105" t="s">
        <v>2057</v>
      </c>
      <c r="C953" s="571">
        <v>0</v>
      </c>
      <c r="D953" s="571">
        <f t="shared" si="142"/>
        <v>1000</v>
      </c>
      <c r="E953" s="571"/>
      <c r="F953" s="571"/>
      <c r="G953" s="571"/>
      <c r="H953" s="571">
        <f t="shared" si="143"/>
        <v>0</v>
      </c>
      <c r="I953" s="571">
        <v>0</v>
      </c>
      <c r="J953" s="571">
        <v>0</v>
      </c>
      <c r="K953" s="571">
        <v>0</v>
      </c>
      <c r="L953" s="571">
        <f t="shared" si="144"/>
        <v>1000</v>
      </c>
      <c r="M953" s="571">
        <v>0</v>
      </c>
      <c r="N953" s="571">
        <v>1000</v>
      </c>
      <c r="O953" s="588">
        <v>0</v>
      </c>
      <c r="P953" s="571">
        <f t="shared" si="145"/>
        <v>0</v>
      </c>
      <c r="Q953" s="616">
        <v>0</v>
      </c>
      <c r="R953" s="616">
        <v>0</v>
      </c>
      <c r="S953" s="616">
        <v>0</v>
      </c>
      <c r="T953" s="571">
        <f t="shared" si="146"/>
        <v>0</v>
      </c>
      <c r="U953" s="616">
        <v>0</v>
      </c>
      <c r="V953" s="616">
        <v>0</v>
      </c>
      <c r="W953" s="616">
        <v>0</v>
      </c>
    </row>
    <row r="954" spans="1:228" s="316" customFormat="1" ht="15.75" hidden="1" outlineLevel="2" x14ac:dyDescent="0.25">
      <c r="A954" s="475" t="s">
        <v>942</v>
      </c>
      <c r="B954" s="105" t="s">
        <v>2058</v>
      </c>
      <c r="C954" s="571">
        <v>0</v>
      </c>
      <c r="D954" s="571">
        <f t="shared" si="142"/>
        <v>1000</v>
      </c>
      <c r="E954" s="571"/>
      <c r="F954" s="571"/>
      <c r="G954" s="571"/>
      <c r="H954" s="571">
        <f t="shared" si="143"/>
        <v>0</v>
      </c>
      <c r="I954" s="571">
        <v>0</v>
      </c>
      <c r="J954" s="571">
        <v>0</v>
      </c>
      <c r="K954" s="571">
        <v>0</v>
      </c>
      <c r="L954" s="571">
        <f t="shared" si="144"/>
        <v>1000</v>
      </c>
      <c r="M954" s="571">
        <v>0</v>
      </c>
      <c r="N954" s="571">
        <v>1000</v>
      </c>
      <c r="O954" s="588">
        <v>0</v>
      </c>
      <c r="P954" s="571">
        <f t="shared" si="145"/>
        <v>0</v>
      </c>
      <c r="Q954" s="616">
        <v>0</v>
      </c>
      <c r="R954" s="616">
        <v>0</v>
      </c>
      <c r="S954" s="616">
        <v>0</v>
      </c>
      <c r="T954" s="571">
        <f t="shared" si="146"/>
        <v>0</v>
      </c>
      <c r="U954" s="616">
        <v>0</v>
      </c>
      <c r="V954" s="616">
        <v>0</v>
      </c>
      <c r="W954" s="616">
        <v>0</v>
      </c>
    </row>
    <row r="955" spans="1:228" s="316" customFormat="1" ht="15.75" hidden="1" outlineLevel="2" x14ac:dyDescent="0.25">
      <c r="A955" s="475" t="s">
        <v>942</v>
      </c>
      <c r="B955" s="105" t="s">
        <v>2059</v>
      </c>
      <c r="C955" s="571">
        <v>0</v>
      </c>
      <c r="D955" s="571">
        <f t="shared" si="142"/>
        <v>1000</v>
      </c>
      <c r="E955" s="571"/>
      <c r="F955" s="571"/>
      <c r="G955" s="571"/>
      <c r="H955" s="571">
        <f t="shared" si="143"/>
        <v>0</v>
      </c>
      <c r="I955" s="571">
        <v>0</v>
      </c>
      <c r="J955" s="571">
        <v>0</v>
      </c>
      <c r="K955" s="571">
        <v>0</v>
      </c>
      <c r="L955" s="571">
        <f t="shared" si="144"/>
        <v>1000</v>
      </c>
      <c r="M955" s="571">
        <v>0</v>
      </c>
      <c r="N955" s="571">
        <v>1000</v>
      </c>
      <c r="O955" s="588">
        <v>0</v>
      </c>
      <c r="P955" s="571">
        <f t="shared" si="145"/>
        <v>0</v>
      </c>
      <c r="Q955" s="616">
        <v>0</v>
      </c>
      <c r="R955" s="616">
        <v>0</v>
      </c>
      <c r="S955" s="616">
        <v>0</v>
      </c>
      <c r="T955" s="571">
        <f t="shared" si="146"/>
        <v>0</v>
      </c>
      <c r="U955" s="616">
        <v>0</v>
      </c>
      <c r="V955" s="616">
        <v>0</v>
      </c>
      <c r="W955" s="616">
        <v>0</v>
      </c>
    </row>
    <row r="956" spans="1:228" s="316" customFormat="1" ht="15.75" hidden="1" outlineLevel="2" x14ac:dyDescent="0.25">
      <c r="A956" s="475" t="s">
        <v>892</v>
      </c>
      <c r="B956" s="105" t="s">
        <v>2060</v>
      </c>
      <c r="C956" s="571">
        <v>0</v>
      </c>
      <c r="D956" s="571">
        <f t="shared" si="142"/>
        <v>1000</v>
      </c>
      <c r="E956" s="571"/>
      <c r="F956" s="571"/>
      <c r="G956" s="571"/>
      <c r="H956" s="571">
        <f t="shared" si="143"/>
        <v>0</v>
      </c>
      <c r="I956" s="571">
        <v>0</v>
      </c>
      <c r="J956" s="571">
        <v>0</v>
      </c>
      <c r="K956" s="571">
        <v>0</v>
      </c>
      <c r="L956" s="571">
        <f t="shared" si="144"/>
        <v>1000</v>
      </c>
      <c r="M956" s="571">
        <v>0</v>
      </c>
      <c r="N956" s="571">
        <v>1000</v>
      </c>
      <c r="O956" s="588">
        <v>0</v>
      </c>
      <c r="P956" s="571">
        <f t="shared" si="145"/>
        <v>0</v>
      </c>
      <c r="Q956" s="616">
        <v>0</v>
      </c>
      <c r="R956" s="616">
        <v>0</v>
      </c>
      <c r="S956" s="616">
        <v>0</v>
      </c>
      <c r="T956" s="571">
        <f t="shared" si="146"/>
        <v>0</v>
      </c>
      <c r="U956" s="616">
        <v>0</v>
      </c>
      <c r="V956" s="616">
        <v>0</v>
      </c>
      <c r="W956" s="616">
        <v>0</v>
      </c>
    </row>
    <row r="957" spans="1:228" s="513" customFormat="1" ht="15.75" hidden="1" outlineLevel="2" x14ac:dyDescent="0.25">
      <c r="A957" s="516" t="s">
        <v>945</v>
      </c>
      <c r="B957" s="528" t="s">
        <v>1906</v>
      </c>
      <c r="C957" s="566">
        <v>2.8</v>
      </c>
      <c r="D957" s="566">
        <f t="shared" si="142"/>
        <v>1200</v>
      </c>
      <c r="E957" s="566"/>
      <c r="F957" s="566"/>
      <c r="G957" s="566"/>
      <c r="H957" s="566">
        <f t="shared" si="143"/>
        <v>0</v>
      </c>
      <c r="I957" s="566">
        <v>0</v>
      </c>
      <c r="J957" s="566">
        <v>0</v>
      </c>
      <c r="K957" s="566">
        <v>0</v>
      </c>
      <c r="L957" s="566">
        <f t="shared" si="144"/>
        <v>0</v>
      </c>
      <c r="M957" s="566">
        <v>0</v>
      </c>
      <c r="N957" s="566">
        <v>0</v>
      </c>
      <c r="O957" s="607">
        <v>0</v>
      </c>
      <c r="P957" s="566">
        <f t="shared" si="145"/>
        <v>1200</v>
      </c>
      <c r="Q957" s="566">
        <v>0</v>
      </c>
      <c r="R957" s="566">
        <v>1200</v>
      </c>
      <c r="S957" s="619">
        <v>0</v>
      </c>
      <c r="T957" s="566">
        <f t="shared" si="146"/>
        <v>0</v>
      </c>
      <c r="U957" s="619">
        <v>0</v>
      </c>
      <c r="V957" s="619">
        <v>0</v>
      </c>
      <c r="W957" s="619">
        <v>0</v>
      </c>
    </row>
    <row r="958" spans="1:228" s="513" customFormat="1" ht="15.75" hidden="1" outlineLevel="2" x14ac:dyDescent="0.25">
      <c r="A958" s="516" t="s">
        <v>948</v>
      </c>
      <c r="B958" s="512" t="s">
        <v>1907</v>
      </c>
      <c r="C958" s="566">
        <v>2</v>
      </c>
      <c r="D958" s="566">
        <f t="shared" si="142"/>
        <v>1200</v>
      </c>
      <c r="E958" s="566"/>
      <c r="F958" s="566"/>
      <c r="G958" s="566"/>
      <c r="H958" s="566">
        <f t="shared" si="143"/>
        <v>0</v>
      </c>
      <c r="I958" s="566">
        <v>0</v>
      </c>
      <c r="J958" s="566">
        <v>0</v>
      </c>
      <c r="K958" s="566">
        <v>0</v>
      </c>
      <c r="L958" s="566">
        <f t="shared" si="144"/>
        <v>0</v>
      </c>
      <c r="M958" s="566">
        <v>0</v>
      </c>
      <c r="N958" s="566">
        <v>0</v>
      </c>
      <c r="O958" s="607">
        <v>0</v>
      </c>
      <c r="P958" s="566">
        <f t="shared" si="145"/>
        <v>1200</v>
      </c>
      <c r="Q958" s="566">
        <v>0</v>
      </c>
      <c r="R958" s="566">
        <v>1200</v>
      </c>
      <c r="S958" s="619">
        <v>0</v>
      </c>
      <c r="T958" s="566">
        <f t="shared" si="146"/>
        <v>0</v>
      </c>
      <c r="U958" s="619">
        <v>0</v>
      </c>
      <c r="V958" s="619">
        <v>0</v>
      </c>
      <c r="W958" s="619">
        <v>0</v>
      </c>
    </row>
    <row r="959" spans="1:228" s="54" customFormat="1" ht="15.75" hidden="1" outlineLevel="1" x14ac:dyDescent="0.2">
      <c r="A959" s="29">
        <v>9</v>
      </c>
      <c r="B959" s="29" t="s">
        <v>274</v>
      </c>
      <c r="C959" s="562">
        <f>SUM(C960:C973)</f>
        <v>9.17</v>
      </c>
      <c r="D959" s="562">
        <f t="shared" si="142"/>
        <v>13238</v>
      </c>
      <c r="E959" s="562">
        <f t="shared" ref="E959:W959" si="153">SUM(E960:E973)</f>
        <v>0</v>
      </c>
      <c r="F959" s="562">
        <f t="shared" si="153"/>
        <v>0</v>
      </c>
      <c r="G959" s="562">
        <f t="shared" si="153"/>
        <v>0</v>
      </c>
      <c r="H959" s="562">
        <f t="shared" si="143"/>
        <v>3538</v>
      </c>
      <c r="I959" s="562">
        <f t="shared" si="153"/>
        <v>0</v>
      </c>
      <c r="J959" s="562">
        <f t="shared" si="153"/>
        <v>3538</v>
      </c>
      <c r="K959" s="562">
        <f t="shared" si="153"/>
        <v>0</v>
      </c>
      <c r="L959" s="562">
        <f t="shared" si="144"/>
        <v>5500</v>
      </c>
      <c r="M959" s="562">
        <f t="shared" si="153"/>
        <v>0</v>
      </c>
      <c r="N959" s="562">
        <f t="shared" si="153"/>
        <v>5500</v>
      </c>
      <c r="O959" s="562">
        <f t="shared" si="153"/>
        <v>0</v>
      </c>
      <c r="P959" s="562">
        <f t="shared" si="145"/>
        <v>4200</v>
      </c>
      <c r="Q959" s="562">
        <f t="shared" si="153"/>
        <v>0</v>
      </c>
      <c r="R959" s="562">
        <f t="shared" si="153"/>
        <v>4200</v>
      </c>
      <c r="S959" s="562">
        <f t="shared" si="153"/>
        <v>0</v>
      </c>
      <c r="T959" s="562">
        <f t="shared" si="146"/>
        <v>0</v>
      </c>
      <c r="U959" s="562">
        <f t="shared" si="153"/>
        <v>0</v>
      </c>
      <c r="V959" s="562">
        <f t="shared" si="153"/>
        <v>0</v>
      </c>
      <c r="W959" s="562">
        <f t="shared" si="153"/>
        <v>0</v>
      </c>
      <c r="X959" s="31" t="s">
        <v>41</v>
      </c>
      <c r="Y959" s="273"/>
      <c r="Z959" s="335"/>
      <c r="AI959" s="34">
        <f t="shared" ref="AI959:AI964" si="154">SUM(I959:K959)</f>
        <v>3538</v>
      </c>
      <c r="AJ959" s="34">
        <f t="shared" ref="AJ959:AJ964" si="155">AI959-H959</f>
        <v>0</v>
      </c>
    </row>
    <row r="960" spans="1:228" s="163" customFormat="1" ht="15.75" hidden="1" outlineLevel="2" x14ac:dyDescent="0.2">
      <c r="A960" s="99" t="s">
        <v>275</v>
      </c>
      <c r="B960" s="63" t="s">
        <v>1113</v>
      </c>
      <c r="C960" s="563">
        <v>2.6</v>
      </c>
      <c r="D960" s="563">
        <f t="shared" si="142"/>
        <v>660</v>
      </c>
      <c r="E960" s="563"/>
      <c r="F960" s="563"/>
      <c r="G960" s="563"/>
      <c r="H960" s="563">
        <f t="shared" si="143"/>
        <v>660</v>
      </c>
      <c r="I960" s="563">
        <v>0</v>
      </c>
      <c r="J960" s="563">
        <v>660</v>
      </c>
      <c r="K960" s="565">
        <v>0</v>
      </c>
      <c r="L960" s="563">
        <f t="shared" si="144"/>
        <v>0</v>
      </c>
      <c r="M960" s="565">
        <v>0</v>
      </c>
      <c r="N960" s="563">
        <v>0</v>
      </c>
      <c r="O960" s="563">
        <v>0</v>
      </c>
      <c r="P960" s="563">
        <f t="shared" si="145"/>
        <v>0</v>
      </c>
      <c r="Q960" s="563">
        <v>0</v>
      </c>
      <c r="R960" s="563">
        <v>0</v>
      </c>
      <c r="S960" s="563">
        <v>0</v>
      </c>
      <c r="T960" s="563">
        <f t="shared" si="146"/>
        <v>0</v>
      </c>
      <c r="U960" s="563">
        <v>0</v>
      </c>
      <c r="V960" s="563">
        <v>0</v>
      </c>
      <c r="W960" s="563">
        <v>0</v>
      </c>
      <c r="X960" s="58"/>
      <c r="Y960" s="286" t="s">
        <v>504</v>
      </c>
      <c r="Z960" s="347"/>
      <c r="AI960" s="34">
        <f t="shared" si="154"/>
        <v>660</v>
      </c>
      <c r="AJ960" s="34">
        <f t="shared" si="155"/>
        <v>0</v>
      </c>
    </row>
    <row r="961" spans="1:36" s="161" customFormat="1" ht="15.75" hidden="1" outlineLevel="2" x14ac:dyDescent="0.25">
      <c r="A961" s="99" t="s">
        <v>277</v>
      </c>
      <c r="B961" s="63" t="s">
        <v>554</v>
      </c>
      <c r="C961" s="563">
        <v>0.1</v>
      </c>
      <c r="D961" s="563">
        <f t="shared" si="142"/>
        <v>490</v>
      </c>
      <c r="E961" s="563"/>
      <c r="F961" s="563"/>
      <c r="G961" s="563"/>
      <c r="H961" s="563">
        <f t="shared" si="143"/>
        <v>490</v>
      </c>
      <c r="I961" s="563">
        <v>0</v>
      </c>
      <c r="J961" s="563">
        <v>490</v>
      </c>
      <c r="K961" s="565">
        <v>0</v>
      </c>
      <c r="L961" s="563">
        <f t="shared" si="144"/>
        <v>0</v>
      </c>
      <c r="M961" s="565">
        <v>0</v>
      </c>
      <c r="N961" s="563">
        <v>0</v>
      </c>
      <c r="O961" s="563">
        <v>0</v>
      </c>
      <c r="P961" s="563">
        <f t="shared" si="145"/>
        <v>0</v>
      </c>
      <c r="Q961" s="563">
        <v>0</v>
      </c>
      <c r="R961" s="563">
        <v>0</v>
      </c>
      <c r="S961" s="563">
        <v>0</v>
      </c>
      <c r="T961" s="563">
        <f t="shared" si="146"/>
        <v>0</v>
      </c>
      <c r="U961" s="563">
        <v>0</v>
      </c>
      <c r="V961" s="563">
        <v>0</v>
      </c>
      <c r="W961" s="563">
        <v>0</v>
      </c>
      <c r="X961" s="58"/>
      <c r="Y961" s="286" t="s">
        <v>504</v>
      </c>
      <c r="Z961" s="348"/>
      <c r="AI961" s="34">
        <f t="shared" si="154"/>
        <v>490</v>
      </c>
      <c r="AJ961" s="34">
        <f t="shared" si="155"/>
        <v>0</v>
      </c>
    </row>
    <row r="962" spans="1:36" s="135" customFormat="1" ht="15.75" hidden="1" outlineLevel="2" x14ac:dyDescent="0.2">
      <c r="A962" s="99" t="s">
        <v>279</v>
      </c>
      <c r="B962" s="63" t="s">
        <v>1114</v>
      </c>
      <c r="C962" s="563">
        <v>0</v>
      </c>
      <c r="D962" s="563">
        <f t="shared" si="142"/>
        <v>796</v>
      </c>
      <c r="E962" s="563"/>
      <c r="F962" s="563"/>
      <c r="G962" s="563"/>
      <c r="H962" s="563">
        <f t="shared" si="143"/>
        <v>796</v>
      </c>
      <c r="I962" s="563">
        <v>0</v>
      </c>
      <c r="J962" s="564">
        <v>796</v>
      </c>
      <c r="K962" s="565">
        <v>0</v>
      </c>
      <c r="L962" s="563">
        <f t="shared" si="144"/>
        <v>0</v>
      </c>
      <c r="M962" s="565">
        <v>0</v>
      </c>
      <c r="N962" s="563">
        <v>0</v>
      </c>
      <c r="O962" s="563">
        <v>0</v>
      </c>
      <c r="P962" s="563">
        <f t="shared" si="145"/>
        <v>0</v>
      </c>
      <c r="Q962" s="563">
        <v>0</v>
      </c>
      <c r="R962" s="563">
        <v>0</v>
      </c>
      <c r="S962" s="563">
        <v>0</v>
      </c>
      <c r="T962" s="563">
        <f t="shared" si="146"/>
        <v>0</v>
      </c>
      <c r="U962" s="563">
        <v>0</v>
      </c>
      <c r="V962" s="563">
        <v>0</v>
      </c>
      <c r="W962" s="563">
        <v>0</v>
      </c>
      <c r="X962" s="58"/>
      <c r="Y962" s="261" t="s">
        <v>555</v>
      </c>
      <c r="Z962" s="261"/>
      <c r="AI962" s="34">
        <f t="shared" si="154"/>
        <v>796</v>
      </c>
      <c r="AJ962" s="34">
        <f t="shared" si="155"/>
        <v>0</v>
      </c>
    </row>
    <row r="963" spans="1:36" s="135" customFormat="1" ht="15.75" hidden="1" outlineLevel="2" x14ac:dyDescent="0.2">
      <c r="A963" s="99" t="s">
        <v>283</v>
      </c>
      <c r="B963" s="63" t="s">
        <v>1115</v>
      </c>
      <c r="C963" s="563">
        <v>0.37</v>
      </c>
      <c r="D963" s="563">
        <f t="shared" si="142"/>
        <v>796</v>
      </c>
      <c r="E963" s="563"/>
      <c r="F963" s="563"/>
      <c r="G963" s="563"/>
      <c r="H963" s="563">
        <f t="shared" si="143"/>
        <v>796</v>
      </c>
      <c r="I963" s="563">
        <v>0</v>
      </c>
      <c r="J963" s="564">
        <v>796</v>
      </c>
      <c r="K963" s="565">
        <v>0</v>
      </c>
      <c r="L963" s="563">
        <f t="shared" si="144"/>
        <v>0</v>
      </c>
      <c r="M963" s="565">
        <v>0</v>
      </c>
      <c r="N963" s="563">
        <v>0</v>
      </c>
      <c r="O963" s="563">
        <v>0</v>
      </c>
      <c r="P963" s="563">
        <f t="shared" si="145"/>
        <v>0</v>
      </c>
      <c r="Q963" s="563">
        <v>0</v>
      </c>
      <c r="R963" s="563">
        <v>0</v>
      </c>
      <c r="S963" s="563">
        <v>0</v>
      </c>
      <c r="T963" s="563">
        <f t="shared" si="146"/>
        <v>0</v>
      </c>
      <c r="U963" s="563">
        <v>0</v>
      </c>
      <c r="V963" s="563">
        <v>0</v>
      </c>
      <c r="W963" s="563">
        <v>0</v>
      </c>
      <c r="X963" s="58"/>
      <c r="Y963" s="261" t="s">
        <v>555</v>
      </c>
      <c r="Z963" s="261"/>
      <c r="AI963" s="34">
        <f t="shared" si="154"/>
        <v>796</v>
      </c>
      <c r="AJ963" s="34">
        <f t="shared" si="155"/>
        <v>0</v>
      </c>
    </row>
    <row r="964" spans="1:36" s="135" customFormat="1" ht="15.75" hidden="1" outlineLevel="2" x14ac:dyDescent="0.2">
      <c r="A964" s="99" t="s">
        <v>286</v>
      </c>
      <c r="B964" s="63" t="s">
        <v>1116</v>
      </c>
      <c r="C964" s="563">
        <v>1</v>
      </c>
      <c r="D964" s="563">
        <f t="shared" si="142"/>
        <v>796</v>
      </c>
      <c r="E964" s="563"/>
      <c r="F964" s="563"/>
      <c r="G964" s="563"/>
      <c r="H964" s="563">
        <f t="shared" si="143"/>
        <v>796</v>
      </c>
      <c r="I964" s="563">
        <v>0</v>
      </c>
      <c r="J964" s="564">
        <v>796</v>
      </c>
      <c r="K964" s="565">
        <v>0</v>
      </c>
      <c r="L964" s="563">
        <f t="shared" si="144"/>
        <v>0</v>
      </c>
      <c r="M964" s="565">
        <v>0</v>
      </c>
      <c r="N964" s="563">
        <v>0</v>
      </c>
      <c r="O964" s="563">
        <v>0</v>
      </c>
      <c r="P964" s="563">
        <f t="shared" si="145"/>
        <v>0</v>
      </c>
      <c r="Q964" s="563">
        <v>0</v>
      </c>
      <c r="R964" s="563">
        <v>0</v>
      </c>
      <c r="S964" s="563">
        <v>0</v>
      </c>
      <c r="T964" s="563">
        <f t="shared" si="146"/>
        <v>0</v>
      </c>
      <c r="U964" s="563">
        <v>0</v>
      </c>
      <c r="V964" s="563">
        <v>0</v>
      </c>
      <c r="W964" s="563">
        <v>0</v>
      </c>
      <c r="X964" s="58"/>
      <c r="Y964" s="261" t="s">
        <v>555</v>
      </c>
      <c r="Z964" s="261"/>
      <c r="AI964" s="34">
        <f t="shared" si="154"/>
        <v>796</v>
      </c>
      <c r="AJ964" s="34">
        <f t="shared" si="155"/>
        <v>0</v>
      </c>
    </row>
    <row r="965" spans="1:36" s="316" customFormat="1" ht="15.75" hidden="1" outlineLevel="2" x14ac:dyDescent="0.25">
      <c r="A965" s="488" t="s">
        <v>277</v>
      </c>
      <c r="B965" s="105" t="s">
        <v>2067</v>
      </c>
      <c r="C965" s="571">
        <v>0</v>
      </c>
      <c r="D965" s="571">
        <f t="shared" si="142"/>
        <v>1500</v>
      </c>
      <c r="E965" s="571"/>
      <c r="F965" s="571"/>
      <c r="G965" s="571"/>
      <c r="H965" s="571">
        <f t="shared" si="143"/>
        <v>0</v>
      </c>
      <c r="I965" s="571">
        <v>0</v>
      </c>
      <c r="J965" s="571">
        <v>0</v>
      </c>
      <c r="K965" s="571">
        <v>0</v>
      </c>
      <c r="L965" s="571">
        <f t="shared" si="144"/>
        <v>1500</v>
      </c>
      <c r="M965" s="571">
        <v>0</v>
      </c>
      <c r="N965" s="571">
        <v>1500</v>
      </c>
      <c r="O965" s="588">
        <v>0</v>
      </c>
      <c r="P965" s="571">
        <f t="shared" si="145"/>
        <v>0</v>
      </c>
      <c r="Q965" s="616">
        <v>0</v>
      </c>
      <c r="R965" s="616">
        <v>0</v>
      </c>
      <c r="S965" s="616">
        <v>0</v>
      </c>
      <c r="T965" s="571">
        <f t="shared" si="146"/>
        <v>0</v>
      </c>
      <c r="U965" s="616">
        <v>0</v>
      </c>
      <c r="V965" s="616">
        <v>0</v>
      </c>
      <c r="W965" s="616">
        <v>0</v>
      </c>
    </row>
    <row r="966" spans="1:36" s="316" customFormat="1" ht="15.75" hidden="1" outlineLevel="2" x14ac:dyDescent="0.25">
      <c r="A966" s="488" t="s">
        <v>279</v>
      </c>
      <c r="B966" s="105" t="s">
        <v>2068</v>
      </c>
      <c r="C966" s="571">
        <v>0</v>
      </c>
      <c r="D966" s="571">
        <f t="shared" si="142"/>
        <v>1000</v>
      </c>
      <c r="E966" s="571"/>
      <c r="F966" s="571"/>
      <c r="G966" s="571"/>
      <c r="H966" s="571">
        <f t="shared" si="143"/>
        <v>0</v>
      </c>
      <c r="I966" s="571">
        <v>0</v>
      </c>
      <c r="J966" s="571">
        <v>0</v>
      </c>
      <c r="K966" s="571">
        <v>0</v>
      </c>
      <c r="L966" s="571">
        <f t="shared" si="144"/>
        <v>1000</v>
      </c>
      <c r="M966" s="571">
        <v>0</v>
      </c>
      <c r="N966" s="571">
        <v>1000</v>
      </c>
      <c r="O966" s="588">
        <v>0</v>
      </c>
      <c r="P966" s="571">
        <f t="shared" si="145"/>
        <v>0</v>
      </c>
      <c r="Q966" s="616">
        <v>0</v>
      </c>
      <c r="R966" s="616">
        <v>0</v>
      </c>
      <c r="S966" s="616">
        <v>0</v>
      </c>
      <c r="T966" s="571">
        <f t="shared" si="146"/>
        <v>0</v>
      </c>
      <c r="U966" s="616">
        <v>0</v>
      </c>
      <c r="V966" s="616">
        <v>0</v>
      </c>
      <c r="W966" s="616">
        <v>0</v>
      </c>
    </row>
    <row r="967" spans="1:36" s="316" customFormat="1" ht="15.75" hidden="1" outlineLevel="2" x14ac:dyDescent="0.25">
      <c r="A967" s="488" t="s">
        <v>286</v>
      </c>
      <c r="B967" s="105" t="s">
        <v>2069</v>
      </c>
      <c r="C967" s="571">
        <v>0</v>
      </c>
      <c r="D967" s="571">
        <f t="shared" si="142"/>
        <v>1000</v>
      </c>
      <c r="E967" s="571"/>
      <c r="F967" s="571"/>
      <c r="G967" s="571"/>
      <c r="H967" s="571">
        <f t="shared" si="143"/>
        <v>0</v>
      </c>
      <c r="I967" s="571">
        <v>0</v>
      </c>
      <c r="J967" s="571">
        <v>0</v>
      </c>
      <c r="K967" s="571">
        <v>0</v>
      </c>
      <c r="L967" s="571">
        <f t="shared" si="144"/>
        <v>1000</v>
      </c>
      <c r="M967" s="571">
        <v>0</v>
      </c>
      <c r="N967" s="571">
        <v>1000</v>
      </c>
      <c r="O967" s="588">
        <v>0</v>
      </c>
      <c r="P967" s="571">
        <f t="shared" si="145"/>
        <v>0</v>
      </c>
      <c r="Q967" s="616">
        <v>0</v>
      </c>
      <c r="R967" s="616">
        <v>0</v>
      </c>
      <c r="S967" s="616">
        <v>0</v>
      </c>
      <c r="T967" s="571">
        <f t="shared" si="146"/>
        <v>0</v>
      </c>
      <c r="U967" s="616">
        <v>0</v>
      </c>
      <c r="V967" s="616">
        <v>0</v>
      </c>
      <c r="W967" s="616">
        <v>0</v>
      </c>
    </row>
    <row r="968" spans="1:36" s="316" customFormat="1" ht="15.75" hidden="1" outlineLevel="2" x14ac:dyDescent="0.25">
      <c r="A968" s="488" t="s">
        <v>283</v>
      </c>
      <c r="B968" s="105" t="s">
        <v>2070</v>
      </c>
      <c r="C968" s="571">
        <v>0</v>
      </c>
      <c r="D968" s="571">
        <f t="shared" si="142"/>
        <v>1000</v>
      </c>
      <c r="E968" s="571"/>
      <c r="F968" s="571"/>
      <c r="G968" s="571"/>
      <c r="H968" s="571">
        <f t="shared" si="143"/>
        <v>0</v>
      </c>
      <c r="I968" s="571">
        <v>0</v>
      </c>
      <c r="J968" s="571">
        <v>0</v>
      </c>
      <c r="K968" s="571">
        <v>0</v>
      </c>
      <c r="L968" s="571">
        <f t="shared" si="144"/>
        <v>1000</v>
      </c>
      <c r="M968" s="571">
        <v>0</v>
      </c>
      <c r="N968" s="571">
        <v>1000</v>
      </c>
      <c r="O968" s="588">
        <v>0</v>
      </c>
      <c r="P968" s="571">
        <f t="shared" si="145"/>
        <v>0</v>
      </c>
      <c r="Q968" s="616">
        <v>0</v>
      </c>
      <c r="R968" s="616">
        <v>0</v>
      </c>
      <c r="S968" s="616">
        <v>0</v>
      </c>
      <c r="T968" s="571">
        <f t="shared" si="146"/>
        <v>0</v>
      </c>
      <c r="U968" s="616">
        <v>0</v>
      </c>
      <c r="V968" s="616">
        <v>0</v>
      </c>
      <c r="W968" s="616">
        <v>0</v>
      </c>
    </row>
    <row r="969" spans="1:36" s="316" customFormat="1" ht="15.75" hidden="1" outlineLevel="2" x14ac:dyDescent="0.25">
      <c r="A969" s="488" t="s">
        <v>275</v>
      </c>
      <c r="B969" s="105" t="s">
        <v>2071</v>
      </c>
      <c r="C969" s="571">
        <v>0</v>
      </c>
      <c r="D969" s="571">
        <f t="shared" si="142"/>
        <v>1000</v>
      </c>
      <c r="E969" s="571"/>
      <c r="F969" s="571"/>
      <c r="G969" s="571"/>
      <c r="H969" s="571">
        <f t="shared" si="143"/>
        <v>0</v>
      </c>
      <c r="I969" s="571">
        <v>0</v>
      </c>
      <c r="J969" s="571">
        <v>0</v>
      </c>
      <c r="K969" s="571">
        <v>0</v>
      </c>
      <c r="L969" s="571">
        <f t="shared" si="144"/>
        <v>1000</v>
      </c>
      <c r="M969" s="571">
        <v>0</v>
      </c>
      <c r="N969" s="571">
        <v>1000</v>
      </c>
      <c r="O969" s="588">
        <v>0</v>
      </c>
      <c r="P969" s="571">
        <f t="shared" si="145"/>
        <v>0</v>
      </c>
      <c r="Q969" s="616">
        <v>0</v>
      </c>
      <c r="R969" s="616">
        <v>0</v>
      </c>
      <c r="S969" s="616">
        <v>0</v>
      </c>
      <c r="T969" s="571">
        <f t="shared" si="146"/>
        <v>0</v>
      </c>
      <c r="U969" s="616">
        <v>0</v>
      </c>
      <c r="V969" s="616">
        <v>0</v>
      </c>
      <c r="W969" s="616">
        <v>0</v>
      </c>
    </row>
    <row r="970" spans="1:36" s="161" customFormat="1" ht="15.75" hidden="1" outlineLevel="2" x14ac:dyDescent="0.25">
      <c r="A970" s="514" t="s">
        <v>288</v>
      </c>
      <c r="B970" s="512" t="s">
        <v>1908</v>
      </c>
      <c r="C970" s="605">
        <v>0.85</v>
      </c>
      <c r="D970" s="605">
        <f t="shared" si="142"/>
        <v>1000</v>
      </c>
      <c r="E970" s="605"/>
      <c r="F970" s="605"/>
      <c r="G970" s="605"/>
      <c r="H970" s="605">
        <f t="shared" si="143"/>
        <v>0</v>
      </c>
      <c r="I970" s="605">
        <v>0</v>
      </c>
      <c r="J970" s="605">
        <v>0</v>
      </c>
      <c r="K970" s="605">
        <v>0</v>
      </c>
      <c r="L970" s="605">
        <f t="shared" si="144"/>
        <v>0</v>
      </c>
      <c r="M970" s="603">
        <v>0</v>
      </c>
      <c r="N970" s="603">
        <v>0</v>
      </c>
      <c r="O970" s="604">
        <v>0</v>
      </c>
      <c r="P970" s="605">
        <f t="shared" si="145"/>
        <v>1000</v>
      </c>
      <c r="Q970" s="603">
        <v>0</v>
      </c>
      <c r="R970" s="603">
        <v>1000</v>
      </c>
      <c r="S970" s="618">
        <v>0</v>
      </c>
      <c r="T970" s="605">
        <f t="shared" si="146"/>
        <v>0</v>
      </c>
      <c r="U970" s="618">
        <v>0</v>
      </c>
      <c r="V970" s="618">
        <v>0</v>
      </c>
      <c r="W970" s="618">
        <v>0</v>
      </c>
    </row>
    <row r="971" spans="1:36" s="161" customFormat="1" ht="15.75" hidden="1" outlineLevel="2" x14ac:dyDescent="0.25">
      <c r="A971" s="514" t="s">
        <v>289</v>
      </c>
      <c r="B971" s="512" t="s">
        <v>1909</v>
      </c>
      <c r="C971" s="605">
        <v>2.75</v>
      </c>
      <c r="D971" s="605">
        <f t="shared" si="142"/>
        <v>1200</v>
      </c>
      <c r="E971" s="605"/>
      <c r="F971" s="605"/>
      <c r="G971" s="605"/>
      <c r="H971" s="605">
        <f t="shared" si="143"/>
        <v>0</v>
      </c>
      <c r="I971" s="605">
        <v>0</v>
      </c>
      <c r="J971" s="605">
        <v>0</v>
      </c>
      <c r="K971" s="605">
        <v>0</v>
      </c>
      <c r="L971" s="605">
        <f t="shared" si="144"/>
        <v>0</v>
      </c>
      <c r="M971" s="603">
        <v>0</v>
      </c>
      <c r="N971" s="603">
        <v>0</v>
      </c>
      <c r="O971" s="604">
        <v>0</v>
      </c>
      <c r="P971" s="605">
        <f t="shared" si="145"/>
        <v>1200</v>
      </c>
      <c r="Q971" s="603">
        <v>0</v>
      </c>
      <c r="R971" s="603">
        <v>1200</v>
      </c>
      <c r="S971" s="618">
        <v>0</v>
      </c>
      <c r="T971" s="605">
        <f t="shared" si="146"/>
        <v>0</v>
      </c>
      <c r="U971" s="618">
        <v>0</v>
      </c>
      <c r="V971" s="618">
        <v>0</v>
      </c>
      <c r="W971" s="618">
        <v>0</v>
      </c>
    </row>
    <row r="972" spans="1:36" s="161" customFormat="1" ht="15.75" hidden="1" outlineLevel="2" x14ac:dyDescent="0.25">
      <c r="A972" s="514" t="s">
        <v>290</v>
      </c>
      <c r="B972" s="512" t="s">
        <v>2401</v>
      </c>
      <c r="C972" s="605">
        <v>1.5</v>
      </c>
      <c r="D972" s="605">
        <f t="shared" si="142"/>
        <v>1000</v>
      </c>
      <c r="E972" s="605"/>
      <c r="F972" s="605"/>
      <c r="G972" s="605"/>
      <c r="H972" s="605">
        <f t="shared" si="143"/>
        <v>0</v>
      </c>
      <c r="I972" s="605">
        <v>0</v>
      </c>
      <c r="J972" s="605">
        <v>0</v>
      </c>
      <c r="K972" s="605">
        <v>0</v>
      </c>
      <c r="L972" s="605">
        <f t="shared" si="144"/>
        <v>0</v>
      </c>
      <c r="M972" s="603">
        <v>0</v>
      </c>
      <c r="N972" s="603">
        <v>0</v>
      </c>
      <c r="O972" s="604">
        <v>0</v>
      </c>
      <c r="P972" s="605">
        <f t="shared" si="145"/>
        <v>1000</v>
      </c>
      <c r="Q972" s="603">
        <v>0</v>
      </c>
      <c r="R972" s="603">
        <v>1000</v>
      </c>
      <c r="S972" s="618">
        <v>0</v>
      </c>
      <c r="T972" s="605">
        <f t="shared" si="146"/>
        <v>0</v>
      </c>
      <c r="U972" s="618">
        <v>0</v>
      </c>
      <c r="V972" s="618">
        <v>0</v>
      </c>
      <c r="W972" s="618">
        <v>0</v>
      </c>
    </row>
    <row r="973" spans="1:36" s="161" customFormat="1" ht="15.75" hidden="1" outlineLevel="2" x14ac:dyDescent="0.25">
      <c r="A973" s="514" t="s">
        <v>292</v>
      </c>
      <c r="B973" s="512" t="s">
        <v>1910</v>
      </c>
      <c r="C973" s="603">
        <v>0</v>
      </c>
      <c r="D973" s="603">
        <f t="shared" si="142"/>
        <v>1000</v>
      </c>
      <c r="E973" s="603"/>
      <c r="F973" s="603"/>
      <c r="G973" s="603"/>
      <c r="H973" s="603">
        <f t="shared" si="143"/>
        <v>0</v>
      </c>
      <c r="I973" s="603">
        <v>0</v>
      </c>
      <c r="J973" s="603">
        <v>0</v>
      </c>
      <c r="K973" s="603">
        <v>0</v>
      </c>
      <c r="L973" s="603">
        <f t="shared" si="144"/>
        <v>0</v>
      </c>
      <c r="M973" s="603">
        <v>0</v>
      </c>
      <c r="N973" s="603">
        <v>0</v>
      </c>
      <c r="O973" s="604">
        <v>0</v>
      </c>
      <c r="P973" s="603">
        <f t="shared" si="145"/>
        <v>1000</v>
      </c>
      <c r="Q973" s="603">
        <v>0</v>
      </c>
      <c r="R973" s="603">
        <v>1000</v>
      </c>
      <c r="S973" s="618">
        <v>0</v>
      </c>
      <c r="T973" s="603">
        <f t="shared" si="146"/>
        <v>0</v>
      </c>
      <c r="U973" s="618">
        <v>0</v>
      </c>
      <c r="V973" s="618">
        <v>0</v>
      </c>
      <c r="W973" s="618">
        <v>0</v>
      </c>
    </row>
    <row r="974" spans="1:36" s="54" customFormat="1" ht="15.75" hidden="1" outlineLevel="1" x14ac:dyDescent="0.2">
      <c r="A974" s="29">
        <v>10</v>
      </c>
      <c r="B974" s="29" t="s">
        <v>308</v>
      </c>
      <c r="C974" s="562">
        <f>SUM(C975:C994)</f>
        <v>25.42</v>
      </c>
      <c r="D974" s="562">
        <f t="shared" si="142"/>
        <v>26597.059999999998</v>
      </c>
      <c r="E974" s="562">
        <f t="shared" ref="E974:W974" si="156">SUM(E975:E994)</f>
        <v>0</v>
      </c>
      <c r="F974" s="562">
        <f t="shared" si="156"/>
        <v>0</v>
      </c>
      <c r="G974" s="562">
        <f t="shared" si="156"/>
        <v>0</v>
      </c>
      <c r="H974" s="562">
        <f t="shared" si="143"/>
        <v>4997.0599999999995</v>
      </c>
      <c r="I974" s="562">
        <f t="shared" si="156"/>
        <v>0</v>
      </c>
      <c r="J974" s="562">
        <f t="shared" si="156"/>
        <v>4997.0599999999995</v>
      </c>
      <c r="K974" s="562">
        <f t="shared" si="156"/>
        <v>0</v>
      </c>
      <c r="L974" s="562">
        <f t="shared" si="144"/>
        <v>9500</v>
      </c>
      <c r="M974" s="562">
        <f t="shared" si="156"/>
        <v>0</v>
      </c>
      <c r="N974" s="562">
        <f t="shared" si="156"/>
        <v>9500</v>
      </c>
      <c r="O974" s="562">
        <f t="shared" si="156"/>
        <v>0</v>
      </c>
      <c r="P974" s="562">
        <f t="shared" si="145"/>
        <v>12100</v>
      </c>
      <c r="Q974" s="562">
        <f t="shared" si="156"/>
        <v>0</v>
      </c>
      <c r="R974" s="562">
        <f t="shared" si="156"/>
        <v>12100</v>
      </c>
      <c r="S974" s="562">
        <f t="shared" si="156"/>
        <v>0</v>
      </c>
      <c r="T974" s="562">
        <f t="shared" si="146"/>
        <v>0</v>
      </c>
      <c r="U974" s="562">
        <f t="shared" si="156"/>
        <v>0</v>
      </c>
      <c r="V974" s="562">
        <f t="shared" si="156"/>
        <v>0</v>
      </c>
      <c r="W974" s="562">
        <f t="shared" si="156"/>
        <v>0</v>
      </c>
      <c r="X974" s="31" t="s">
        <v>41</v>
      </c>
      <c r="Y974" s="273"/>
      <c r="Z974" s="335"/>
      <c r="AI974" s="34">
        <f>SUM(I974:K974)</f>
        <v>4997.0599999999995</v>
      </c>
      <c r="AJ974" s="34">
        <f>AI974-H974</f>
        <v>0</v>
      </c>
    </row>
    <row r="975" spans="1:36" s="166" customFormat="1" ht="31.5" hidden="1" outlineLevel="2" x14ac:dyDescent="0.2">
      <c r="A975" s="99" t="s">
        <v>309</v>
      </c>
      <c r="B975" s="63" t="s">
        <v>1073</v>
      </c>
      <c r="C975" s="563">
        <v>0</v>
      </c>
      <c r="D975" s="563">
        <f t="shared" ref="D975:D1038" si="157">H975+L975+P975+T975</f>
        <v>4415.32</v>
      </c>
      <c r="E975" s="563"/>
      <c r="F975" s="563"/>
      <c r="G975" s="563"/>
      <c r="H975" s="563">
        <f t="shared" ref="H975:H1038" si="158">SUM(I975:K975)</f>
        <v>4415.32</v>
      </c>
      <c r="I975" s="563">
        <v>0</v>
      </c>
      <c r="J975" s="563">
        <v>4415.32</v>
      </c>
      <c r="K975" s="565">
        <v>0</v>
      </c>
      <c r="L975" s="563">
        <f t="shared" ref="L975:L1038" si="159">SUM(M975:O975)</f>
        <v>0</v>
      </c>
      <c r="M975" s="565">
        <v>0</v>
      </c>
      <c r="N975" s="563">
        <v>0</v>
      </c>
      <c r="O975" s="563">
        <v>0</v>
      </c>
      <c r="P975" s="563">
        <f t="shared" ref="P975:P1038" si="160">SUM(Q975:S975)</f>
        <v>0</v>
      </c>
      <c r="Q975" s="563">
        <v>0</v>
      </c>
      <c r="R975" s="563">
        <v>0</v>
      </c>
      <c r="S975" s="563">
        <v>0</v>
      </c>
      <c r="T975" s="563">
        <f t="shared" ref="T975:T1038" si="161">SUM(U975:W975)</f>
        <v>0</v>
      </c>
      <c r="U975" s="563">
        <v>0</v>
      </c>
      <c r="V975" s="563">
        <v>0</v>
      </c>
      <c r="W975" s="563">
        <v>0</v>
      </c>
      <c r="X975" s="58"/>
      <c r="Y975" s="282"/>
      <c r="Z975" s="296"/>
      <c r="AI975" s="34">
        <f>SUM(I975:K975)</f>
        <v>4415.32</v>
      </c>
      <c r="AJ975" s="34">
        <f>AI975-H975</f>
        <v>0</v>
      </c>
    </row>
    <row r="976" spans="1:36" s="167" customFormat="1" ht="15.75" hidden="1" outlineLevel="2" x14ac:dyDescent="0.2">
      <c r="A976" s="99" t="s">
        <v>311</v>
      </c>
      <c r="B976" s="63" t="s">
        <v>562</v>
      </c>
      <c r="C976" s="563">
        <v>5.2</v>
      </c>
      <c r="D976" s="563">
        <f t="shared" si="157"/>
        <v>581.74</v>
      </c>
      <c r="E976" s="563"/>
      <c r="F976" s="563"/>
      <c r="G976" s="563"/>
      <c r="H976" s="563">
        <f t="shared" si="158"/>
        <v>581.74</v>
      </c>
      <c r="I976" s="563">
        <v>0</v>
      </c>
      <c r="J976" s="564">
        <v>581.74</v>
      </c>
      <c r="K976" s="565">
        <v>0</v>
      </c>
      <c r="L976" s="563">
        <f t="shared" si="159"/>
        <v>0</v>
      </c>
      <c r="M976" s="565">
        <v>0</v>
      </c>
      <c r="N976" s="563">
        <v>0</v>
      </c>
      <c r="O976" s="563">
        <v>0</v>
      </c>
      <c r="P976" s="563">
        <f t="shared" si="160"/>
        <v>0</v>
      </c>
      <c r="Q976" s="563">
        <v>0</v>
      </c>
      <c r="R976" s="563">
        <v>0</v>
      </c>
      <c r="S976" s="563">
        <v>0</v>
      </c>
      <c r="T976" s="563">
        <f t="shared" si="161"/>
        <v>0</v>
      </c>
      <c r="U976" s="563">
        <v>0</v>
      </c>
      <c r="V976" s="563">
        <v>0</v>
      </c>
      <c r="W976" s="563">
        <v>0</v>
      </c>
      <c r="X976" s="58"/>
      <c r="Y976" s="286" t="s">
        <v>523</v>
      </c>
      <c r="Z976" s="349"/>
      <c r="AI976" s="34">
        <f>SUM(I976:K976)</f>
        <v>581.74</v>
      </c>
      <c r="AJ976" s="34">
        <f>AI976-H976</f>
        <v>0</v>
      </c>
    </row>
    <row r="977" spans="1:23" s="316" customFormat="1" ht="15.75" hidden="1" outlineLevel="2" x14ac:dyDescent="0.25">
      <c r="A977" s="488" t="s">
        <v>320</v>
      </c>
      <c r="B977" s="105" t="s">
        <v>2086</v>
      </c>
      <c r="C977" s="571">
        <v>0</v>
      </c>
      <c r="D977" s="571">
        <f t="shared" si="157"/>
        <v>1500</v>
      </c>
      <c r="E977" s="571"/>
      <c r="F977" s="571"/>
      <c r="G977" s="571"/>
      <c r="H977" s="571">
        <f t="shared" si="158"/>
        <v>0</v>
      </c>
      <c r="I977" s="571">
        <v>0</v>
      </c>
      <c r="J977" s="571">
        <v>0</v>
      </c>
      <c r="K977" s="571">
        <v>0</v>
      </c>
      <c r="L977" s="571">
        <f t="shared" si="159"/>
        <v>1500</v>
      </c>
      <c r="M977" s="571">
        <v>0</v>
      </c>
      <c r="N977" s="571">
        <v>1500</v>
      </c>
      <c r="O977" s="588">
        <v>0</v>
      </c>
      <c r="P977" s="571">
        <f t="shared" si="160"/>
        <v>0</v>
      </c>
      <c r="Q977" s="616">
        <v>0</v>
      </c>
      <c r="R977" s="616">
        <v>0</v>
      </c>
      <c r="S977" s="616">
        <v>0</v>
      </c>
      <c r="T977" s="571">
        <f t="shared" si="161"/>
        <v>0</v>
      </c>
      <c r="U977" s="616">
        <v>0</v>
      </c>
      <c r="V977" s="616">
        <v>0</v>
      </c>
      <c r="W977" s="616">
        <v>0</v>
      </c>
    </row>
    <row r="978" spans="1:23" s="316" customFormat="1" ht="15.75" hidden="1" outlineLevel="2" x14ac:dyDescent="0.25">
      <c r="A978" s="488" t="s">
        <v>311</v>
      </c>
      <c r="B978" s="105" t="s">
        <v>2085</v>
      </c>
      <c r="C978" s="571">
        <v>0</v>
      </c>
      <c r="D978" s="571">
        <f t="shared" si="157"/>
        <v>1000</v>
      </c>
      <c r="E978" s="571"/>
      <c r="F978" s="571"/>
      <c r="G978" s="571"/>
      <c r="H978" s="571">
        <f t="shared" si="158"/>
        <v>0</v>
      </c>
      <c r="I978" s="571">
        <v>0</v>
      </c>
      <c r="J978" s="571">
        <v>0</v>
      </c>
      <c r="K978" s="571">
        <v>0</v>
      </c>
      <c r="L978" s="571">
        <f t="shared" si="159"/>
        <v>1000</v>
      </c>
      <c r="M978" s="571">
        <v>0</v>
      </c>
      <c r="N978" s="571">
        <v>1000</v>
      </c>
      <c r="O978" s="588">
        <v>0</v>
      </c>
      <c r="P978" s="571">
        <f t="shared" si="160"/>
        <v>0</v>
      </c>
      <c r="Q978" s="616">
        <v>0</v>
      </c>
      <c r="R978" s="616">
        <v>0</v>
      </c>
      <c r="S978" s="616">
        <v>0</v>
      </c>
      <c r="T978" s="571">
        <f t="shared" si="161"/>
        <v>0</v>
      </c>
      <c r="U978" s="616">
        <v>0</v>
      </c>
      <c r="V978" s="616">
        <v>0</v>
      </c>
      <c r="W978" s="616">
        <v>0</v>
      </c>
    </row>
    <row r="979" spans="1:23" s="316" customFormat="1" ht="15.75" hidden="1" outlineLevel="2" x14ac:dyDescent="0.25">
      <c r="A979" s="488" t="s">
        <v>314</v>
      </c>
      <c r="B979" s="105" t="s">
        <v>2084</v>
      </c>
      <c r="C979" s="571">
        <v>0</v>
      </c>
      <c r="D979" s="571">
        <f t="shared" si="157"/>
        <v>1000</v>
      </c>
      <c r="E979" s="571"/>
      <c r="F979" s="571"/>
      <c r="G979" s="571"/>
      <c r="H979" s="571">
        <f t="shared" si="158"/>
        <v>0</v>
      </c>
      <c r="I979" s="571">
        <v>0</v>
      </c>
      <c r="J979" s="571">
        <v>0</v>
      </c>
      <c r="K979" s="571">
        <v>0</v>
      </c>
      <c r="L979" s="571">
        <f t="shared" si="159"/>
        <v>1000</v>
      </c>
      <c r="M979" s="571">
        <v>0</v>
      </c>
      <c r="N979" s="571">
        <v>1000</v>
      </c>
      <c r="O979" s="588">
        <v>0</v>
      </c>
      <c r="P979" s="571">
        <f t="shared" si="160"/>
        <v>0</v>
      </c>
      <c r="Q979" s="616">
        <v>0</v>
      </c>
      <c r="R979" s="616">
        <v>0</v>
      </c>
      <c r="S979" s="616">
        <v>0</v>
      </c>
      <c r="T979" s="571">
        <f t="shared" si="161"/>
        <v>0</v>
      </c>
      <c r="U979" s="616">
        <v>0</v>
      </c>
      <c r="V979" s="616">
        <v>0</v>
      </c>
      <c r="W979" s="616">
        <v>0</v>
      </c>
    </row>
    <row r="980" spans="1:23" s="529" customFormat="1" ht="15.75" hidden="1" outlineLevel="2" x14ac:dyDescent="0.25">
      <c r="A980" s="505" t="s">
        <v>316</v>
      </c>
      <c r="B980" s="504" t="s">
        <v>2083</v>
      </c>
      <c r="C980" s="586">
        <v>0</v>
      </c>
      <c r="D980" s="586">
        <f t="shared" si="157"/>
        <v>2000</v>
      </c>
      <c r="E980" s="586"/>
      <c r="F980" s="586"/>
      <c r="G980" s="586"/>
      <c r="H980" s="586">
        <f t="shared" si="158"/>
        <v>0</v>
      </c>
      <c r="I980" s="586">
        <v>0</v>
      </c>
      <c r="J980" s="586">
        <v>0</v>
      </c>
      <c r="K980" s="586">
        <v>0</v>
      </c>
      <c r="L980" s="586">
        <f t="shared" si="159"/>
        <v>2000</v>
      </c>
      <c r="M980" s="586">
        <v>0</v>
      </c>
      <c r="N980" s="586">
        <v>2000</v>
      </c>
      <c r="O980" s="587">
        <v>0</v>
      </c>
      <c r="P980" s="586">
        <f t="shared" si="160"/>
        <v>0</v>
      </c>
      <c r="Q980" s="616">
        <v>0</v>
      </c>
      <c r="R980" s="616">
        <v>0</v>
      </c>
      <c r="S980" s="616">
        <v>0</v>
      </c>
      <c r="T980" s="586">
        <f t="shared" si="161"/>
        <v>0</v>
      </c>
      <c r="U980" s="616">
        <v>0</v>
      </c>
      <c r="V980" s="616">
        <v>0</v>
      </c>
      <c r="W980" s="616">
        <v>0</v>
      </c>
    </row>
    <row r="981" spans="1:23" s="316" customFormat="1" ht="15.75" hidden="1" outlineLevel="2" x14ac:dyDescent="0.25">
      <c r="A981" s="488" t="s">
        <v>309</v>
      </c>
      <c r="B981" s="105" t="s">
        <v>2082</v>
      </c>
      <c r="C981" s="571">
        <v>0</v>
      </c>
      <c r="D981" s="571">
        <f t="shared" si="157"/>
        <v>1500</v>
      </c>
      <c r="E981" s="571"/>
      <c r="F981" s="571"/>
      <c r="G981" s="571"/>
      <c r="H981" s="571">
        <f t="shared" si="158"/>
        <v>0</v>
      </c>
      <c r="I981" s="571">
        <v>0</v>
      </c>
      <c r="J981" s="571">
        <v>0</v>
      </c>
      <c r="K981" s="571">
        <v>0</v>
      </c>
      <c r="L981" s="571">
        <f t="shared" si="159"/>
        <v>1500</v>
      </c>
      <c r="M981" s="571">
        <v>0</v>
      </c>
      <c r="N981" s="571">
        <v>1500</v>
      </c>
      <c r="O981" s="588">
        <v>0</v>
      </c>
      <c r="P981" s="571">
        <f t="shared" si="160"/>
        <v>0</v>
      </c>
      <c r="Q981" s="616">
        <v>0</v>
      </c>
      <c r="R981" s="616">
        <v>0</v>
      </c>
      <c r="S981" s="616">
        <v>0</v>
      </c>
      <c r="T981" s="571">
        <f t="shared" si="161"/>
        <v>0</v>
      </c>
      <c r="U981" s="616">
        <v>0</v>
      </c>
      <c r="V981" s="616">
        <v>0</v>
      </c>
      <c r="W981" s="616">
        <v>0</v>
      </c>
    </row>
    <row r="982" spans="1:23" s="316" customFormat="1" ht="15.75" hidden="1" outlineLevel="2" x14ac:dyDescent="0.25">
      <c r="A982" s="488" t="s">
        <v>318</v>
      </c>
      <c r="B982" s="105" t="s">
        <v>2081</v>
      </c>
      <c r="C982" s="571">
        <v>0</v>
      </c>
      <c r="D982" s="571">
        <f t="shared" si="157"/>
        <v>1000</v>
      </c>
      <c r="E982" s="571"/>
      <c r="F982" s="571"/>
      <c r="G982" s="571"/>
      <c r="H982" s="571">
        <f t="shared" si="158"/>
        <v>0</v>
      </c>
      <c r="I982" s="571">
        <v>0</v>
      </c>
      <c r="J982" s="571">
        <v>0</v>
      </c>
      <c r="K982" s="571">
        <v>0</v>
      </c>
      <c r="L982" s="571">
        <f t="shared" si="159"/>
        <v>1000</v>
      </c>
      <c r="M982" s="571">
        <v>0</v>
      </c>
      <c r="N982" s="571">
        <v>1000</v>
      </c>
      <c r="O982" s="588">
        <v>0</v>
      </c>
      <c r="P982" s="571">
        <f t="shared" si="160"/>
        <v>0</v>
      </c>
      <c r="Q982" s="616">
        <v>0</v>
      </c>
      <c r="R982" s="616">
        <v>0</v>
      </c>
      <c r="S982" s="616">
        <v>0</v>
      </c>
      <c r="T982" s="571">
        <f t="shared" si="161"/>
        <v>0</v>
      </c>
      <c r="U982" s="616">
        <v>0</v>
      </c>
      <c r="V982" s="616">
        <v>0</v>
      </c>
      <c r="W982" s="616">
        <v>0</v>
      </c>
    </row>
    <row r="983" spans="1:23" s="316" customFormat="1" ht="15.75" hidden="1" outlineLevel="2" x14ac:dyDescent="0.25">
      <c r="A983" s="488" t="s">
        <v>318</v>
      </c>
      <c r="B983" s="105" t="s">
        <v>2080</v>
      </c>
      <c r="C983" s="571">
        <v>0</v>
      </c>
      <c r="D983" s="571">
        <f t="shared" si="157"/>
        <v>1500</v>
      </c>
      <c r="E983" s="571"/>
      <c r="F983" s="571"/>
      <c r="G983" s="571"/>
      <c r="H983" s="571">
        <f t="shared" si="158"/>
        <v>0</v>
      </c>
      <c r="I983" s="571">
        <v>0</v>
      </c>
      <c r="J983" s="571">
        <v>0</v>
      </c>
      <c r="K983" s="571">
        <v>0</v>
      </c>
      <c r="L983" s="571">
        <f t="shared" si="159"/>
        <v>1500</v>
      </c>
      <c r="M983" s="571">
        <v>0</v>
      </c>
      <c r="N983" s="571">
        <v>1500</v>
      </c>
      <c r="O983" s="588">
        <v>0</v>
      </c>
      <c r="P983" s="571">
        <f t="shared" si="160"/>
        <v>0</v>
      </c>
      <c r="Q983" s="616">
        <v>0</v>
      </c>
      <c r="R983" s="616">
        <v>0</v>
      </c>
      <c r="S983" s="616">
        <v>0</v>
      </c>
      <c r="T983" s="571">
        <f t="shared" si="161"/>
        <v>0</v>
      </c>
      <c r="U983" s="616">
        <v>0</v>
      </c>
      <c r="V983" s="616">
        <v>0</v>
      </c>
      <c r="W983" s="616">
        <v>0</v>
      </c>
    </row>
    <row r="984" spans="1:23" s="161" customFormat="1" ht="15.75" hidden="1" outlineLevel="2" x14ac:dyDescent="0.25">
      <c r="A984" s="514" t="s">
        <v>882</v>
      </c>
      <c r="B984" s="512" t="s">
        <v>1911</v>
      </c>
      <c r="C984" s="605">
        <v>0.18</v>
      </c>
      <c r="D984" s="605">
        <f t="shared" si="157"/>
        <v>1200</v>
      </c>
      <c r="E984" s="605"/>
      <c r="F984" s="605"/>
      <c r="G984" s="605"/>
      <c r="H984" s="605">
        <f t="shared" si="158"/>
        <v>0</v>
      </c>
      <c r="I984" s="605">
        <v>0</v>
      </c>
      <c r="J984" s="605">
        <v>0</v>
      </c>
      <c r="K984" s="605">
        <v>0</v>
      </c>
      <c r="L984" s="605">
        <f t="shared" si="159"/>
        <v>0</v>
      </c>
      <c r="M984" s="603">
        <v>0</v>
      </c>
      <c r="N984" s="603">
        <v>0</v>
      </c>
      <c r="O984" s="604">
        <v>0</v>
      </c>
      <c r="P984" s="605">
        <f t="shared" si="160"/>
        <v>1200</v>
      </c>
      <c r="Q984" s="603">
        <v>0</v>
      </c>
      <c r="R984" s="603">
        <v>1200</v>
      </c>
      <c r="S984" s="618">
        <v>0</v>
      </c>
      <c r="T984" s="605">
        <f t="shared" si="161"/>
        <v>0</v>
      </c>
      <c r="U984" s="618">
        <v>0</v>
      </c>
      <c r="V984" s="618">
        <v>0</v>
      </c>
      <c r="W984" s="618">
        <v>0</v>
      </c>
    </row>
    <row r="985" spans="1:23" s="161" customFormat="1" ht="15.75" hidden="1" outlineLevel="2" x14ac:dyDescent="0.25">
      <c r="A985" s="514" t="s">
        <v>1341</v>
      </c>
      <c r="B985" s="512" t="s">
        <v>1912</v>
      </c>
      <c r="C985" s="605">
        <v>2.95</v>
      </c>
      <c r="D985" s="605">
        <f t="shared" si="157"/>
        <v>1000</v>
      </c>
      <c r="E985" s="605"/>
      <c r="F985" s="605"/>
      <c r="G985" s="605"/>
      <c r="H985" s="605">
        <f t="shared" si="158"/>
        <v>0</v>
      </c>
      <c r="I985" s="605">
        <v>0</v>
      </c>
      <c r="J985" s="605">
        <v>0</v>
      </c>
      <c r="K985" s="605">
        <v>0</v>
      </c>
      <c r="L985" s="605">
        <f t="shared" si="159"/>
        <v>0</v>
      </c>
      <c r="M985" s="603">
        <v>0</v>
      </c>
      <c r="N985" s="603">
        <v>0</v>
      </c>
      <c r="O985" s="604">
        <v>0</v>
      </c>
      <c r="P985" s="605">
        <f t="shared" si="160"/>
        <v>1000</v>
      </c>
      <c r="Q985" s="603">
        <v>0</v>
      </c>
      <c r="R985" s="603">
        <v>1000</v>
      </c>
      <c r="S985" s="618">
        <v>0</v>
      </c>
      <c r="T985" s="605">
        <f t="shared" si="161"/>
        <v>0</v>
      </c>
      <c r="U985" s="618">
        <v>0</v>
      </c>
      <c r="V985" s="618">
        <v>0</v>
      </c>
      <c r="W985" s="618">
        <v>0</v>
      </c>
    </row>
    <row r="986" spans="1:23" s="161" customFormat="1" ht="15.75" hidden="1" outlineLevel="2" x14ac:dyDescent="0.25">
      <c r="A986" s="514" t="s">
        <v>1342</v>
      </c>
      <c r="B986" s="512" t="s">
        <v>1913</v>
      </c>
      <c r="C986" s="603">
        <v>0</v>
      </c>
      <c r="D986" s="603">
        <f t="shared" si="157"/>
        <v>1000</v>
      </c>
      <c r="E986" s="603"/>
      <c r="F986" s="603"/>
      <c r="G986" s="603"/>
      <c r="H986" s="603">
        <f t="shared" si="158"/>
        <v>0</v>
      </c>
      <c r="I986" s="603">
        <v>0</v>
      </c>
      <c r="J986" s="603">
        <v>0</v>
      </c>
      <c r="K986" s="603">
        <v>0</v>
      </c>
      <c r="L986" s="603">
        <f t="shared" si="159"/>
        <v>0</v>
      </c>
      <c r="M986" s="603">
        <v>0</v>
      </c>
      <c r="N986" s="603">
        <v>0</v>
      </c>
      <c r="O986" s="604">
        <v>0</v>
      </c>
      <c r="P986" s="603">
        <f t="shared" si="160"/>
        <v>1000</v>
      </c>
      <c r="Q986" s="603">
        <v>0</v>
      </c>
      <c r="R986" s="603">
        <v>1000</v>
      </c>
      <c r="S986" s="618">
        <v>0</v>
      </c>
      <c r="T986" s="603">
        <f t="shared" si="161"/>
        <v>0</v>
      </c>
      <c r="U986" s="618">
        <v>0</v>
      </c>
      <c r="V986" s="618">
        <v>0</v>
      </c>
      <c r="W986" s="618">
        <v>0</v>
      </c>
    </row>
    <row r="987" spans="1:23" s="161" customFormat="1" ht="15.75" hidden="1" outlineLevel="2" x14ac:dyDescent="0.25">
      <c r="A987" s="514" t="s">
        <v>1343</v>
      </c>
      <c r="B987" s="512" t="s">
        <v>1914</v>
      </c>
      <c r="C987" s="603">
        <v>0</v>
      </c>
      <c r="D987" s="603">
        <f t="shared" si="157"/>
        <v>1000</v>
      </c>
      <c r="E987" s="603"/>
      <c r="F987" s="603"/>
      <c r="G987" s="603"/>
      <c r="H987" s="603">
        <f t="shared" si="158"/>
        <v>0</v>
      </c>
      <c r="I987" s="603">
        <v>0</v>
      </c>
      <c r="J987" s="603">
        <v>0</v>
      </c>
      <c r="K987" s="603">
        <v>0</v>
      </c>
      <c r="L987" s="603">
        <f t="shared" si="159"/>
        <v>0</v>
      </c>
      <c r="M987" s="603">
        <v>0</v>
      </c>
      <c r="N987" s="603">
        <v>0</v>
      </c>
      <c r="O987" s="604">
        <v>0</v>
      </c>
      <c r="P987" s="603">
        <f t="shared" si="160"/>
        <v>1000</v>
      </c>
      <c r="Q987" s="603">
        <v>0</v>
      </c>
      <c r="R987" s="603">
        <v>1000</v>
      </c>
      <c r="S987" s="618">
        <v>0</v>
      </c>
      <c r="T987" s="603">
        <f t="shared" si="161"/>
        <v>0</v>
      </c>
      <c r="U987" s="618">
        <v>0</v>
      </c>
      <c r="V987" s="618">
        <v>0</v>
      </c>
      <c r="W987" s="618">
        <v>0</v>
      </c>
    </row>
    <row r="988" spans="1:23" s="161" customFormat="1" ht="15.75" hidden="1" outlineLevel="2" x14ac:dyDescent="0.25">
      <c r="A988" s="514" t="s">
        <v>1344</v>
      </c>
      <c r="B988" s="512" t="s">
        <v>1915</v>
      </c>
      <c r="C988" s="603">
        <v>0</v>
      </c>
      <c r="D988" s="603">
        <f t="shared" si="157"/>
        <v>1000</v>
      </c>
      <c r="E988" s="603"/>
      <c r="F988" s="603"/>
      <c r="G988" s="603"/>
      <c r="H988" s="603">
        <f t="shared" si="158"/>
        <v>0</v>
      </c>
      <c r="I988" s="603">
        <v>0</v>
      </c>
      <c r="J988" s="603">
        <v>0</v>
      </c>
      <c r="K988" s="603">
        <v>0</v>
      </c>
      <c r="L988" s="603">
        <f t="shared" si="159"/>
        <v>0</v>
      </c>
      <c r="M988" s="603">
        <v>0</v>
      </c>
      <c r="N988" s="603">
        <v>0</v>
      </c>
      <c r="O988" s="604">
        <v>0</v>
      </c>
      <c r="P988" s="603">
        <f t="shared" si="160"/>
        <v>1000</v>
      </c>
      <c r="Q988" s="603">
        <v>0</v>
      </c>
      <c r="R988" s="603">
        <v>1000</v>
      </c>
      <c r="S988" s="618">
        <v>0</v>
      </c>
      <c r="T988" s="603">
        <f t="shared" si="161"/>
        <v>0</v>
      </c>
      <c r="U988" s="618">
        <v>0</v>
      </c>
      <c r="V988" s="618">
        <v>0</v>
      </c>
      <c r="W988" s="618">
        <v>0</v>
      </c>
    </row>
    <row r="989" spans="1:23" s="161" customFormat="1" ht="15.75" hidden="1" outlineLevel="2" x14ac:dyDescent="0.25">
      <c r="A989" s="514" t="s">
        <v>1345</v>
      </c>
      <c r="B989" s="512" t="s">
        <v>1916</v>
      </c>
      <c r="C989" s="603">
        <v>0</v>
      </c>
      <c r="D989" s="603">
        <f t="shared" si="157"/>
        <v>1000</v>
      </c>
      <c r="E989" s="603"/>
      <c r="F989" s="603"/>
      <c r="G989" s="603"/>
      <c r="H989" s="603">
        <f t="shared" si="158"/>
        <v>0</v>
      </c>
      <c r="I989" s="603">
        <v>0</v>
      </c>
      <c r="J989" s="603">
        <v>0</v>
      </c>
      <c r="K989" s="603">
        <v>0</v>
      </c>
      <c r="L989" s="603">
        <f t="shared" si="159"/>
        <v>0</v>
      </c>
      <c r="M989" s="603">
        <v>0</v>
      </c>
      <c r="N989" s="603">
        <v>0</v>
      </c>
      <c r="O989" s="604">
        <v>0</v>
      </c>
      <c r="P989" s="603">
        <f t="shared" si="160"/>
        <v>1000</v>
      </c>
      <c r="Q989" s="603">
        <v>0</v>
      </c>
      <c r="R989" s="603">
        <v>1000</v>
      </c>
      <c r="S989" s="618">
        <v>0</v>
      </c>
      <c r="T989" s="603">
        <f t="shared" si="161"/>
        <v>0</v>
      </c>
      <c r="U989" s="618">
        <v>0</v>
      </c>
      <c r="V989" s="618">
        <v>0</v>
      </c>
      <c r="W989" s="618">
        <v>0</v>
      </c>
    </row>
    <row r="990" spans="1:23" s="161" customFormat="1" ht="15.75" hidden="1" outlineLevel="2" x14ac:dyDescent="0.25">
      <c r="A990" s="514" t="s">
        <v>1346</v>
      </c>
      <c r="B990" s="512" t="s">
        <v>1917</v>
      </c>
      <c r="C990" s="605">
        <v>1</v>
      </c>
      <c r="D990" s="605">
        <f t="shared" si="157"/>
        <v>1000</v>
      </c>
      <c r="E990" s="605"/>
      <c r="F990" s="605"/>
      <c r="G990" s="605"/>
      <c r="H990" s="605">
        <f t="shared" si="158"/>
        <v>0</v>
      </c>
      <c r="I990" s="605">
        <v>0</v>
      </c>
      <c r="J990" s="605">
        <v>0</v>
      </c>
      <c r="K990" s="605">
        <v>0</v>
      </c>
      <c r="L990" s="605">
        <f t="shared" si="159"/>
        <v>0</v>
      </c>
      <c r="M990" s="603">
        <v>0</v>
      </c>
      <c r="N990" s="603">
        <v>0</v>
      </c>
      <c r="O990" s="604">
        <v>0</v>
      </c>
      <c r="P990" s="605">
        <f t="shared" si="160"/>
        <v>1000</v>
      </c>
      <c r="Q990" s="603">
        <v>0</v>
      </c>
      <c r="R990" s="603">
        <v>1000</v>
      </c>
      <c r="S990" s="618">
        <v>0</v>
      </c>
      <c r="T990" s="605">
        <f t="shared" si="161"/>
        <v>0</v>
      </c>
      <c r="U990" s="618">
        <v>0</v>
      </c>
      <c r="V990" s="618">
        <v>0</v>
      </c>
      <c r="W990" s="618">
        <v>0</v>
      </c>
    </row>
    <row r="991" spans="1:23" s="161" customFormat="1" ht="15.75" hidden="1" outlineLevel="2" x14ac:dyDescent="0.25">
      <c r="A991" s="514" t="s">
        <v>1347</v>
      </c>
      <c r="B991" s="512" t="s">
        <v>1918</v>
      </c>
      <c r="C991" s="605">
        <v>4.7</v>
      </c>
      <c r="D991" s="605">
        <f t="shared" si="157"/>
        <v>1200</v>
      </c>
      <c r="E991" s="605"/>
      <c r="F991" s="605"/>
      <c r="G991" s="605"/>
      <c r="H991" s="605">
        <f t="shared" si="158"/>
        <v>0</v>
      </c>
      <c r="I991" s="605">
        <v>0</v>
      </c>
      <c r="J991" s="605">
        <v>0</v>
      </c>
      <c r="K991" s="605">
        <v>0</v>
      </c>
      <c r="L991" s="605">
        <f t="shared" si="159"/>
        <v>0</v>
      </c>
      <c r="M991" s="603">
        <v>0</v>
      </c>
      <c r="N991" s="603">
        <v>0</v>
      </c>
      <c r="O991" s="604">
        <v>0</v>
      </c>
      <c r="P991" s="605">
        <f t="shared" si="160"/>
        <v>1200</v>
      </c>
      <c r="Q991" s="603">
        <v>0</v>
      </c>
      <c r="R991" s="603">
        <v>1200</v>
      </c>
      <c r="S991" s="618">
        <v>0</v>
      </c>
      <c r="T991" s="605">
        <f t="shared" si="161"/>
        <v>0</v>
      </c>
      <c r="U991" s="618">
        <v>0</v>
      </c>
      <c r="V991" s="618">
        <v>0</v>
      </c>
      <c r="W991" s="618">
        <v>0</v>
      </c>
    </row>
    <row r="992" spans="1:23" s="161" customFormat="1" ht="15.75" hidden="1" outlineLevel="2" x14ac:dyDescent="0.25">
      <c r="A992" s="514" t="s">
        <v>1348</v>
      </c>
      <c r="B992" s="512" t="s">
        <v>1919</v>
      </c>
      <c r="C992" s="605">
        <v>2.5</v>
      </c>
      <c r="D992" s="605">
        <f t="shared" si="157"/>
        <v>1100</v>
      </c>
      <c r="E992" s="605"/>
      <c r="F992" s="605"/>
      <c r="G992" s="605"/>
      <c r="H992" s="605">
        <f t="shared" si="158"/>
        <v>0</v>
      </c>
      <c r="I992" s="605">
        <v>0</v>
      </c>
      <c r="J992" s="605">
        <v>0</v>
      </c>
      <c r="K992" s="605">
        <v>0</v>
      </c>
      <c r="L992" s="605">
        <f t="shared" si="159"/>
        <v>0</v>
      </c>
      <c r="M992" s="603">
        <v>0</v>
      </c>
      <c r="N992" s="603">
        <v>0</v>
      </c>
      <c r="O992" s="604">
        <v>0</v>
      </c>
      <c r="P992" s="605">
        <f t="shared" si="160"/>
        <v>1100</v>
      </c>
      <c r="Q992" s="603">
        <v>0</v>
      </c>
      <c r="R992" s="603">
        <v>1100</v>
      </c>
      <c r="S992" s="618">
        <v>0</v>
      </c>
      <c r="T992" s="605">
        <f t="shared" si="161"/>
        <v>0</v>
      </c>
      <c r="U992" s="618">
        <v>0</v>
      </c>
      <c r="V992" s="618">
        <v>0</v>
      </c>
      <c r="W992" s="618">
        <v>0</v>
      </c>
    </row>
    <row r="993" spans="1:228" s="161" customFormat="1" ht="15.75" hidden="1" outlineLevel="2" x14ac:dyDescent="0.25">
      <c r="A993" s="514" t="s">
        <v>1717</v>
      </c>
      <c r="B993" s="512" t="s">
        <v>1920</v>
      </c>
      <c r="C993" s="605">
        <v>5.16</v>
      </c>
      <c r="D993" s="605">
        <f t="shared" si="157"/>
        <v>1400</v>
      </c>
      <c r="E993" s="605"/>
      <c r="F993" s="605"/>
      <c r="G993" s="605"/>
      <c r="H993" s="605">
        <f t="shared" si="158"/>
        <v>0</v>
      </c>
      <c r="I993" s="605">
        <v>0</v>
      </c>
      <c r="J993" s="605">
        <v>0</v>
      </c>
      <c r="K993" s="605">
        <v>0</v>
      </c>
      <c r="L993" s="605">
        <f t="shared" si="159"/>
        <v>0</v>
      </c>
      <c r="M993" s="603">
        <v>0</v>
      </c>
      <c r="N993" s="603">
        <v>0</v>
      </c>
      <c r="O993" s="604">
        <v>0</v>
      </c>
      <c r="P993" s="605">
        <f t="shared" si="160"/>
        <v>1400</v>
      </c>
      <c r="Q993" s="603">
        <v>0</v>
      </c>
      <c r="R993" s="603">
        <v>1400</v>
      </c>
      <c r="S993" s="618">
        <v>0</v>
      </c>
      <c r="T993" s="605">
        <f t="shared" si="161"/>
        <v>0</v>
      </c>
      <c r="U993" s="618">
        <v>0</v>
      </c>
      <c r="V993" s="618">
        <v>0</v>
      </c>
      <c r="W993" s="618">
        <v>0</v>
      </c>
    </row>
    <row r="994" spans="1:228" s="161" customFormat="1" ht="15.75" hidden="1" outlineLevel="2" x14ac:dyDescent="0.25">
      <c r="A994" s="514" t="s">
        <v>1718</v>
      </c>
      <c r="B994" s="512" t="s">
        <v>1921</v>
      </c>
      <c r="C994" s="605">
        <v>3.73</v>
      </c>
      <c r="D994" s="605">
        <f t="shared" si="157"/>
        <v>1200</v>
      </c>
      <c r="E994" s="605"/>
      <c r="F994" s="605"/>
      <c r="G994" s="605"/>
      <c r="H994" s="605">
        <f t="shared" si="158"/>
        <v>0</v>
      </c>
      <c r="I994" s="605">
        <v>0</v>
      </c>
      <c r="J994" s="605">
        <v>0</v>
      </c>
      <c r="K994" s="605">
        <v>0</v>
      </c>
      <c r="L994" s="605">
        <f t="shared" si="159"/>
        <v>0</v>
      </c>
      <c r="M994" s="603">
        <v>0</v>
      </c>
      <c r="N994" s="603">
        <v>0</v>
      </c>
      <c r="O994" s="604">
        <v>0</v>
      </c>
      <c r="P994" s="605">
        <f t="shared" si="160"/>
        <v>1200</v>
      </c>
      <c r="Q994" s="603">
        <v>0</v>
      </c>
      <c r="R994" s="603">
        <v>1200</v>
      </c>
      <c r="S994" s="618">
        <v>0</v>
      </c>
      <c r="T994" s="605">
        <f t="shared" si="161"/>
        <v>0</v>
      </c>
      <c r="U994" s="618">
        <v>0</v>
      </c>
      <c r="V994" s="618">
        <v>0</v>
      </c>
      <c r="W994" s="618">
        <v>0</v>
      </c>
    </row>
    <row r="995" spans="1:228" s="54" customFormat="1" ht="15.75" hidden="1" outlineLevel="1" x14ac:dyDescent="0.2">
      <c r="A995" s="29">
        <v>11</v>
      </c>
      <c r="B995" s="29" t="s">
        <v>327</v>
      </c>
      <c r="C995" s="562">
        <f>SUM(C996:C1002)</f>
        <v>18.899999999999999</v>
      </c>
      <c r="D995" s="562">
        <f t="shared" si="157"/>
        <v>7240.0512500000004</v>
      </c>
      <c r="E995" s="562">
        <f t="shared" ref="E995:W995" si="162">SUM(E996:E1002)</f>
        <v>0</v>
      </c>
      <c r="F995" s="562">
        <f t="shared" si="162"/>
        <v>0</v>
      </c>
      <c r="G995" s="562">
        <f t="shared" si="162"/>
        <v>0</v>
      </c>
      <c r="H995" s="562">
        <f t="shared" si="158"/>
        <v>2740.05125</v>
      </c>
      <c r="I995" s="562">
        <f t="shared" si="162"/>
        <v>0</v>
      </c>
      <c r="J995" s="562">
        <f t="shared" si="162"/>
        <v>2740.05125</v>
      </c>
      <c r="K995" s="562">
        <f t="shared" si="162"/>
        <v>0</v>
      </c>
      <c r="L995" s="562">
        <f t="shared" si="159"/>
        <v>3000</v>
      </c>
      <c r="M995" s="562">
        <f t="shared" si="162"/>
        <v>0</v>
      </c>
      <c r="N995" s="562">
        <f t="shared" si="162"/>
        <v>3000</v>
      </c>
      <c r="O995" s="562">
        <f t="shared" si="162"/>
        <v>0</v>
      </c>
      <c r="P995" s="562">
        <f t="shared" si="160"/>
        <v>1500</v>
      </c>
      <c r="Q995" s="562">
        <f t="shared" si="162"/>
        <v>0</v>
      </c>
      <c r="R995" s="562">
        <f t="shared" si="162"/>
        <v>1500</v>
      </c>
      <c r="S995" s="562">
        <f t="shared" si="162"/>
        <v>0</v>
      </c>
      <c r="T995" s="562">
        <f t="shared" si="161"/>
        <v>0</v>
      </c>
      <c r="U995" s="562">
        <f t="shared" si="162"/>
        <v>0</v>
      </c>
      <c r="V995" s="562">
        <f t="shared" si="162"/>
        <v>0</v>
      </c>
      <c r="W995" s="562">
        <f t="shared" si="162"/>
        <v>0</v>
      </c>
      <c r="X995" s="31" t="s">
        <v>41</v>
      </c>
      <c r="Y995" s="273"/>
      <c r="Z995" s="335"/>
      <c r="AI995" s="34">
        <f>SUM(I995:K995)</f>
        <v>2740.05125</v>
      </c>
      <c r="AJ995" s="34">
        <f>AI995-H995</f>
        <v>0</v>
      </c>
    </row>
    <row r="996" spans="1:228" s="147" customFormat="1" ht="15.75" hidden="1" outlineLevel="2" x14ac:dyDescent="0.2">
      <c r="A996" s="99" t="s">
        <v>328</v>
      </c>
      <c r="B996" s="57" t="s">
        <v>565</v>
      </c>
      <c r="C996" s="563">
        <v>0</v>
      </c>
      <c r="D996" s="563">
        <f t="shared" si="157"/>
        <v>529.01165000000003</v>
      </c>
      <c r="E996" s="563"/>
      <c r="F996" s="563"/>
      <c r="G996" s="563"/>
      <c r="H996" s="563">
        <f t="shared" si="158"/>
        <v>529.01165000000003</v>
      </c>
      <c r="I996" s="563">
        <v>0</v>
      </c>
      <c r="J996" s="563">
        <v>529.01165000000003</v>
      </c>
      <c r="K996" s="565">
        <v>0</v>
      </c>
      <c r="L996" s="563">
        <f t="shared" si="159"/>
        <v>0</v>
      </c>
      <c r="M996" s="565">
        <v>0</v>
      </c>
      <c r="N996" s="563">
        <v>0</v>
      </c>
      <c r="O996" s="563">
        <v>0</v>
      </c>
      <c r="P996" s="563">
        <f t="shared" si="160"/>
        <v>0</v>
      </c>
      <c r="Q996" s="563">
        <v>0</v>
      </c>
      <c r="R996" s="563">
        <v>0</v>
      </c>
      <c r="S996" s="563">
        <v>0</v>
      </c>
      <c r="T996" s="563">
        <f t="shared" si="161"/>
        <v>0</v>
      </c>
      <c r="U996" s="563">
        <v>0</v>
      </c>
      <c r="V996" s="563">
        <v>0</v>
      </c>
      <c r="W996" s="563">
        <v>0</v>
      </c>
      <c r="X996" s="58"/>
      <c r="Y996" s="286" t="s">
        <v>504</v>
      </c>
      <c r="Z996" s="339"/>
      <c r="AI996" s="34">
        <f>SUM(I996:K996)</f>
        <v>529.01165000000003</v>
      </c>
      <c r="AJ996" s="34">
        <f>AI996-H996</f>
        <v>0</v>
      </c>
    </row>
    <row r="997" spans="1:228" s="147" customFormat="1" ht="15.75" hidden="1" outlineLevel="2" x14ac:dyDescent="0.2">
      <c r="A997" s="99" t="s">
        <v>330</v>
      </c>
      <c r="B997" s="57" t="s">
        <v>566</v>
      </c>
      <c r="C997" s="563">
        <v>0</v>
      </c>
      <c r="D997" s="563">
        <f t="shared" si="157"/>
        <v>481.16135000000003</v>
      </c>
      <c r="E997" s="563"/>
      <c r="F997" s="563"/>
      <c r="G997" s="563"/>
      <c r="H997" s="563">
        <f t="shared" si="158"/>
        <v>481.16135000000003</v>
      </c>
      <c r="I997" s="563">
        <v>0</v>
      </c>
      <c r="J997" s="563">
        <v>481.16135000000003</v>
      </c>
      <c r="K997" s="565">
        <v>0</v>
      </c>
      <c r="L997" s="563">
        <f t="shared" si="159"/>
        <v>0</v>
      </c>
      <c r="M997" s="565">
        <v>0</v>
      </c>
      <c r="N997" s="563">
        <v>0</v>
      </c>
      <c r="O997" s="563">
        <v>0</v>
      </c>
      <c r="P997" s="563">
        <f t="shared" si="160"/>
        <v>0</v>
      </c>
      <c r="Q997" s="563">
        <v>0</v>
      </c>
      <c r="R997" s="563">
        <v>0</v>
      </c>
      <c r="S997" s="563">
        <v>0</v>
      </c>
      <c r="T997" s="563">
        <f t="shared" si="161"/>
        <v>0</v>
      </c>
      <c r="U997" s="563">
        <v>0</v>
      </c>
      <c r="V997" s="563">
        <v>0</v>
      </c>
      <c r="W997" s="563">
        <v>0</v>
      </c>
      <c r="X997" s="58"/>
      <c r="Y997" s="286" t="s">
        <v>504</v>
      </c>
      <c r="Z997" s="339"/>
      <c r="AI997" s="34">
        <f>SUM(I997:K997)</f>
        <v>481.16135000000003</v>
      </c>
      <c r="AJ997" s="34">
        <f>AI997-H997</f>
        <v>0</v>
      </c>
    </row>
    <row r="998" spans="1:228" s="147" customFormat="1" ht="15.75" hidden="1" outlineLevel="2" x14ac:dyDescent="0.2">
      <c r="A998" s="99" t="s">
        <v>567</v>
      </c>
      <c r="B998" s="57" t="s">
        <v>568</v>
      </c>
      <c r="C998" s="563">
        <v>0</v>
      </c>
      <c r="D998" s="563">
        <f t="shared" si="157"/>
        <v>504.87824999999998</v>
      </c>
      <c r="E998" s="563"/>
      <c r="F998" s="563"/>
      <c r="G998" s="563"/>
      <c r="H998" s="563">
        <f t="shared" si="158"/>
        <v>504.87824999999998</v>
      </c>
      <c r="I998" s="563">
        <v>0</v>
      </c>
      <c r="J998" s="563">
        <v>504.87824999999998</v>
      </c>
      <c r="K998" s="565">
        <v>0</v>
      </c>
      <c r="L998" s="563">
        <f t="shared" si="159"/>
        <v>0</v>
      </c>
      <c r="M998" s="565">
        <v>0</v>
      </c>
      <c r="N998" s="563">
        <v>0</v>
      </c>
      <c r="O998" s="563">
        <v>0</v>
      </c>
      <c r="P998" s="563">
        <f t="shared" si="160"/>
        <v>0</v>
      </c>
      <c r="Q998" s="563">
        <v>0</v>
      </c>
      <c r="R998" s="563">
        <v>0</v>
      </c>
      <c r="S998" s="563">
        <v>0</v>
      </c>
      <c r="T998" s="563">
        <f t="shared" si="161"/>
        <v>0</v>
      </c>
      <c r="U998" s="563">
        <v>0</v>
      </c>
      <c r="V998" s="563">
        <v>0</v>
      </c>
      <c r="W998" s="563">
        <v>0</v>
      </c>
      <c r="X998" s="58"/>
      <c r="Y998" s="286" t="s">
        <v>504</v>
      </c>
      <c r="Z998" s="339"/>
      <c r="AI998" s="34">
        <f>SUM(I998:K998)</f>
        <v>504.87824999999998</v>
      </c>
      <c r="AJ998" s="34">
        <f>AI998-H998</f>
        <v>0</v>
      </c>
    </row>
    <row r="999" spans="1:228" s="167" customFormat="1" ht="15.75" hidden="1" outlineLevel="2" x14ac:dyDescent="0.2">
      <c r="A999" s="99" t="s">
        <v>569</v>
      </c>
      <c r="B999" s="57" t="s">
        <v>570</v>
      </c>
      <c r="C999" s="563">
        <v>7</v>
      </c>
      <c r="D999" s="563">
        <f t="shared" si="157"/>
        <v>1225</v>
      </c>
      <c r="E999" s="563"/>
      <c r="F999" s="563"/>
      <c r="G999" s="563"/>
      <c r="H999" s="563">
        <f t="shared" si="158"/>
        <v>1225</v>
      </c>
      <c r="I999" s="563">
        <v>0</v>
      </c>
      <c r="J999" s="563">
        <v>1225</v>
      </c>
      <c r="K999" s="565">
        <v>0</v>
      </c>
      <c r="L999" s="563">
        <f t="shared" si="159"/>
        <v>0</v>
      </c>
      <c r="M999" s="565">
        <v>0</v>
      </c>
      <c r="N999" s="563">
        <v>0</v>
      </c>
      <c r="O999" s="563">
        <v>0</v>
      </c>
      <c r="P999" s="563">
        <f t="shared" si="160"/>
        <v>0</v>
      </c>
      <c r="Q999" s="563">
        <v>0</v>
      </c>
      <c r="R999" s="563">
        <v>0</v>
      </c>
      <c r="S999" s="563">
        <v>0</v>
      </c>
      <c r="T999" s="563">
        <f t="shared" si="161"/>
        <v>0</v>
      </c>
      <c r="U999" s="563">
        <v>0</v>
      </c>
      <c r="V999" s="563">
        <v>0</v>
      </c>
      <c r="W999" s="563">
        <v>0</v>
      </c>
      <c r="X999" s="58"/>
      <c r="Y999" s="286" t="s">
        <v>504</v>
      </c>
      <c r="Z999" s="349"/>
      <c r="AI999" s="34">
        <f>SUM(I999:K999)</f>
        <v>1225</v>
      </c>
      <c r="AJ999" s="34">
        <f>AI999-H999</f>
        <v>0</v>
      </c>
    </row>
    <row r="1000" spans="1:228" s="316" customFormat="1" ht="15.75" hidden="1" outlineLevel="2" x14ac:dyDescent="0.25">
      <c r="A1000" s="488" t="s">
        <v>309</v>
      </c>
      <c r="B1000" s="105" t="s">
        <v>2415</v>
      </c>
      <c r="C1000" s="571">
        <v>0</v>
      </c>
      <c r="D1000" s="571">
        <f t="shared" si="157"/>
        <v>1500</v>
      </c>
      <c r="E1000" s="571"/>
      <c r="F1000" s="571"/>
      <c r="G1000" s="571"/>
      <c r="H1000" s="571">
        <f t="shared" si="158"/>
        <v>0</v>
      </c>
      <c r="I1000" s="571">
        <v>0</v>
      </c>
      <c r="J1000" s="571">
        <v>0</v>
      </c>
      <c r="K1000" s="571">
        <v>0</v>
      </c>
      <c r="L1000" s="571">
        <f t="shared" si="159"/>
        <v>1500</v>
      </c>
      <c r="M1000" s="571">
        <v>0</v>
      </c>
      <c r="N1000" s="571">
        <v>1500</v>
      </c>
      <c r="O1000" s="588">
        <v>0</v>
      </c>
      <c r="P1000" s="571">
        <f t="shared" si="160"/>
        <v>0</v>
      </c>
      <c r="Q1000" s="616">
        <v>0</v>
      </c>
      <c r="R1000" s="616">
        <v>0</v>
      </c>
      <c r="S1000" s="616">
        <v>0</v>
      </c>
      <c r="T1000" s="571">
        <f t="shared" si="161"/>
        <v>0</v>
      </c>
      <c r="U1000" s="616">
        <v>0</v>
      </c>
      <c r="V1000" s="616">
        <v>0</v>
      </c>
      <c r="W1000" s="616">
        <v>0</v>
      </c>
    </row>
    <row r="1001" spans="1:228" s="316" customFormat="1" ht="15.75" hidden="1" outlineLevel="2" x14ac:dyDescent="0.25">
      <c r="A1001" s="488" t="s">
        <v>309</v>
      </c>
      <c r="B1001" s="105" t="s">
        <v>2416</v>
      </c>
      <c r="C1001" s="571">
        <v>0</v>
      </c>
      <c r="D1001" s="571">
        <f t="shared" si="157"/>
        <v>1500</v>
      </c>
      <c r="E1001" s="571"/>
      <c r="F1001" s="571"/>
      <c r="G1001" s="571"/>
      <c r="H1001" s="571">
        <f t="shared" si="158"/>
        <v>0</v>
      </c>
      <c r="I1001" s="571">
        <v>0</v>
      </c>
      <c r="J1001" s="571">
        <v>0</v>
      </c>
      <c r="K1001" s="571">
        <v>0</v>
      </c>
      <c r="L1001" s="571">
        <f t="shared" si="159"/>
        <v>1500</v>
      </c>
      <c r="M1001" s="571">
        <v>0</v>
      </c>
      <c r="N1001" s="571">
        <v>1500</v>
      </c>
      <c r="O1001" s="588">
        <v>0</v>
      </c>
      <c r="P1001" s="571">
        <f t="shared" si="160"/>
        <v>0</v>
      </c>
      <c r="Q1001" s="616">
        <v>0</v>
      </c>
      <c r="R1001" s="616">
        <v>0</v>
      </c>
      <c r="S1001" s="616">
        <v>0</v>
      </c>
      <c r="T1001" s="571">
        <f t="shared" si="161"/>
        <v>0</v>
      </c>
      <c r="U1001" s="616">
        <v>0</v>
      </c>
      <c r="V1001" s="616">
        <v>0</v>
      </c>
      <c r="W1001" s="616">
        <v>0</v>
      </c>
    </row>
    <row r="1002" spans="1:228" s="161" customFormat="1" ht="15.75" hidden="1" outlineLevel="2" x14ac:dyDescent="0.25">
      <c r="A1002" s="514" t="s">
        <v>328</v>
      </c>
      <c r="B1002" s="512" t="s">
        <v>1922</v>
      </c>
      <c r="C1002" s="603">
        <v>11.9</v>
      </c>
      <c r="D1002" s="603">
        <f t="shared" si="157"/>
        <v>1500</v>
      </c>
      <c r="E1002" s="603"/>
      <c r="F1002" s="603"/>
      <c r="G1002" s="603"/>
      <c r="H1002" s="603">
        <f t="shared" si="158"/>
        <v>0</v>
      </c>
      <c r="I1002" s="603">
        <v>0</v>
      </c>
      <c r="J1002" s="603">
        <v>0</v>
      </c>
      <c r="K1002" s="603">
        <v>0</v>
      </c>
      <c r="L1002" s="603">
        <f t="shared" si="159"/>
        <v>0</v>
      </c>
      <c r="M1002" s="603">
        <v>0</v>
      </c>
      <c r="N1002" s="603">
        <v>0</v>
      </c>
      <c r="O1002" s="604">
        <v>0</v>
      </c>
      <c r="P1002" s="603">
        <f t="shared" si="160"/>
        <v>1500</v>
      </c>
      <c r="Q1002" s="603">
        <v>0</v>
      </c>
      <c r="R1002" s="603">
        <v>1500</v>
      </c>
      <c r="S1002" s="618">
        <v>0</v>
      </c>
      <c r="T1002" s="603">
        <f t="shared" si="161"/>
        <v>0</v>
      </c>
      <c r="U1002" s="618">
        <v>0</v>
      </c>
      <c r="V1002" s="618">
        <v>0</v>
      </c>
      <c r="W1002" s="618">
        <v>0</v>
      </c>
    </row>
    <row r="1003" spans="1:228" s="54" customFormat="1" ht="15.75" hidden="1" outlineLevel="1" x14ac:dyDescent="0.2">
      <c r="A1003" s="29">
        <v>12</v>
      </c>
      <c r="B1003" s="29" t="s">
        <v>332</v>
      </c>
      <c r="C1003" s="562">
        <f>SUM(C1004:C1027)</f>
        <v>31.2</v>
      </c>
      <c r="D1003" s="562">
        <f t="shared" si="157"/>
        <v>29760.105</v>
      </c>
      <c r="E1003" s="562">
        <f t="shared" ref="E1003:W1003" si="163">SUM(E1004:E1027)</f>
        <v>0</v>
      </c>
      <c r="F1003" s="562">
        <f t="shared" si="163"/>
        <v>0</v>
      </c>
      <c r="G1003" s="562">
        <f t="shared" si="163"/>
        <v>0</v>
      </c>
      <c r="H1003" s="562">
        <f t="shared" si="158"/>
        <v>2860.105</v>
      </c>
      <c r="I1003" s="562">
        <f t="shared" si="163"/>
        <v>0</v>
      </c>
      <c r="J1003" s="562">
        <f t="shared" si="163"/>
        <v>2860.105</v>
      </c>
      <c r="K1003" s="562">
        <f t="shared" si="163"/>
        <v>0</v>
      </c>
      <c r="L1003" s="562">
        <f t="shared" si="159"/>
        <v>11900</v>
      </c>
      <c r="M1003" s="562">
        <f t="shared" si="163"/>
        <v>0</v>
      </c>
      <c r="N1003" s="562">
        <f t="shared" si="163"/>
        <v>11900</v>
      </c>
      <c r="O1003" s="562">
        <f t="shared" si="163"/>
        <v>0</v>
      </c>
      <c r="P1003" s="562">
        <f t="shared" si="160"/>
        <v>15000</v>
      </c>
      <c r="Q1003" s="562">
        <f t="shared" si="163"/>
        <v>0</v>
      </c>
      <c r="R1003" s="562">
        <f t="shared" si="163"/>
        <v>15000</v>
      </c>
      <c r="S1003" s="562">
        <f t="shared" si="163"/>
        <v>0</v>
      </c>
      <c r="T1003" s="562">
        <f t="shared" si="161"/>
        <v>0</v>
      </c>
      <c r="U1003" s="562">
        <f t="shared" si="163"/>
        <v>0</v>
      </c>
      <c r="V1003" s="562">
        <f t="shared" si="163"/>
        <v>0</v>
      </c>
      <c r="W1003" s="562">
        <f t="shared" si="163"/>
        <v>0</v>
      </c>
      <c r="X1003" s="31" t="s">
        <v>41</v>
      </c>
      <c r="Y1003" s="273"/>
      <c r="Z1003" s="335"/>
      <c r="AI1003" s="34">
        <f>SUM(I1003:K1003)</f>
        <v>2860.105</v>
      </c>
      <c r="AJ1003" s="34">
        <f>AI1003-H1003</f>
        <v>0</v>
      </c>
    </row>
    <row r="1004" spans="1:228" s="147" customFormat="1" ht="15.75" hidden="1" outlineLevel="2" x14ac:dyDescent="0.2">
      <c r="A1004" s="99" t="s">
        <v>333</v>
      </c>
      <c r="B1004" s="57" t="s">
        <v>575</v>
      </c>
      <c r="C1004" s="563">
        <v>0</v>
      </c>
      <c r="D1004" s="563">
        <f t="shared" si="157"/>
        <v>761.17499999999995</v>
      </c>
      <c r="E1004" s="563"/>
      <c r="F1004" s="563"/>
      <c r="G1004" s="563"/>
      <c r="H1004" s="563">
        <f t="shared" si="158"/>
        <v>761.17499999999995</v>
      </c>
      <c r="I1004" s="563">
        <v>0</v>
      </c>
      <c r="J1004" s="563">
        <v>761.17499999999995</v>
      </c>
      <c r="K1004" s="565">
        <v>0</v>
      </c>
      <c r="L1004" s="563">
        <f t="shared" si="159"/>
        <v>0</v>
      </c>
      <c r="M1004" s="565">
        <v>0</v>
      </c>
      <c r="N1004" s="563">
        <v>0</v>
      </c>
      <c r="O1004" s="563">
        <v>0</v>
      </c>
      <c r="P1004" s="563">
        <f t="shared" si="160"/>
        <v>0</v>
      </c>
      <c r="Q1004" s="563">
        <v>0</v>
      </c>
      <c r="R1004" s="563">
        <v>0</v>
      </c>
      <c r="S1004" s="563">
        <v>0</v>
      </c>
      <c r="T1004" s="563">
        <f t="shared" si="161"/>
        <v>0</v>
      </c>
      <c r="U1004" s="563">
        <v>0</v>
      </c>
      <c r="V1004" s="563">
        <v>0</v>
      </c>
      <c r="W1004" s="563">
        <v>0</v>
      </c>
      <c r="X1004" s="58"/>
      <c r="Y1004" s="286" t="s">
        <v>504</v>
      </c>
      <c r="Z1004" s="339"/>
      <c r="AI1004" s="34">
        <f>SUM(I1004:K1004)</f>
        <v>761.17499999999995</v>
      </c>
      <c r="AJ1004" s="34">
        <f>AI1004-H1004</f>
        <v>0</v>
      </c>
    </row>
    <row r="1005" spans="1:228" s="161" customFormat="1" ht="15.75" hidden="1" outlineLevel="2" x14ac:dyDescent="0.25">
      <c r="A1005" s="99" t="s">
        <v>576</v>
      </c>
      <c r="B1005" s="169" t="s">
        <v>577</v>
      </c>
      <c r="C1005" s="563">
        <v>0</v>
      </c>
      <c r="D1005" s="563">
        <f t="shared" si="157"/>
        <v>562.17999999999995</v>
      </c>
      <c r="E1005" s="563"/>
      <c r="F1005" s="563"/>
      <c r="G1005" s="563"/>
      <c r="H1005" s="563">
        <f t="shared" si="158"/>
        <v>562.17999999999995</v>
      </c>
      <c r="I1005" s="563">
        <v>0</v>
      </c>
      <c r="J1005" s="563">
        <v>562.17999999999995</v>
      </c>
      <c r="K1005" s="565">
        <v>0</v>
      </c>
      <c r="L1005" s="563">
        <f t="shared" si="159"/>
        <v>0</v>
      </c>
      <c r="M1005" s="565">
        <v>0</v>
      </c>
      <c r="N1005" s="563">
        <v>0</v>
      </c>
      <c r="O1005" s="563">
        <v>0</v>
      </c>
      <c r="P1005" s="563">
        <f t="shared" si="160"/>
        <v>0</v>
      </c>
      <c r="Q1005" s="563">
        <v>0</v>
      </c>
      <c r="R1005" s="563">
        <v>0</v>
      </c>
      <c r="S1005" s="563">
        <v>0</v>
      </c>
      <c r="T1005" s="563">
        <f t="shared" si="161"/>
        <v>0</v>
      </c>
      <c r="U1005" s="563">
        <v>0</v>
      </c>
      <c r="V1005" s="563">
        <v>0</v>
      </c>
      <c r="W1005" s="563">
        <v>0</v>
      </c>
      <c r="X1005" s="58"/>
      <c r="Y1005" s="286" t="s">
        <v>504</v>
      </c>
      <c r="Z1005" s="348"/>
      <c r="AI1005" s="34">
        <f>SUM(I1005:K1005)</f>
        <v>562.17999999999995</v>
      </c>
      <c r="AJ1005" s="34">
        <f>AI1005-H1005</f>
        <v>0</v>
      </c>
    </row>
    <row r="1006" spans="1:228" s="161" customFormat="1" ht="15.75" hidden="1" outlineLevel="2" x14ac:dyDescent="0.25">
      <c r="A1006" s="99" t="s">
        <v>578</v>
      </c>
      <c r="B1006" s="63" t="s">
        <v>579</v>
      </c>
      <c r="C1006" s="563">
        <v>0</v>
      </c>
      <c r="D1006" s="563">
        <f t="shared" si="157"/>
        <v>536.75</v>
      </c>
      <c r="E1006" s="563"/>
      <c r="F1006" s="563"/>
      <c r="G1006" s="563"/>
      <c r="H1006" s="563">
        <f t="shared" si="158"/>
        <v>536.75</v>
      </c>
      <c r="I1006" s="563">
        <v>0</v>
      </c>
      <c r="J1006" s="563">
        <v>536.75</v>
      </c>
      <c r="K1006" s="565">
        <v>0</v>
      </c>
      <c r="L1006" s="563">
        <f t="shared" si="159"/>
        <v>0</v>
      </c>
      <c r="M1006" s="565">
        <v>0</v>
      </c>
      <c r="N1006" s="563">
        <v>0</v>
      </c>
      <c r="O1006" s="563">
        <v>0</v>
      </c>
      <c r="P1006" s="563">
        <f t="shared" si="160"/>
        <v>0</v>
      </c>
      <c r="Q1006" s="563">
        <v>0</v>
      </c>
      <c r="R1006" s="563">
        <v>0</v>
      </c>
      <c r="S1006" s="563">
        <v>0</v>
      </c>
      <c r="T1006" s="563">
        <f t="shared" si="161"/>
        <v>0</v>
      </c>
      <c r="U1006" s="563">
        <v>0</v>
      </c>
      <c r="V1006" s="563">
        <v>0</v>
      </c>
      <c r="W1006" s="563">
        <v>0</v>
      </c>
      <c r="X1006" s="58"/>
      <c r="Y1006" s="286" t="s">
        <v>504</v>
      </c>
      <c r="Z1006" s="348"/>
      <c r="AI1006" s="34">
        <f>SUM(I1006:K1006)</f>
        <v>536.75</v>
      </c>
      <c r="AJ1006" s="34">
        <f>AI1006-H1006</f>
        <v>0</v>
      </c>
    </row>
    <row r="1007" spans="1:228" s="149" customFormat="1" ht="15.75" hidden="1" outlineLevel="2" x14ac:dyDescent="0.25">
      <c r="A1007" s="99" t="s">
        <v>580</v>
      </c>
      <c r="B1007" s="63" t="s">
        <v>581</v>
      </c>
      <c r="C1007" s="563">
        <v>8.6999999999999993</v>
      </c>
      <c r="D1007" s="563">
        <f t="shared" si="157"/>
        <v>1000</v>
      </c>
      <c r="E1007" s="563"/>
      <c r="F1007" s="563"/>
      <c r="G1007" s="563"/>
      <c r="H1007" s="563">
        <f t="shared" si="158"/>
        <v>1000</v>
      </c>
      <c r="I1007" s="563">
        <v>0</v>
      </c>
      <c r="J1007" s="563">
        <v>1000</v>
      </c>
      <c r="K1007" s="565">
        <v>0</v>
      </c>
      <c r="L1007" s="563">
        <f t="shared" si="159"/>
        <v>0</v>
      </c>
      <c r="M1007" s="565">
        <v>0</v>
      </c>
      <c r="N1007" s="563">
        <v>0</v>
      </c>
      <c r="O1007" s="563">
        <v>0</v>
      </c>
      <c r="P1007" s="563">
        <f t="shared" si="160"/>
        <v>0</v>
      </c>
      <c r="Q1007" s="563">
        <v>0</v>
      </c>
      <c r="R1007" s="563">
        <v>0</v>
      </c>
      <c r="S1007" s="563">
        <v>0</v>
      </c>
      <c r="T1007" s="563">
        <f t="shared" si="161"/>
        <v>0</v>
      </c>
      <c r="U1007" s="563">
        <v>0</v>
      </c>
      <c r="V1007" s="563">
        <v>0</v>
      </c>
      <c r="W1007" s="563">
        <v>0</v>
      </c>
      <c r="X1007" s="58"/>
      <c r="Y1007" s="281" t="s">
        <v>506</v>
      </c>
      <c r="Z1007" s="340"/>
      <c r="AI1007" s="34">
        <f>SUM(I1007:K1007)</f>
        <v>1000</v>
      </c>
      <c r="AJ1007" s="34">
        <f>AI1007-H1007</f>
        <v>0</v>
      </c>
    </row>
    <row r="1008" spans="1:228" s="217" customFormat="1" ht="15.75" hidden="1" outlineLevel="2" x14ac:dyDescent="0.25">
      <c r="A1008" s="99" t="s">
        <v>788</v>
      </c>
      <c r="B1008" s="63" t="s">
        <v>789</v>
      </c>
      <c r="C1008" s="563">
        <v>0</v>
      </c>
      <c r="D1008" s="563">
        <f t="shared" si="157"/>
        <v>1500</v>
      </c>
      <c r="E1008" s="563"/>
      <c r="F1008" s="563"/>
      <c r="G1008" s="563"/>
      <c r="H1008" s="563">
        <f t="shared" si="158"/>
        <v>0</v>
      </c>
      <c r="I1008" s="563">
        <v>0</v>
      </c>
      <c r="J1008" s="563">
        <v>0</v>
      </c>
      <c r="K1008" s="565">
        <v>0</v>
      </c>
      <c r="L1008" s="563">
        <f t="shared" si="159"/>
        <v>1500</v>
      </c>
      <c r="M1008" s="565">
        <v>0</v>
      </c>
      <c r="N1008" s="580">
        <v>1500</v>
      </c>
      <c r="O1008" s="563">
        <v>0</v>
      </c>
      <c r="P1008" s="563">
        <f t="shared" si="160"/>
        <v>0</v>
      </c>
      <c r="Q1008" s="563">
        <v>0</v>
      </c>
      <c r="R1008" s="563">
        <v>0</v>
      </c>
      <c r="S1008" s="563">
        <v>0</v>
      </c>
      <c r="T1008" s="563">
        <f t="shared" si="161"/>
        <v>0</v>
      </c>
      <c r="U1008" s="563">
        <v>0</v>
      </c>
      <c r="V1008" s="563">
        <v>0</v>
      </c>
      <c r="W1008" s="563">
        <v>0</v>
      </c>
      <c r="X1008" s="58"/>
      <c r="Y1008" s="288" t="s">
        <v>778</v>
      </c>
      <c r="Z1008" s="344"/>
      <c r="AA1008" s="216"/>
      <c r="AB1008" s="216"/>
      <c r="AC1008" s="216"/>
      <c r="AD1008" s="216"/>
      <c r="AE1008" s="216"/>
      <c r="AF1008" s="216"/>
      <c r="AG1008" s="216"/>
      <c r="AH1008" s="216"/>
      <c r="AI1008" s="216"/>
      <c r="AJ1008" s="216"/>
      <c r="AK1008" s="216"/>
      <c r="AL1008" s="216"/>
      <c r="AM1008" s="216"/>
      <c r="AN1008" s="216"/>
      <c r="AO1008" s="216"/>
      <c r="AP1008" s="216"/>
      <c r="AQ1008" s="216"/>
      <c r="AR1008" s="216"/>
      <c r="AS1008" s="216"/>
      <c r="AT1008" s="216"/>
      <c r="AU1008" s="216"/>
      <c r="AV1008" s="216"/>
      <c r="AW1008" s="216"/>
      <c r="AX1008" s="216"/>
      <c r="AY1008" s="216"/>
      <c r="AZ1008" s="216"/>
      <c r="BA1008" s="216"/>
      <c r="BB1008" s="216"/>
      <c r="BC1008" s="216"/>
      <c r="BD1008" s="216"/>
      <c r="BE1008" s="216"/>
      <c r="BF1008" s="216"/>
      <c r="BG1008" s="216"/>
      <c r="BH1008" s="216"/>
      <c r="BI1008" s="216"/>
      <c r="BJ1008" s="216"/>
      <c r="BK1008" s="216"/>
      <c r="BL1008" s="216"/>
      <c r="BM1008" s="216"/>
      <c r="BN1008" s="216"/>
      <c r="BO1008" s="216"/>
      <c r="BP1008" s="216"/>
      <c r="BQ1008" s="216"/>
      <c r="BR1008" s="216"/>
      <c r="BS1008" s="216"/>
      <c r="BT1008" s="216"/>
      <c r="BU1008" s="216"/>
      <c r="BV1008" s="216"/>
      <c r="BW1008" s="216"/>
      <c r="BX1008" s="216"/>
      <c r="BY1008" s="216"/>
      <c r="BZ1008" s="216"/>
      <c r="CA1008" s="216"/>
      <c r="CB1008" s="216"/>
      <c r="CC1008" s="216"/>
      <c r="CD1008" s="216"/>
      <c r="CE1008" s="216"/>
      <c r="CF1008" s="216"/>
      <c r="CG1008" s="216"/>
      <c r="CH1008" s="216"/>
      <c r="CI1008" s="216"/>
      <c r="CJ1008" s="216"/>
      <c r="CK1008" s="216"/>
      <c r="CL1008" s="216"/>
      <c r="CM1008" s="216"/>
      <c r="CN1008" s="216"/>
      <c r="CO1008" s="216"/>
      <c r="CP1008" s="216"/>
      <c r="CQ1008" s="216"/>
      <c r="CR1008" s="216"/>
      <c r="CS1008" s="216"/>
      <c r="CT1008" s="216"/>
      <c r="CU1008" s="216"/>
      <c r="CV1008" s="216"/>
      <c r="CW1008" s="216"/>
      <c r="CX1008" s="216"/>
      <c r="CY1008" s="216"/>
      <c r="CZ1008" s="216"/>
      <c r="DA1008" s="216"/>
      <c r="DB1008" s="216"/>
      <c r="DC1008" s="216"/>
      <c r="DD1008" s="216"/>
      <c r="DE1008" s="216"/>
      <c r="DF1008" s="216"/>
      <c r="DG1008" s="216"/>
      <c r="DH1008" s="216"/>
      <c r="DI1008" s="216"/>
      <c r="DJ1008" s="216"/>
      <c r="DK1008" s="216"/>
      <c r="DL1008" s="216"/>
      <c r="DM1008" s="216"/>
      <c r="DN1008" s="216"/>
      <c r="DO1008" s="216"/>
      <c r="DP1008" s="216"/>
      <c r="DQ1008" s="216"/>
      <c r="DR1008" s="216"/>
      <c r="DS1008" s="216"/>
      <c r="DT1008" s="216"/>
      <c r="DU1008" s="216"/>
      <c r="DV1008" s="216"/>
      <c r="DW1008" s="216"/>
      <c r="DX1008" s="216"/>
      <c r="DY1008" s="216"/>
      <c r="DZ1008" s="216"/>
      <c r="EA1008" s="216"/>
      <c r="EB1008" s="216"/>
      <c r="EC1008" s="216"/>
      <c r="ED1008" s="216"/>
      <c r="EE1008" s="216"/>
      <c r="EF1008" s="216"/>
      <c r="EG1008" s="216"/>
      <c r="EH1008" s="216"/>
      <c r="EI1008" s="216"/>
      <c r="EJ1008" s="216"/>
      <c r="EK1008" s="216"/>
      <c r="EL1008" s="216"/>
      <c r="EM1008" s="216"/>
      <c r="EN1008" s="216"/>
      <c r="EO1008" s="216"/>
      <c r="EP1008" s="216"/>
      <c r="EQ1008" s="216"/>
      <c r="ER1008" s="216"/>
      <c r="ES1008" s="216"/>
      <c r="ET1008" s="216"/>
      <c r="EU1008" s="216"/>
      <c r="EV1008" s="216"/>
      <c r="EW1008" s="216"/>
      <c r="EX1008" s="216"/>
      <c r="EY1008" s="216"/>
      <c r="EZ1008" s="216"/>
      <c r="FA1008" s="216"/>
      <c r="FB1008" s="216"/>
      <c r="FC1008" s="216"/>
      <c r="FD1008" s="216"/>
      <c r="FE1008" s="216"/>
      <c r="FF1008" s="216"/>
      <c r="FG1008" s="216"/>
      <c r="FH1008" s="216"/>
      <c r="FI1008" s="216"/>
      <c r="FJ1008" s="216"/>
      <c r="FK1008" s="216"/>
      <c r="FL1008" s="216"/>
      <c r="FM1008" s="216"/>
      <c r="FN1008" s="216"/>
      <c r="FO1008" s="216"/>
      <c r="FP1008" s="216"/>
      <c r="FQ1008" s="216"/>
      <c r="FR1008" s="216"/>
      <c r="FS1008" s="216"/>
      <c r="FT1008" s="216"/>
      <c r="FU1008" s="216"/>
      <c r="FV1008" s="216"/>
      <c r="FW1008" s="216"/>
      <c r="FX1008" s="216"/>
      <c r="FY1008" s="216"/>
      <c r="FZ1008" s="216"/>
      <c r="GA1008" s="216"/>
      <c r="GB1008" s="216"/>
      <c r="GC1008" s="216"/>
      <c r="GD1008" s="216"/>
      <c r="GE1008" s="216"/>
      <c r="GF1008" s="216"/>
      <c r="GG1008" s="216"/>
      <c r="GH1008" s="216"/>
      <c r="GI1008" s="216"/>
      <c r="GJ1008" s="216"/>
      <c r="GK1008" s="216"/>
      <c r="GL1008" s="216"/>
      <c r="GM1008" s="216"/>
      <c r="GN1008" s="216"/>
      <c r="GO1008" s="216"/>
      <c r="GP1008" s="216"/>
      <c r="GQ1008" s="216"/>
      <c r="GR1008" s="216"/>
      <c r="GS1008" s="216"/>
      <c r="GT1008" s="216"/>
      <c r="GU1008" s="216"/>
      <c r="GV1008" s="216"/>
      <c r="GW1008" s="216"/>
      <c r="GX1008" s="216"/>
      <c r="GY1008" s="216"/>
      <c r="GZ1008" s="216"/>
      <c r="HA1008" s="216"/>
      <c r="HB1008" s="216"/>
      <c r="HC1008" s="216"/>
      <c r="HD1008" s="216"/>
      <c r="HE1008" s="216"/>
      <c r="HF1008" s="216"/>
      <c r="HG1008" s="216"/>
      <c r="HH1008" s="216"/>
      <c r="HI1008" s="216"/>
      <c r="HJ1008" s="216"/>
      <c r="HK1008" s="216"/>
      <c r="HL1008" s="216"/>
      <c r="HM1008" s="216"/>
      <c r="HN1008" s="216"/>
      <c r="HO1008" s="216"/>
      <c r="HP1008" s="216"/>
      <c r="HQ1008" s="216"/>
      <c r="HR1008" s="216"/>
      <c r="HS1008" s="216"/>
      <c r="HT1008" s="216"/>
    </row>
    <row r="1009" spans="1:228" s="217" customFormat="1" ht="15.75" hidden="1" outlineLevel="2" x14ac:dyDescent="0.25">
      <c r="A1009" s="99" t="s">
        <v>790</v>
      </c>
      <c r="B1009" s="63" t="s">
        <v>791</v>
      </c>
      <c r="C1009" s="563">
        <v>0</v>
      </c>
      <c r="D1009" s="563">
        <f t="shared" si="157"/>
        <v>1000</v>
      </c>
      <c r="E1009" s="563"/>
      <c r="F1009" s="563"/>
      <c r="G1009" s="563"/>
      <c r="H1009" s="563">
        <f t="shared" si="158"/>
        <v>0</v>
      </c>
      <c r="I1009" s="563">
        <v>0</v>
      </c>
      <c r="J1009" s="563">
        <v>0</v>
      </c>
      <c r="K1009" s="565">
        <v>0</v>
      </c>
      <c r="L1009" s="563">
        <f t="shared" si="159"/>
        <v>1000</v>
      </c>
      <c r="M1009" s="565">
        <v>0</v>
      </c>
      <c r="N1009" s="563">
        <v>1000</v>
      </c>
      <c r="O1009" s="563">
        <v>0</v>
      </c>
      <c r="P1009" s="563">
        <f t="shared" si="160"/>
        <v>0</v>
      </c>
      <c r="Q1009" s="563">
        <v>0</v>
      </c>
      <c r="R1009" s="563">
        <v>0</v>
      </c>
      <c r="S1009" s="563">
        <v>0</v>
      </c>
      <c r="T1009" s="563">
        <f t="shared" si="161"/>
        <v>0</v>
      </c>
      <c r="U1009" s="563">
        <v>0</v>
      </c>
      <c r="V1009" s="563">
        <v>0</v>
      </c>
      <c r="W1009" s="563">
        <v>0</v>
      </c>
      <c r="X1009" s="58"/>
      <c r="Y1009" s="288" t="s">
        <v>778</v>
      </c>
      <c r="Z1009" s="344"/>
      <c r="AA1009" s="216"/>
      <c r="AB1009" s="216"/>
      <c r="AC1009" s="216"/>
      <c r="AD1009" s="216"/>
      <c r="AE1009" s="216"/>
      <c r="AF1009" s="216"/>
      <c r="AG1009" s="216"/>
      <c r="AH1009" s="216"/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6"/>
      <c r="AT1009" s="216"/>
      <c r="AU1009" s="216"/>
      <c r="AV1009" s="216"/>
      <c r="AW1009" s="216"/>
      <c r="AX1009" s="216"/>
      <c r="AY1009" s="216"/>
      <c r="AZ1009" s="216"/>
      <c r="BA1009" s="216"/>
      <c r="BB1009" s="216"/>
      <c r="BC1009" s="216"/>
      <c r="BD1009" s="216"/>
      <c r="BE1009" s="216"/>
      <c r="BF1009" s="216"/>
      <c r="BG1009" s="216"/>
      <c r="BH1009" s="216"/>
      <c r="BI1009" s="216"/>
      <c r="BJ1009" s="216"/>
      <c r="BK1009" s="216"/>
      <c r="BL1009" s="216"/>
      <c r="BM1009" s="216"/>
      <c r="BN1009" s="216"/>
      <c r="BO1009" s="216"/>
      <c r="BP1009" s="216"/>
      <c r="BQ1009" s="216"/>
      <c r="BR1009" s="216"/>
      <c r="BS1009" s="216"/>
      <c r="BT1009" s="216"/>
      <c r="BU1009" s="216"/>
      <c r="BV1009" s="216"/>
      <c r="BW1009" s="216"/>
      <c r="BX1009" s="216"/>
      <c r="BY1009" s="216"/>
      <c r="BZ1009" s="216"/>
      <c r="CA1009" s="216"/>
      <c r="CB1009" s="216"/>
      <c r="CC1009" s="216"/>
      <c r="CD1009" s="216"/>
      <c r="CE1009" s="216"/>
      <c r="CF1009" s="216"/>
      <c r="CG1009" s="216"/>
      <c r="CH1009" s="216"/>
      <c r="CI1009" s="216"/>
      <c r="CJ1009" s="216"/>
      <c r="CK1009" s="216"/>
      <c r="CL1009" s="216"/>
      <c r="CM1009" s="216"/>
      <c r="CN1009" s="216"/>
      <c r="CO1009" s="216"/>
      <c r="CP1009" s="216"/>
      <c r="CQ1009" s="216"/>
      <c r="CR1009" s="216"/>
      <c r="CS1009" s="216"/>
      <c r="CT1009" s="216"/>
      <c r="CU1009" s="216"/>
      <c r="CV1009" s="216"/>
      <c r="CW1009" s="216"/>
      <c r="CX1009" s="216"/>
      <c r="CY1009" s="216"/>
      <c r="CZ1009" s="216"/>
      <c r="DA1009" s="216"/>
      <c r="DB1009" s="216"/>
      <c r="DC1009" s="216"/>
      <c r="DD1009" s="216"/>
      <c r="DE1009" s="216"/>
      <c r="DF1009" s="216"/>
      <c r="DG1009" s="216"/>
      <c r="DH1009" s="216"/>
      <c r="DI1009" s="216"/>
      <c r="DJ1009" s="216"/>
      <c r="DK1009" s="216"/>
      <c r="DL1009" s="216"/>
      <c r="DM1009" s="216"/>
      <c r="DN1009" s="216"/>
      <c r="DO1009" s="216"/>
      <c r="DP1009" s="216"/>
      <c r="DQ1009" s="216"/>
      <c r="DR1009" s="216"/>
      <c r="DS1009" s="216"/>
      <c r="DT1009" s="216"/>
      <c r="DU1009" s="216"/>
      <c r="DV1009" s="216"/>
      <c r="DW1009" s="216"/>
      <c r="DX1009" s="216"/>
      <c r="DY1009" s="216"/>
      <c r="DZ1009" s="216"/>
      <c r="EA1009" s="216"/>
      <c r="EB1009" s="216"/>
      <c r="EC1009" s="216"/>
      <c r="ED1009" s="216"/>
      <c r="EE1009" s="216"/>
      <c r="EF1009" s="216"/>
      <c r="EG1009" s="216"/>
      <c r="EH1009" s="216"/>
      <c r="EI1009" s="216"/>
      <c r="EJ1009" s="216"/>
      <c r="EK1009" s="216"/>
      <c r="EL1009" s="216"/>
      <c r="EM1009" s="216"/>
      <c r="EN1009" s="216"/>
      <c r="EO1009" s="216"/>
      <c r="EP1009" s="216"/>
      <c r="EQ1009" s="216"/>
      <c r="ER1009" s="216"/>
      <c r="ES1009" s="216"/>
      <c r="ET1009" s="216"/>
      <c r="EU1009" s="216"/>
      <c r="EV1009" s="216"/>
      <c r="EW1009" s="216"/>
      <c r="EX1009" s="216"/>
      <c r="EY1009" s="216"/>
      <c r="EZ1009" s="216"/>
      <c r="FA1009" s="216"/>
      <c r="FB1009" s="216"/>
      <c r="FC1009" s="216"/>
      <c r="FD1009" s="216"/>
      <c r="FE1009" s="216"/>
      <c r="FF1009" s="216"/>
      <c r="FG1009" s="216"/>
      <c r="FH1009" s="216"/>
      <c r="FI1009" s="216"/>
      <c r="FJ1009" s="216"/>
      <c r="FK1009" s="216"/>
      <c r="FL1009" s="216"/>
      <c r="FM1009" s="216"/>
      <c r="FN1009" s="216"/>
      <c r="FO1009" s="216"/>
      <c r="FP1009" s="216"/>
      <c r="FQ1009" s="216"/>
      <c r="FR1009" s="216"/>
      <c r="FS1009" s="216"/>
      <c r="FT1009" s="216"/>
      <c r="FU1009" s="216"/>
      <c r="FV1009" s="216"/>
      <c r="FW1009" s="216"/>
      <c r="FX1009" s="216"/>
      <c r="FY1009" s="216"/>
      <c r="FZ1009" s="216"/>
      <c r="GA1009" s="216"/>
      <c r="GB1009" s="216"/>
      <c r="GC1009" s="216"/>
      <c r="GD1009" s="216"/>
      <c r="GE1009" s="216"/>
      <c r="GF1009" s="216"/>
      <c r="GG1009" s="216"/>
      <c r="GH1009" s="216"/>
      <c r="GI1009" s="216"/>
      <c r="GJ1009" s="216"/>
      <c r="GK1009" s="216"/>
      <c r="GL1009" s="216"/>
      <c r="GM1009" s="216"/>
      <c r="GN1009" s="216"/>
      <c r="GO1009" s="216"/>
      <c r="GP1009" s="216"/>
      <c r="GQ1009" s="216"/>
      <c r="GR1009" s="216"/>
      <c r="GS1009" s="216"/>
      <c r="GT1009" s="216"/>
      <c r="GU1009" s="216"/>
      <c r="GV1009" s="216"/>
      <c r="GW1009" s="216"/>
      <c r="GX1009" s="216"/>
      <c r="GY1009" s="216"/>
      <c r="GZ1009" s="216"/>
      <c r="HA1009" s="216"/>
      <c r="HB1009" s="216"/>
      <c r="HC1009" s="216"/>
      <c r="HD1009" s="216"/>
      <c r="HE1009" s="216"/>
      <c r="HF1009" s="216"/>
      <c r="HG1009" s="216"/>
      <c r="HH1009" s="216"/>
      <c r="HI1009" s="216"/>
      <c r="HJ1009" s="216"/>
      <c r="HK1009" s="216"/>
      <c r="HL1009" s="216"/>
      <c r="HM1009" s="216"/>
      <c r="HN1009" s="216"/>
      <c r="HO1009" s="216"/>
      <c r="HP1009" s="216"/>
      <c r="HQ1009" s="216"/>
      <c r="HR1009" s="216"/>
      <c r="HS1009" s="216"/>
      <c r="HT1009" s="216"/>
    </row>
    <row r="1010" spans="1:228" s="217" customFormat="1" ht="15.75" hidden="1" outlineLevel="2" x14ac:dyDescent="0.25">
      <c r="A1010" s="99" t="s">
        <v>792</v>
      </c>
      <c r="B1010" s="63" t="s">
        <v>793</v>
      </c>
      <c r="C1010" s="563">
        <v>0</v>
      </c>
      <c r="D1010" s="563">
        <f t="shared" si="157"/>
        <v>900</v>
      </c>
      <c r="E1010" s="563"/>
      <c r="F1010" s="563"/>
      <c r="G1010" s="563"/>
      <c r="H1010" s="563">
        <f t="shared" si="158"/>
        <v>0</v>
      </c>
      <c r="I1010" s="563">
        <v>0</v>
      </c>
      <c r="J1010" s="563">
        <v>0</v>
      </c>
      <c r="K1010" s="565">
        <v>0</v>
      </c>
      <c r="L1010" s="563">
        <f t="shared" si="159"/>
        <v>900</v>
      </c>
      <c r="M1010" s="565">
        <v>0</v>
      </c>
      <c r="N1010" s="563">
        <v>900</v>
      </c>
      <c r="O1010" s="563">
        <v>0</v>
      </c>
      <c r="P1010" s="563">
        <f t="shared" si="160"/>
        <v>0</v>
      </c>
      <c r="Q1010" s="563">
        <v>0</v>
      </c>
      <c r="R1010" s="563">
        <v>0</v>
      </c>
      <c r="S1010" s="563">
        <v>0</v>
      </c>
      <c r="T1010" s="563">
        <f t="shared" si="161"/>
        <v>0</v>
      </c>
      <c r="U1010" s="563">
        <v>0</v>
      </c>
      <c r="V1010" s="563">
        <v>0</v>
      </c>
      <c r="W1010" s="563">
        <v>0</v>
      </c>
      <c r="X1010" s="58"/>
      <c r="Y1010" s="288" t="s">
        <v>778</v>
      </c>
      <c r="Z1010" s="344"/>
      <c r="AA1010" s="216"/>
      <c r="AB1010" s="216"/>
      <c r="AC1010" s="216"/>
      <c r="AD1010" s="216"/>
      <c r="AE1010" s="216"/>
      <c r="AF1010" s="216"/>
      <c r="AG1010" s="216"/>
      <c r="AH1010" s="216"/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6"/>
      <c r="AT1010" s="216"/>
      <c r="AU1010" s="216"/>
      <c r="AV1010" s="216"/>
      <c r="AW1010" s="216"/>
      <c r="AX1010" s="216"/>
      <c r="AY1010" s="216"/>
      <c r="AZ1010" s="216"/>
      <c r="BA1010" s="216"/>
      <c r="BB1010" s="216"/>
      <c r="BC1010" s="216"/>
      <c r="BD1010" s="216"/>
      <c r="BE1010" s="216"/>
      <c r="BF1010" s="216"/>
      <c r="BG1010" s="216"/>
      <c r="BH1010" s="216"/>
      <c r="BI1010" s="216"/>
      <c r="BJ1010" s="216"/>
      <c r="BK1010" s="216"/>
      <c r="BL1010" s="216"/>
      <c r="BM1010" s="216"/>
      <c r="BN1010" s="216"/>
      <c r="BO1010" s="216"/>
      <c r="BP1010" s="216"/>
      <c r="BQ1010" s="216"/>
      <c r="BR1010" s="216"/>
      <c r="BS1010" s="216"/>
      <c r="BT1010" s="216"/>
      <c r="BU1010" s="216"/>
      <c r="BV1010" s="216"/>
      <c r="BW1010" s="216"/>
      <c r="BX1010" s="216"/>
      <c r="BY1010" s="216"/>
      <c r="BZ1010" s="216"/>
      <c r="CA1010" s="216"/>
      <c r="CB1010" s="216"/>
      <c r="CC1010" s="216"/>
      <c r="CD1010" s="216"/>
      <c r="CE1010" s="216"/>
      <c r="CF1010" s="216"/>
      <c r="CG1010" s="216"/>
      <c r="CH1010" s="216"/>
      <c r="CI1010" s="216"/>
      <c r="CJ1010" s="216"/>
      <c r="CK1010" s="216"/>
      <c r="CL1010" s="216"/>
      <c r="CM1010" s="216"/>
      <c r="CN1010" s="216"/>
      <c r="CO1010" s="216"/>
      <c r="CP1010" s="216"/>
      <c r="CQ1010" s="216"/>
      <c r="CR1010" s="216"/>
      <c r="CS1010" s="216"/>
      <c r="CT1010" s="216"/>
      <c r="CU1010" s="216"/>
      <c r="CV1010" s="216"/>
      <c r="CW1010" s="216"/>
      <c r="CX1010" s="216"/>
      <c r="CY1010" s="216"/>
      <c r="CZ1010" s="216"/>
      <c r="DA1010" s="216"/>
      <c r="DB1010" s="216"/>
      <c r="DC1010" s="216"/>
      <c r="DD1010" s="216"/>
      <c r="DE1010" s="216"/>
      <c r="DF1010" s="216"/>
      <c r="DG1010" s="216"/>
      <c r="DH1010" s="216"/>
      <c r="DI1010" s="216"/>
      <c r="DJ1010" s="216"/>
      <c r="DK1010" s="216"/>
      <c r="DL1010" s="216"/>
      <c r="DM1010" s="216"/>
      <c r="DN1010" s="216"/>
      <c r="DO1010" s="216"/>
      <c r="DP1010" s="216"/>
      <c r="DQ1010" s="216"/>
      <c r="DR1010" s="216"/>
      <c r="DS1010" s="216"/>
      <c r="DT1010" s="216"/>
      <c r="DU1010" s="216"/>
      <c r="DV1010" s="216"/>
      <c r="DW1010" s="216"/>
      <c r="DX1010" s="216"/>
      <c r="DY1010" s="216"/>
      <c r="DZ1010" s="216"/>
      <c r="EA1010" s="216"/>
      <c r="EB1010" s="216"/>
      <c r="EC1010" s="216"/>
      <c r="ED1010" s="216"/>
      <c r="EE1010" s="216"/>
      <c r="EF1010" s="216"/>
      <c r="EG1010" s="216"/>
      <c r="EH1010" s="216"/>
      <c r="EI1010" s="216"/>
      <c r="EJ1010" s="216"/>
      <c r="EK1010" s="216"/>
      <c r="EL1010" s="216"/>
      <c r="EM1010" s="216"/>
      <c r="EN1010" s="216"/>
      <c r="EO1010" s="216"/>
      <c r="EP1010" s="216"/>
      <c r="EQ1010" s="216"/>
      <c r="ER1010" s="216"/>
      <c r="ES1010" s="216"/>
      <c r="ET1010" s="216"/>
      <c r="EU1010" s="216"/>
      <c r="EV1010" s="216"/>
      <c r="EW1010" s="216"/>
      <c r="EX1010" s="216"/>
      <c r="EY1010" s="216"/>
      <c r="EZ1010" s="216"/>
      <c r="FA1010" s="216"/>
      <c r="FB1010" s="216"/>
      <c r="FC1010" s="216"/>
      <c r="FD1010" s="216"/>
      <c r="FE1010" s="216"/>
      <c r="FF1010" s="216"/>
      <c r="FG1010" s="216"/>
      <c r="FH1010" s="216"/>
      <c r="FI1010" s="216"/>
      <c r="FJ1010" s="216"/>
      <c r="FK1010" s="216"/>
      <c r="FL1010" s="216"/>
      <c r="FM1010" s="216"/>
      <c r="FN1010" s="216"/>
      <c r="FO1010" s="216"/>
      <c r="FP1010" s="216"/>
      <c r="FQ1010" s="216"/>
      <c r="FR1010" s="216"/>
      <c r="FS1010" s="216"/>
      <c r="FT1010" s="216"/>
      <c r="FU1010" s="216"/>
      <c r="FV1010" s="216"/>
      <c r="FW1010" s="216"/>
      <c r="FX1010" s="216"/>
      <c r="FY1010" s="216"/>
      <c r="FZ1010" s="216"/>
      <c r="GA1010" s="216"/>
      <c r="GB1010" s="216"/>
      <c r="GC1010" s="216"/>
      <c r="GD1010" s="216"/>
      <c r="GE1010" s="216"/>
      <c r="GF1010" s="216"/>
      <c r="GG1010" s="216"/>
      <c r="GH1010" s="216"/>
      <c r="GI1010" s="216"/>
      <c r="GJ1010" s="216"/>
      <c r="GK1010" s="216"/>
      <c r="GL1010" s="216"/>
      <c r="GM1010" s="216"/>
      <c r="GN1010" s="216"/>
      <c r="GO1010" s="216"/>
      <c r="GP1010" s="216"/>
      <c r="GQ1010" s="216"/>
      <c r="GR1010" s="216"/>
      <c r="GS1010" s="216"/>
      <c r="GT1010" s="216"/>
      <c r="GU1010" s="216"/>
      <c r="GV1010" s="216"/>
      <c r="GW1010" s="216"/>
      <c r="GX1010" s="216"/>
      <c r="GY1010" s="216"/>
      <c r="GZ1010" s="216"/>
      <c r="HA1010" s="216"/>
      <c r="HB1010" s="216"/>
      <c r="HC1010" s="216"/>
      <c r="HD1010" s="216"/>
      <c r="HE1010" s="216"/>
      <c r="HF1010" s="216"/>
      <c r="HG1010" s="216"/>
      <c r="HH1010" s="216"/>
      <c r="HI1010" s="216"/>
      <c r="HJ1010" s="216"/>
      <c r="HK1010" s="216"/>
      <c r="HL1010" s="216"/>
      <c r="HM1010" s="216"/>
      <c r="HN1010" s="216"/>
      <c r="HO1010" s="216"/>
      <c r="HP1010" s="216"/>
      <c r="HQ1010" s="216"/>
      <c r="HR1010" s="216"/>
      <c r="HS1010" s="216"/>
      <c r="HT1010" s="216"/>
    </row>
    <row r="1011" spans="1:228" s="316" customFormat="1" ht="15.75" hidden="1" outlineLevel="2" x14ac:dyDescent="0.25">
      <c r="A1011" s="488" t="s">
        <v>333</v>
      </c>
      <c r="B1011" s="105" t="s">
        <v>2094</v>
      </c>
      <c r="C1011" s="571">
        <v>0</v>
      </c>
      <c r="D1011" s="571">
        <f t="shared" si="157"/>
        <v>1000</v>
      </c>
      <c r="E1011" s="571"/>
      <c r="F1011" s="571"/>
      <c r="G1011" s="571"/>
      <c r="H1011" s="571">
        <f t="shared" si="158"/>
        <v>0</v>
      </c>
      <c r="I1011" s="571">
        <v>0</v>
      </c>
      <c r="J1011" s="571">
        <v>0</v>
      </c>
      <c r="K1011" s="571">
        <v>0</v>
      </c>
      <c r="L1011" s="571">
        <f t="shared" si="159"/>
        <v>1000</v>
      </c>
      <c r="M1011" s="571">
        <v>0</v>
      </c>
      <c r="N1011" s="571">
        <v>1000</v>
      </c>
      <c r="O1011" s="588">
        <v>0</v>
      </c>
      <c r="P1011" s="571">
        <f t="shared" si="160"/>
        <v>0</v>
      </c>
      <c r="Q1011" s="616">
        <v>0</v>
      </c>
      <c r="R1011" s="616">
        <v>0</v>
      </c>
      <c r="S1011" s="616">
        <v>0</v>
      </c>
      <c r="T1011" s="571">
        <f t="shared" si="161"/>
        <v>0</v>
      </c>
      <c r="U1011" s="616">
        <v>0</v>
      </c>
      <c r="V1011" s="616">
        <v>0</v>
      </c>
      <c r="W1011" s="616">
        <v>0</v>
      </c>
    </row>
    <row r="1012" spans="1:228" s="316" customFormat="1" ht="15.75" hidden="1" outlineLevel="2" x14ac:dyDescent="0.25">
      <c r="A1012" s="488" t="s">
        <v>576</v>
      </c>
      <c r="B1012" s="105" t="s">
        <v>2095</v>
      </c>
      <c r="C1012" s="571">
        <v>0</v>
      </c>
      <c r="D1012" s="571">
        <f t="shared" si="157"/>
        <v>1000</v>
      </c>
      <c r="E1012" s="571"/>
      <c r="F1012" s="571"/>
      <c r="G1012" s="571"/>
      <c r="H1012" s="571">
        <f t="shared" si="158"/>
        <v>0</v>
      </c>
      <c r="I1012" s="571">
        <v>0</v>
      </c>
      <c r="J1012" s="571">
        <v>0</v>
      </c>
      <c r="K1012" s="571">
        <v>0</v>
      </c>
      <c r="L1012" s="571">
        <f t="shared" si="159"/>
        <v>1000</v>
      </c>
      <c r="M1012" s="571">
        <v>0</v>
      </c>
      <c r="N1012" s="571">
        <v>1000</v>
      </c>
      <c r="O1012" s="588">
        <v>0</v>
      </c>
      <c r="P1012" s="571">
        <f t="shared" si="160"/>
        <v>0</v>
      </c>
      <c r="Q1012" s="616">
        <v>0</v>
      </c>
      <c r="R1012" s="616">
        <v>0</v>
      </c>
      <c r="S1012" s="616">
        <v>0</v>
      </c>
      <c r="T1012" s="571">
        <f t="shared" si="161"/>
        <v>0</v>
      </c>
      <c r="U1012" s="616">
        <v>0</v>
      </c>
      <c r="V1012" s="616">
        <v>0</v>
      </c>
      <c r="W1012" s="616">
        <v>0</v>
      </c>
    </row>
    <row r="1013" spans="1:228" s="550" customFormat="1" ht="15.75" hidden="1" outlineLevel="2" x14ac:dyDescent="0.25">
      <c r="A1013" s="549" t="s">
        <v>578</v>
      </c>
      <c r="B1013" s="511" t="s">
        <v>2093</v>
      </c>
      <c r="C1013" s="605">
        <v>0</v>
      </c>
      <c r="D1013" s="605">
        <f t="shared" si="157"/>
        <v>1500</v>
      </c>
      <c r="E1013" s="605"/>
      <c r="F1013" s="605"/>
      <c r="G1013" s="605"/>
      <c r="H1013" s="605">
        <f t="shared" si="158"/>
        <v>0</v>
      </c>
      <c r="I1013" s="605">
        <v>0</v>
      </c>
      <c r="J1013" s="605">
        <v>0</v>
      </c>
      <c r="K1013" s="605">
        <v>0</v>
      </c>
      <c r="L1013" s="605">
        <f t="shared" si="159"/>
        <v>1500</v>
      </c>
      <c r="M1013" s="605">
        <v>0</v>
      </c>
      <c r="N1013" s="605">
        <v>1500</v>
      </c>
      <c r="O1013" s="608">
        <v>0</v>
      </c>
      <c r="P1013" s="605">
        <f t="shared" si="160"/>
        <v>0</v>
      </c>
      <c r="Q1013" s="618">
        <v>0</v>
      </c>
      <c r="R1013" s="618">
        <v>0</v>
      </c>
      <c r="S1013" s="618">
        <v>0</v>
      </c>
      <c r="T1013" s="605">
        <f t="shared" si="161"/>
        <v>0</v>
      </c>
      <c r="U1013" s="618">
        <v>0</v>
      </c>
      <c r="V1013" s="618">
        <v>0</v>
      </c>
      <c r="W1013" s="618">
        <v>0</v>
      </c>
    </row>
    <row r="1014" spans="1:228" s="550" customFormat="1" ht="15.75" hidden="1" outlineLevel="2" x14ac:dyDescent="0.25">
      <c r="A1014" s="549" t="s">
        <v>788</v>
      </c>
      <c r="B1014" s="511" t="s">
        <v>2280</v>
      </c>
      <c r="C1014" s="605">
        <v>0</v>
      </c>
      <c r="D1014" s="605">
        <f t="shared" si="157"/>
        <v>5000</v>
      </c>
      <c r="E1014" s="605"/>
      <c r="F1014" s="605"/>
      <c r="G1014" s="605"/>
      <c r="H1014" s="605">
        <f t="shared" si="158"/>
        <v>0</v>
      </c>
      <c r="I1014" s="605">
        <v>0</v>
      </c>
      <c r="J1014" s="605">
        <v>0</v>
      </c>
      <c r="K1014" s="605">
        <v>0</v>
      </c>
      <c r="L1014" s="605">
        <f t="shared" si="159"/>
        <v>5000</v>
      </c>
      <c r="M1014" s="605">
        <v>0</v>
      </c>
      <c r="N1014" s="605">
        <v>5000</v>
      </c>
      <c r="O1014" s="608">
        <v>0</v>
      </c>
      <c r="P1014" s="605">
        <f t="shared" si="160"/>
        <v>0</v>
      </c>
      <c r="Q1014" s="618">
        <v>0</v>
      </c>
      <c r="R1014" s="618">
        <v>0</v>
      </c>
      <c r="S1014" s="618">
        <v>0</v>
      </c>
      <c r="T1014" s="605">
        <f t="shared" si="161"/>
        <v>0</v>
      </c>
      <c r="U1014" s="618">
        <v>0</v>
      </c>
      <c r="V1014" s="618">
        <v>0</v>
      </c>
      <c r="W1014" s="618">
        <v>0</v>
      </c>
    </row>
    <row r="1015" spans="1:228" s="513" customFormat="1" ht="15.75" hidden="1" outlineLevel="2" x14ac:dyDescent="0.25">
      <c r="A1015" s="515" t="s">
        <v>790</v>
      </c>
      <c r="B1015" s="512" t="s">
        <v>2402</v>
      </c>
      <c r="C1015" s="566">
        <v>0</v>
      </c>
      <c r="D1015" s="566">
        <f t="shared" si="157"/>
        <v>2000</v>
      </c>
      <c r="E1015" s="566"/>
      <c r="F1015" s="566"/>
      <c r="G1015" s="566"/>
      <c r="H1015" s="566">
        <f t="shared" si="158"/>
        <v>0</v>
      </c>
      <c r="I1015" s="566">
        <v>0</v>
      </c>
      <c r="J1015" s="566">
        <v>0</v>
      </c>
      <c r="K1015" s="566">
        <v>0</v>
      </c>
      <c r="L1015" s="566">
        <f t="shared" si="159"/>
        <v>0</v>
      </c>
      <c r="M1015" s="566">
        <v>0</v>
      </c>
      <c r="N1015" s="566">
        <v>0</v>
      </c>
      <c r="O1015" s="607">
        <v>0</v>
      </c>
      <c r="P1015" s="566">
        <f t="shared" si="160"/>
        <v>2000</v>
      </c>
      <c r="Q1015" s="566">
        <v>0</v>
      </c>
      <c r="R1015" s="566">
        <v>2000</v>
      </c>
      <c r="S1015" s="619">
        <v>0</v>
      </c>
      <c r="T1015" s="566">
        <f t="shared" si="161"/>
        <v>0</v>
      </c>
      <c r="U1015" s="619">
        <v>0</v>
      </c>
      <c r="V1015" s="619">
        <v>0</v>
      </c>
      <c r="W1015" s="619">
        <v>0</v>
      </c>
    </row>
    <row r="1016" spans="1:228" s="390" customFormat="1" ht="15.75" hidden="1" outlineLevel="2" x14ac:dyDescent="0.25">
      <c r="A1016" s="479" t="s">
        <v>576</v>
      </c>
      <c r="B1016" s="376" t="s">
        <v>2306</v>
      </c>
      <c r="C1016" s="568">
        <v>0</v>
      </c>
      <c r="D1016" s="568">
        <f t="shared" si="157"/>
        <v>1000</v>
      </c>
      <c r="E1016" s="568"/>
      <c r="F1016" s="568"/>
      <c r="G1016" s="568"/>
      <c r="H1016" s="568">
        <f t="shared" si="158"/>
        <v>0</v>
      </c>
      <c r="I1016" s="568">
        <v>0</v>
      </c>
      <c r="J1016" s="568">
        <v>0</v>
      </c>
      <c r="K1016" s="568">
        <v>0</v>
      </c>
      <c r="L1016" s="568">
        <f t="shared" si="159"/>
        <v>0</v>
      </c>
      <c r="M1016" s="568">
        <v>0</v>
      </c>
      <c r="N1016" s="568">
        <v>0</v>
      </c>
      <c r="O1016" s="569">
        <v>0</v>
      </c>
      <c r="P1016" s="568">
        <f t="shared" si="160"/>
        <v>1000</v>
      </c>
      <c r="Q1016" s="568">
        <v>0</v>
      </c>
      <c r="R1016" s="568">
        <v>1000</v>
      </c>
      <c r="S1016" s="569">
        <v>0</v>
      </c>
      <c r="T1016" s="568">
        <f t="shared" si="161"/>
        <v>0</v>
      </c>
      <c r="U1016" s="617">
        <v>0</v>
      </c>
      <c r="V1016" s="617">
        <v>0</v>
      </c>
      <c r="W1016" s="617">
        <v>0</v>
      </c>
    </row>
    <row r="1017" spans="1:228" s="390" customFormat="1" ht="15.75" hidden="1" outlineLevel="2" x14ac:dyDescent="0.25">
      <c r="A1017" s="479" t="s">
        <v>576</v>
      </c>
      <c r="B1017" s="376" t="s">
        <v>2307</v>
      </c>
      <c r="C1017" s="568">
        <v>0</v>
      </c>
      <c r="D1017" s="568">
        <f t="shared" si="157"/>
        <v>1000</v>
      </c>
      <c r="E1017" s="568"/>
      <c r="F1017" s="568"/>
      <c r="G1017" s="568"/>
      <c r="H1017" s="568">
        <f t="shared" si="158"/>
        <v>0</v>
      </c>
      <c r="I1017" s="568">
        <v>0</v>
      </c>
      <c r="J1017" s="568">
        <v>0</v>
      </c>
      <c r="K1017" s="568">
        <v>0</v>
      </c>
      <c r="L1017" s="568">
        <f t="shared" si="159"/>
        <v>0</v>
      </c>
      <c r="M1017" s="568">
        <v>0</v>
      </c>
      <c r="N1017" s="568">
        <v>0</v>
      </c>
      <c r="O1017" s="569">
        <v>0</v>
      </c>
      <c r="P1017" s="568">
        <f t="shared" si="160"/>
        <v>1000</v>
      </c>
      <c r="Q1017" s="568">
        <v>0</v>
      </c>
      <c r="R1017" s="568">
        <v>1000</v>
      </c>
      <c r="S1017" s="569">
        <v>0</v>
      </c>
      <c r="T1017" s="568">
        <f t="shared" si="161"/>
        <v>0</v>
      </c>
      <c r="U1017" s="617">
        <v>0</v>
      </c>
      <c r="V1017" s="617">
        <v>0</v>
      </c>
      <c r="W1017" s="617">
        <v>0</v>
      </c>
    </row>
    <row r="1018" spans="1:228" s="390" customFormat="1" ht="15.75" hidden="1" outlineLevel="2" x14ac:dyDescent="0.25">
      <c r="A1018" s="479" t="s">
        <v>576</v>
      </c>
      <c r="B1018" s="376" t="s">
        <v>2308</v>
      </c>
      <c r="C1018" s="568">
        <v>0</v>
      </c>
      <c r="D1018" s="568">
        <f t="shared" si="157"/>
        <v>1000</v>
      </c>
      <c r="E1018" s="568"/>
      <c r="F1018" s="568"/>
      <c r="G1018" s="568"/>
      <c r="H1018" s="568">
        <f t="shared" si="158"/>
        <v>0</v>
      </c>
      <c r="I1018" s="568">
        <v>0</v>
      </c>
      <c r="J1018" s="568">
        <v>0</v>
      </c>
      <c r="K1018" s="568">
        <v>0</v>
      </c>
      <c r="L1018" s="568">
        <f t="shared" si="159"/>
        <v>0</v>
      </c>
      <c r="M1018" s="568">
        <v>0</v>
      </c>
      <c r="N1018" s="568">
        <v>0</v>
      </c>
      <c r="O1018" s="569">
        <v>0</v>
      </c>
      <c r="P1018" s="568">
        <f t="shared" si="160"/>
        <v>1000</v>
      </c>
      <c r="Q1018" s="568">
        <v>0</v>
      </c>
      <c r="R1018" s="568">
        <v>1000</v>
      </c>
      <c r="S1018" s="569">
        <v>0</v>
      </c>
      <c r="T1018" s="568">
        <f t="shared" si="161"/>
        <v>0</v>
      </c>
      <c r="U1018" s="617">
        <v>0</v>
      </c>
      <c r="V1018" s="617">
        <v>0</v>
      </c>
      <c r="W1018" s="617">
        <v>0</v>
      </c>
    </row>
    <row r="1019" spans="1:228" s="390" customFormat="1" ht="15.75" hidden="1" outlineLevel="2" x14ac:dyDescent="0.25">
      <c r="A1019" s="479" t="s">
        <v>576</v>
      </c>
      <c r="B1019" s="376" t="s">
        <v>2316</v>
      </c>
      <c r="C1019" s="568">
        <v>2.5</v>
      </c>
      <c r="D1019" s="568">
        <f t="shared" si="157"/>
        <v>1500</v>
      </c>
      <c r="E1019" s="568"/>
      <c r="F1019" s="568"/>
      <c r="G1019" s="568"/>
      <c r="H1019" s="568">
        <f t="shared" si="158"/>
        <v>0</v>
      </c>
      <c r="I1019" s="568">
        <v>0</v>
      </c>
      <c r="J1019" s="568">
        <v>0</v>
      </c>
      <c r="K1019" s="568">
        <v>0</v>
      </c>
      <c r="L1019" s="568">
        <f t="shared" si="159"/>
        <v>0</v>
      </c>
      <c r="M1019" s="568">
        <v>0</v>
      </c>
      <c r="N1019" s="568">
        <v>0</v>
      </c>
      <c r="O1019" s="569">
        <v>0</v>
      </c>
      <c r="P1019" s="568">
        <f t="shared" si="160"/>
        <v>1500</v>
      </c>
      <c r="Q1019" s="568">
        <v>0</v>
      </c>
      <c r="R1019" s="568">
        <v>1500</v>
      </c>
      <c r="S1019" s="569">
        <v>0</v>
      </c>
      <c r="T1019" s="568">
        <f t="shared" si="161"/>
        <v>0</v>
      </c>
      <c r="U1019" s="617">
        <v>0</v>
      </c>
      <c r="V1019" s="617">
        <v>0</v>
      </c>
      <c r="W1019" s="617">
        <v>0</v>
      </c>
    </row>
    <row r="1020" spans="1:228" s="390" customFormat="1" ht="15.75" hidden="1" outlineLevel="2" x14ac:dyDescent="0.25">
      <c r="A1020" s="479" t="s">
        <v>576</v>
      </c>
      <c r="B1020" s="376" t="s">
        <v>2309</v>
      </c>
      <c r="C1020" s="568">
        <v>0</v>
      </c>
      <c r="D1020" s="568">
        <f t="shared" si="157"/>
        <v>1000</v>
      </c>
      <c r="E1020" s="568"/>
      <c r="F1020" s="568"/>
      <c r="G1020" s="568"/>
      <c r="H1020" s="568">
        <f t="shared" si="158"/>
        <v>0</v>
      </c>
      <c r="I1020" s="568">
        <v>0</v>
      </c>
      <c r="J1020" s="568">
        <v>0</v>
      </c>
      <c r="K1020" s="568">
        <v>0</v>
      </c>
      <c r="L1020" s="568">
        <f t="shared" si="159"/>
        <v>0</v>
      </c>
      <c r="M1020" s="568">
        <v>0</v>
      </c>
      <c r="N1020" s="568">
        <v>0</v>
      </c>
      <c r="O1020" s="569">
        <v>0</v>
      </c>
      <c r="P1020" s="568">
        <f t="shared" si="160"/>
        <v>1000</v>
      </c>
      <c r="Q1020" s="568">
        <v>0</v>
      </c>
      <c r="R1020" s="568">
        <v>1000</v>
      </c>
      <c r="S1020" s="569">
        <v>0</v>
      </c>
      <c r="T1020" s="568">
        <f t="shared" si="161"/>
        <v>0</v>
      </c>
      <c r="U1020" s="617">
        <v>0</v>
      </c>
      <c r="V1020" s="617">
        <v>0</v>
      </c>
      <c r="W1020" s="617">
        <v>0</v>
      </c>
    </row>
    <row r="1021" spans="1:228" s="390" customFormat="1" ht="15.75" hidden="1" outlineLevel="2" x14ac:dyDescent="0.25">
      <c r="A1021" s="479" t="s">
        <v>576</v>
      </c>
      <c r="B1021" s="376" t="s">
        <v>2317</v>
      </c>
      <c r="C1021" s="568">
        <v>1.5</v>
      </c>
      <c r="D1021" s="568">
        <f t="shared" si="157"/>
        <v>1500</v>
      </c>
      <c r="E1021" s="568"/>
      <c r="F1021" s="568"/>
      <c r="G1021" s="568"/>
      <c r="H1021" s="568">
        <f t="shared" si="158"/>
        <v>0</v>
      </c>
      <c r="I1021" s="568">
        <v>0</v>
      </c>
      <c r="J1021" s="568">
        <v>0</v>
      </c>
      <c r="K1021" s="568">
        <v>0</v>
      </c>
      <c r="L1021" s="568">
        <f t="shared" si="159"/>
        <v>0</v>
      </c>
      <c r="M1021" s="568">
        <v>0</v>
      </c>
      <c r="N1021" s="568">
        <v>0</v>
      </c>
      <c r="O1021" s="569">
        <v>0</v>
      </c>
      <c r="P1021" s="568">
        <f t="shared" si="160"/>
        <v>1500</v>
      </c>
      <c r="Q1021" s="568">
        <v>0</v>
      </c>
      <c r="R1021" s="568">
        <v>1500</v>
      </c>
      <c r="S1021" s="569">
        <v>0</v>
      </c>
      <c r="T1021" s="568">
        <f t="shared" si="161"/>
        <v>0</v>
      </c>
      <c r="U1021" s="617">
        <v>0</v>
      </c>
      <c r="V1021" s="617">
        <v>0</v>
      </c>
      <c r="W1021" s="617">
        <v>0</v>
      </c>
    </row>
    <row r="1022" spans="1:228" s="390" customFormat="1" ht="15.75" hidden="1" outlineLevel="2" x14ac:dyDescent="0.25">
      <c r="A1022" s="479" t="s">
        <v>576</v>
      </c>
      <c r="B1022" s="376" t="s">
        <v>2310</v>
      </c>
      <c r="C1022" s="568">
        <v>0</v>
      </c>
      <c r="D1022" s="568">
        <f t="shared" si="157"/>
        <v>1000</v>
      </c>
      <c r="E1022" s="568"/>
      <c r="F1022" s="568"/>
      <c r="G1022" s="568"/>
      <c r="H1022" s="568">
        <f t="shared" si="158"/>
        <v>0</v>
      </c>
      <c r="I1022" s="568">
        <v>0</v>
      </c>
      <c r="J1022" s="568">
        <v>0</v>
      </c>
      <c r="K1022" s="568">
        <v>0</v>
      </c>
      <c r="L1022" s="568">
        <f t="shared" si="159"/>
        <v>0</v>
      </c>
      <c r="M1022" s="568">
        <v>0</v>
      </c>
      <c r="N1022" s="568">
        <v>0</v>
      </c>
      <c r="O1022" s="569">
        <v>0</v>
      </c>
      <c r="P1022" s="568">
        <f t="shared" si="160"/>
        <v>1000</v>
      </c>
      <c r="Q1022" s="568">
        <v>0</v>
      </c>
      <c r="R1022" s="568">
        <v>1000</v>
      </c>
      <c r="S1022" s="569">
        <v>0</v>
      </c>
      <c r="T1022" s="568">
        <f t="shared" si="161"/>
        <v>0</v>
      </c>
      <c r="U1022" s="617">
        <v>0</v>
      </c>
      <c r="V1022" s="617">
        <v>0</v>
      </c>
      <c r="W1022" s="617">
        <v>0</v>
      </c>
    </row>
    <row r="1023" spans="1:228" s="390" customFormat="1" ht="15.75" hidden="1" outlineLevel="2" x14ac:dyDescent="0.25">
      <c r="A1023" s="479" t="s">
        <v>576</v>
      </c>
      <c r="B1023" s="376" t="s">
        <v>2311</v>
      </c>
      <c r="C1023" s="568">
        <v>3.4</v>
      </c>
      <c r="D1023" s="568">
        <f t="shared" si="157"/>
        <v>1000</v>
      </c>
      <c r="E1023" s="568"/>
      <c r="F1023" s="568"/>
      <c r="G1023" s="568"/>
      <c r="H1023" s="568">
        <f t="shared" si="158"/>
        <v>0</v>
      </c>
      <c r="I1023" s="568">
        <v>0</v>
      </c>
      <c r="J1023" s="568">
        <v>0</v>
      </c>
      <c r="K1023" s="568">
        <v>0</v>
      </c>
      <c r="L1023" s="568">
        <f t="shared" si="159"/>
        <v>0</v>
      </c>
      <c r="M1023" s="568">
        <v>0</v>
      </c>
      <c r="N1023" s="568">
        <v>0</v>
      </c>
      <c r="O1023" s="569">
        <v>0</v>
      </c>
      <c r="P1023" s="568">
        <f t="shared" si="160"/>
        <v>1000</v>
      </c>
      <c r="Q1023" s="568">
        <v>0</v>
      </c>
      <c r="R1023" s="568">
        <v>1000</v>
      </c>
      <c r="S1023" s="569">
        <v>0</v>
      </c>
      <c r="T1023" s="568">
        <f t="shared" si="161"/>
        <v>0</v>
      </c>
      <c r="U1023" s="617">
        <v>0</v>
      </c>
      <c r="V1023" s="617">
        <v>0</v>
      </c>
      <c r="W1023" s="617">
        <v>0</v>
      </c>
    </row>
    <row r="1024" spans="1:228" s="390" customFormat="1" ht="15.75" hidden="1" outlineLevel="2" x14ac:dyDescent="0.25">
      <c r="A1024" s="479" t="s">
        <v>576</v>
      </c>
      <c r="B1024" s="376" t="s">
        <v>2312</v>
      </c>
      <c r="C1024" s="568">
        <v>6</v>
      </c>
      <c r="D1024" s="568">
        <f t="shared" si="157"/>
        <v>1000</v>
      </c>
      <c r="E1024" s="568"/>
      <c r="F1024" s="568"/>
      <c r="G1024" s="568"/>
      <c r="H1024" s="568">
        <f t="shared" si="158"/>
        <v>0</v>
      </c>
      <c r="I1024" s="568">
        <v>0</v>
      </c>
      <c r="J1024" s="568">
        <v>0</v>
      </c>
      <c r="K1024" s="568">
        <v>0</v>
      </c>
      <c r="L1024" s="568">
        <f t="shared" si="159"/>
        <v>0</v>
      </c>
      <c r="M1024" s="568">
        <v>0</v>
      </c>
      <c r="N1024" s="568">
        <v>0</v>
      </c>
      <c r="O1024" s="569">
        <v>0</v>
      </c>
      <c r="P1024" s="568">
        <f t="shared" si="160"/>
        <v>1000</v>
      </c>
      <c r="Q1024" s="568">
        <v>0</v>
      </c>
      <c r="R1024" s="568">
        <v>1000</v>
      </c>
      <c r="S1024" s="569">
        <v>0</v>
      </c>
      <c r="T1024" s="568">
        <f t="shared" si="161"/>
        <v>0</v>
      </c>
      <c r="U1024" s="617">
        <v>0</v>
      </c>
      <c r="V1024" s="617">
        <v>0</v>
      </c>
      <c r="W1024" s="617">
        <v>0</v>
      </c>
    </row>
    <row r="1025" spans="1:228" s="390" customFormat="1" ht="15.75" hidden="1" outlineLevel="2" x14ac:dyDescent="0.25">
      <c r="A1025" s="479" t="s">
        <v>576</v>
      </c>
      <c r="B1025" s="376" t="s">
        <v>2315</v>
      </c>
      <c r="C1025" s="568">
        <v>3.6</v>
      </c>
      <c r="D1025" s="568">
        <f t="shared" si="157"/>
        <v>1000</v>
      </c>
      <c r="E1025" s="568"/>
      <c r="F1025" s="568"/>
      <c r="G1025" s="568"/>
      <c r="H1025" s="568">
        <f t="shared" si="158"/>
        <v>0</v>
      </c>
      <c r="I1025" s="568">
        <v>0</v>
      </c>
      <c r="J1025" s="568">
        <v>0</v>
      </c>
      <c r="K1025" s="568">
        <v>0</v>
      </c>
      <c r="L1025" s="568">
        <f t="shared" si="159"/>
        <v>0</v>
      </c>
      <c r="M1025" s="568">
        <v>0</v>
      </c>
      <c r="N1025" s="568">
        <v>0</v>
      </c>
      <c r="O1025" s="569">
        <v>0</v>
      </c>
      <c r="P1025" s="568">
        <f t="shared" si="160"/>
        <v>1000</v>
      </c>
      <c r="Q1025" s="568">
        <v>0</v>
      </c>
      <c r="R1025" s="568">
        <v>1000</v>
      </c>
      <c r="S1025" s="569">
        <v>0</v>
      </c>
      <c r="T1025" s="568">
        <f t="shared" si="161"/>
        <v>0</v>
      </c>
      <c r="U1025" s="617">
        <v>0</v>
      </c>
      <c r="V1025" s="617">
        <v>0</v>
      </c>
      <c r="W1025" s="617">
        <v>0</v>
      </c>
    </row>
    <row r="1026" spans="1:228" s="390" customFormat="1" ht="15.75" hidden="1" outlineLevel="2" x14ac:dyDescent="0.25">
      <c r="A1026" s="479" t="s">
        <v>576</v>
      </c>
      <c r="B1026" s="376" t="s">
        <v>2313</v>
      </c>
      <c r="C1026" s="568">
        <v>1.5</v>
      </c>
      <c r="D1026" s="568">
        <f t="shared" si="157"/>
        <v>1000</v>
      </c>
      <c r="E1026" s="568"/>
      <c r="F1026" s="568"/>
      <c r="G1026" s="568"/>
      <c r="H1026" s="568">
        <f t="shared" si="158"/>
        <v>0</v>
      </c>
      <c r="I1026" s="568">
        <v>0</v>
      </c>
      <c r="J1026" s="568">
        <v>0</v>
      </c>
      <c r="K1026" s="568">
        <v>0</v>
      </c>
      <c r="L1026" s="568">
        <f t="shared" si="159"/>
        <v>0</v>
      </c>
      <c r="M1026" s="568">
        <v>0</v>
      </c>
      <c r="N1026" s="568">
        <v>0</v>
      </c>
      <c r="O1026" s="569">
        <v>0</v>
      </c>
      <c r="P1026" s="568">
        <f t="shared" si="160"/>
        <v>1000</v>
      </c>
      <c r="Q1026" s="568">
        <v>0</v>
      </c>
      <c r="R1026" s="568">
        <v>1000</v>
      </c>
      <c r="S1026" s="569">
        <v>0</v>
      </c>
      <c r="T1026" s="568">
        <f t="shared" si="161"/>
        <v>0</v>
      </c>
      <c r="U1026" s="617">
        <v>0</v>
      </c>
      <c r="V1026" s="617">
        <v>0</v>
      </c>
      <c r="W1026" s="617">
        <v>0</v>
      </c>
    </row>
    <row r="1027" spans="1:228" s="390" customFormat="1" ht="15.75" hidden="1" outlineLevel="2" x14ac:dyDescent="0.25">
      <c r="A1027" s="479" t="s">
        <v>576</v>
      </c>
      <c r="B1027" s="376" t="s">
        <v>2314</v>
      </c>
      <c r="C1027" s="568">
        <v>4</v>
      </c>
      <c r="D1027" s="568">
        <f t="shared" si="157"/>
        <v>1000</v>
      </c>
      <c r="E1027" s="568"/>
      <c r="F1027" s="568"/>
      <c r="G1027" s="568"/>
      <c r="H1027" s="568">
        <f t="shared" si="158"/>
        <v>0</v>
      </c>
      <c r="I1027" s="568">
        <v>0</v>
      </c>
      <c r="J1027" s="568">
        <v>0</v>
      </c>
      <c r="K1027" s="568">
        <v>0</v>
      </c>
      <c r="L1027" s="568">
        <f t="shared" si="159"/>
        <v>0</v>
      </c>
      <c r="M1027" s="568">
        <v>0</v>
      </c>
      <c r="N1027" s="568">
        <v>0</v>
      </c>
      <c r="O1027" s="569">
        <v>0</v>
      </c>
      <c r="P1027" s="568">
        <f t="shared" si="160"/>
        <v>1000</v>
      </c>
      <c r="Q1027" s="568">
        <v>0</v>
      </c>
      <c r="R1027" s="568">
        <v>1000</v>
      </c>
      <c r="S1027" s="569">
        <v>0</v>
      </c>
      <c r="T1027" s="568">
        <f t="shared" si="161"/>
        <v>0</v>
      </c>
      <c r="U1027" s="617">
        <v>0</v>
      </c>
      <c r="V1027" s="617">
        <v>0</v>
      </c>
      <c r="W1027" s="617">
        <v>0</v>
      </c>
    </row>
    <row r="1028" spans="1:228" s="171" customFormat="1" ht="15.75" hidden="1" outlineLevel="1" x14ac:dyDescent="0.25">
      <c r="A1028" s="29" t="s">
        <v>582</v>
      </c>
      <c r="B1028" s="29" t="s">
        <v>336</v>
      </c>
      <c r="C1028" s="562">
        <f>SUM(C1029:C1037)</f>
        <v>1</v>
      </c>
      <c r="D1028" s="562">
        <f t="shared" si="157"/>
        <v>8228.52</v>
      </c>
      <c r="E1028" s="562">
        <f t="shared" ref="E1028:W1028" si="164">SUM(E1029:E1037)</f>
        <v>0</v>
      </c>
      <c r="F1028" s="562">
        <f t="shared" si="164"/>
        <v>0</v>
      </c>
      <c r="G1028" s="562">
        <f t="shared" si="164"/>
        <v>0</v>
      </c>
      <c r="H1028" s="562">
        <f t="shared" si="158"/>
        <v>3228.52</v>
      </c>
      <c r="I1028" s="562">
        <f t="shared" si="164"/>
        <v>0</v>
      </c>
      <c r="J1028" s="562">
        <f t="shared" si="164"/>
        <v>3228.52</v>
      </c>
      <c r="K1028" s="562">
        <f t="shared" si="164"/>
        <v>0</v>
      </c>
      <c r="L1028" s="562">
        <f t="shared" si="159"/>
        <v>5000</v>
      </c>
      <c r="M1028" s="562">
        <f t="shared" si="164"/>
        <v>0</v>
      </c>
      <c r="N1028" s="562">
        <f t="shared" si="164"/>
        <v>5000</v>
      </c>
      <c r="O1028" s="562">
        <f t="shared" si="164"/>
        <v>0</v>
      </c>
      <c r="P1028" s="562">
        <f t="shared" si="160"/>
        <v>0</v>
      </c>
      <c r="Q1028" s="562">
        <f t="shared" si="164"/>
        <v>0</v>
      </c>
      <c r="R1028" s="562">
        <f t="shared" si="164"/>
        <v>0</v>
      </c>
      <c r="S1028" s="562">
        <f t="shared" si="164"/>
        <v>0</v>
      </c>
      <c r="T1028" s="562">
        <f t="shared" si="161"/>
        <v>0</v>
      </c>
      <c r="U1028" s="562">
        <f t="shared" si="164"/>
        <v>0</v>
      </c>
      <c r="V1028" s="562">
        <f t="shared" si="164"/>
        <v>0</v>
      </c>
      <c r="W1028" s="562">
        <f t="shared" si="164"/>
        <v>0</v>
      </c>
      <c r="X1028" s="31" t="s">
        <v>41</v>
      </c>
      <c r="Y1028" s="290"/>
      <c r="Z1028" s="350"/>
      <c r="AI1028" s="34">
        <f>SUM(I1028:K1028)</f>
        <v>3228.52</v>
      </c>
      <c r="AJ1028" s="34">
        <f>AI1028-H1028</f>
        <v>0</v>
      </c>
    </row>
    <row r="1029" spans="1:228" s="161" customFormat="1" ht="15.75" hidden="1" outlineLevel="2" x14ac:dyDescent="0.25">
      <c r="A1029" s="99" t="s">
        <v>337</v>
      </c>
      <c r="B1029" s="63" t="s">
        <v>583</v>
      </c>
      <c r="C1029" s="563">
        <v>0</v>
      </c>
      <c r="D1029" s="563">
        <f t="shared" si="157"/>
        <v>720</v>
      </c>
      <c r="E1029" s="563"/>
      <c r="F1029" s="563"/>
      <c r="G1029" s="563"/>
      <c r="H1029" s="563">
        <f t="shared" si="158"/>
        <v>720</v>
      </c>
      <c r="I1029" s="563">
        <v>0</v>
      </c>
      <c r="J1029" s="564">
        <v>720</v>
      </c>
      <c r="K1029" s="565">
        <v>0</v>
      </c>
      <c r="L1029" s="563">
        <f t="shared" si="159"/>
        <v>0</v>
      </c>
      <c r="M1029" s="565">
        <v>0</v>
      </c>
      <c r="N1029" s="563">
        <v>0</v>
      </c>
      <c r="O1029" s="563">
        <v>0</v>
      </c>
      <c r="P1029" s="563">
        <f t="shared" si="160"/>
        <v>0</v>
      </c>
      <c r="Q1029" s="563">
        <v>0</v>
      </c>
      <c r="R1029" s="563">
        <v>0</v>
      </c>
      <c r="S1029" s="563">
        <v>0</v>
      </c>
      <c r="T1029" s="563">
        <f t="shared" si="161"/>
        <v>0</v>
      </c>
      <c r="U1029" s="563">
        <v>0</v>
      </c>
      <c r="V1029" s="563">
        <v>0</v>
      </c>
      <c r="W1029" s="563">
        <v>0</v>
      </c>
      <c r="X1029" s="58"/>
      <c r="Y1029" s="286" t="s">
        <v>523</v>
      </c>
      <c r="Z1029" s="351"/>
      <c r="AA1029" s="172"/>
      <c r="AB1029" s="172"/>
      <c r="AC1029" s="172"/>
      <c r="AD1029" s="172"/>
      <c r="AE1029" s="172"/>
      <c r="AF1029" s="172"/>
      <c r="AG1029" s="172"/>
      <c r="AH1029" s="172"/>
      <c r="AI1029" s="34">
        <f>SUM(I1029:K1029)</f>
        <v>720</v>
      </c>
      <c r="AJ1029" s="34">
        <f>AI1029-H1029</f>
        <v>0</v>
      </c>
      <c r="AK1029" s="172"/>
      <c r="AL1029" s="172"/>
      <c r="AM1029" s="172"/>
      <c r="AN1029" s="172"/>
      <c r="AO1029" s="172"/>
      <c r="AP1029" s="172"/>
      <c r="AQ1029" s="172"/>
      <c r="AR1029" s="172"/>
      <c r="AS1029" s="172"/>
      <c r="AT1029" s="172"/>
      <c r="AU1029" s="172"/>
      <c r="AV1029" s="172"/>
      <c r="AW1029" s="172"/>
      <c r="AX1029" s="172"/>
      <c r="AY1029" s="172"/>
      <c r="AZ1029" s="172"/>
      <c r="BA1029" s="172"/>
      <c r="BB1029" s="172"/>
      <c r="BC1029" s="172"/>
      <c r="BD1029" s="172"/>
      <c r="BE1029" s="172"/>
      <c r="BF1029" s="172"/>
      <c r="BG1029" s="172"/>
      <c r="BH1029" s="172"/>
      <c r="BI1029" s="172"/>
      <c r="BJ1029" s="172"/>
      <c r="BK1029" s="172"/>
      <c r="BL1029" s="172"/>
      <c r="BM1029" s="172"/>
      <c r="BN1029" s="172"/>
      <c r="BO1029" s="172"/>
      <c r="BP1029" s="172"/>
      <c r="BQ1029" s="172"/>
      <c r="BR1029" s="172"/>
      <c r="BS1029" s="172"/>
      <c r="BT1029" s="172"/>
      <c r="BU1029" s="172"/>
      <c r="BV1029" s="172"/>
      <c r="BW1029" s="172"/>
      <c r="BX1029" s="172"/>
      <c r="BY1029" s="172"/>
      <c r="BZ1029" s="172"/>
      <c r="CA1029" s="172"/>
      <c r="CB1029" s="172"/>
      <c r="CC1029" s="172"/>
      <c r="CD1029" s="172"/>
      <c r="CE1029" s="172"/>
      <c r="CF1029" s="172"/>
      <c r="CG1029" s="172"/>
      <c r="CH1029" s="172"/>
      <c r="CI1029" s="172"/>
      <c r="CJ1029" s="172"/>
      <c r="CK1029" s="172"/>
      <c r="CL1029" s="172"/>
      <c r="CM1029" s="172"/>
      <c r="CN1029" s="172"/>
      <c r="CO1029" s="172"/>
      <c r="CP1029" s="172"/>
      <c r="CQ1029" s="172"/>
      <c r="CR1029" s="172"/>
      <c r="CS1029" s="172"/>
      <c r="CT1029" s="172"/>
      <c r="CU1029" s="172"/>
      <c r="CV1029" s="172"/>
      <c r="CW1029" s="172"/>
      <c r="CX1029" s="172"/>
      <c r="CY1029" s="172"/>
      <c r="CZ1029" s="172"/>
      <c r="DA1029" s="172"/>
      <c r="DB1029" s="172"/>
      <c r="DC1029" s="172"/>
      <c r="DD1029" s="172"/>
      <c r="DE1029" s="172"/>
      <c r="DF1029" s="172"/>
      <c r="DG1029" s="172"/>
      <c r="DH1029" s="172"/>
      <c r="DI1029" s="172"/>
      <c r="DJ1029" s="172"/>
      <c r="DK1029" s="172"/>
      <c r="DL1029" s="172"/>
      <c r="DM1029" s="172"/>
      <c r="DN1029" s="172"/>
      <c r="DO1029" s="172"/>
      <c r="DP1029" s="172"/>
      <c r="DQ1029" s="172"/>
      <c r="DR1029" s="172"/>
      <c r="DS1029" s="172"/>
      <c r="DT1029" s="172"/>
      <c r="DU1029" s="172"/>
      <c r="DV1029" s="172"/>
      <c r="DW1029" s="172"/>
      <c r="DX1029" s="172"/>
      <c r="DY1029" s="172"/>
      <c r="DZ1029" s="172"/>
      <c r="EA1029" s="172"/>
      <c r="EB1029" s="172"/>
      <c r="EC1029" s="172"/>
      <c r="ED1029" s="172"/>
      <c r="EE1029" s="172"/>
      <c r="EF1029" s="172"/>
      <c r="EG1029" s="172"/>
      <c r="EH1029" s="172"/>
      <c r="EI1029" s="172"/>
      <c r="EJ1029" s="172"/>
      <c r="EK1029" s="172"/>
      <c r="EL1029" s="172"/>
      <c r="EM1029" s="172"/>
      <c r="EN1029" s="172"/>
      <c r="EO1029" s="172"/>
      <c r="EP1029" s="172"/>
      <c r="EQ1029" s="172"/>
      <c r="ER1029" s="172"/>
      <c r="ES1029" s="172"/>
      <c r="ET1029" s="172"/>
      <c r="EU1029" s="172"/>
      <c r="EV1029" s="172"/>
      <c r="EW1029" s="172"/>
      <c r="EX1029" s="172"/>
      <c r="EY1029" s="172"/>
      <c r="EZ1029" s="172"/>
      <c r="FA1029" s="172"/>
      <c r="FB1029" s="172"/>
      <c r="FC1029" s="172"/>
      <c r="FD1029" s="172"/>
      <c r="FE1029" s="172"/>
      <c r="FF1029" s="172"/>
      <c r="FG1029" s="172"/>
      <c r="FH1029" s="172"/>
      <c r="FI1029" s="172"/>
      <c r="FJ1029" s="172"/>
      <c r="FK1029" s="172"/>
      <c r="FL1029" s="172"/>
      <c r="FM1029" s="172"/>
      <c r="FN1029" s="172"/>
      <c r="FO1029" s="172"/>
      <c r="FP1029" s="172"/>
      <c r="FQ1029" s="172"/>
      <c r="FR1029" s="172"/>
      <c r="FS1029" s="172"/>
      <c r="FT1029" s="172"/>
      <c r="FU1029" s="172"/>
      <c r="FV1029" s="172"/>
      <c r="FW1029" s="172"/>
      <c r="FX1029" s="172"/>
      <c r="FY1029" s="172"/>
      <c r="FZ1029" s="172"/>
      <c r="GA1029" s="172"/>
      <c r="GB1029" s="172"/>
      <c r="GC1029" s="172"/>
      <c r="GD1029" s="172"/>
      <c r="GE1029" s="172"/>
      <c r="GF1029" s="172"/>
      <c r="GG1029" s="172"/>
      <c r="GH1029" s="172"/>
      <c r="GI1029" s="172"/>
      <c r="GJ1029" s="172"/>
      <c r="GK1029" s="172"/>
      <c r="GL1029" s="172"/>
      <c r="GM1029" s="172"/>
      <c r="GN1029" s="172"/>
      <c r="GO1029" s="172"/>
      <c r="GP1029" s="172"/>
      <c r="GQ1029" s="172"/>
      <c r="GR1029" s="172"/>
      <c r="GS1029" s="172"/>
      <c r="GT1029" s="172"/>
      <c r="GU1029" s="172"/>
      <c r="GV1029" s="172"/>
      <c r="GW1029" s="172"/>
      <c r="GX1029" s="172"/>
      <c r="GY1029" s="172"/>
      <c r="GZ1029" s="172"/>
      <c r="HA1029" s="172"/>
      <c r="HB1029" s="172"/>
      <c r="HC1029" s="172"/>
      <c r="HD1029" s="172"/>
      <c r="HE1029" s="172"/>
      <c r="HF1029" s="172"/>
      <c r="HG1029" s="172"/>
      <c r="HH1029" s="172"/>
      <c r="HI1029" s="172"/>
      <c r="HJ1029" s="172"/>
      <c r="HK1029" s="172"/>
      <c r="HL1029" s="172"/>
      <c r="HM1029" s="172"/>
      <c r="HN1029" s="172"/>
      <c r="HO1029" s="172"/>
      <c r="HP1029" s="172"/>
      <c r="HQ1029" s="172"/>
      <c r="HR1029" s="172"/>
      <c r="HS1029" s="172"/>
      <c r="HT1029" s="172"/>
    </row>
    <row r="1030" spans="1:228" s="161" customFormat="1" ht="15.75" hidden="1" outlineLevel="2" x14ac:dyDescent="0.25">
      <c r="A1030" s="99" t="s">
        <v>339</v>
      </c>
      <c r="B1030" s="63" t="s">
        <v>584</v>
      </c>
      <c r="C1030" s="563">
        <v>0</v>
      </c>
      <c r="D1030" s="563">
        <f t="shared" si="157"/>
        <v>450</v>
      </c>
      <c r="E1030" s="563"/>
      <c r="F1030" s="563"/>
      <c r="G1030" s="563"/>
      <c r="H1030" s="563">
        <f t="shared" si="158"/>
        <v>450</v>
      </c>
      <c r="I1030" s="563">
        <v>0</v>
      </c>
      <c r="J1030" s="563">
        <v>450</v>
      </c>
      <c r="K1030" s="565">
        <v>0</v>
      </c>
      <c r="L1030" s="563">
        <f t="shared" si="159"/>
        <v>0</v>
      </c>
      <c r="M1030" s="565">
        <v>0</v>
      </c>
      <c r="N1030" s="563">
        <v>0</v>
      </c>
      <c r="O1030" s="563">
        <v>0</v>
      </c>
      <c r="P1030" s="563">
        <f t="shared" si="160"/>
        <v>0</v>
      </c>
      <c r="Q1030" s="563">
        <v>0</v>
      </c>
      <c r="R1030" s="563">
        <v>0</v>
      </c>
      <c r="S1030" s="563">
        <v>0</v>
      </c>
      <c r="T1030" s="563">
        <f t="shared" si="161"/>
        <v>0</v>
      </c>
      <c r="U1030" s="563">
        <v>0</v>
      </c>
      <c r="V1030" s="563">
        <v>0</v>
      </c>
      <c r="W1030" s="563">
        <v>0</v>
      </c>
      <c r="X1030" s="58"/>
      <c r="Y1030" s="286" t="s">
        <v>504</v>
      </c>
      <c r="Z1030" s="348"/>
      <c r="AI1030" s="34">
        <f>SUM(I1030:K1030)</f>
        <v>450</v>
      </c>
      <c r="AJ1030" s="34">
        <f>AI1030-H1030</f>
        <v>0</v>
      </c>
    </row>
    <row r="1031" spans="1:228" s="161" customFormat="1" ht="15.75" hidden="1" outlineLevel="2" x14ac:dyDescent="0.25">
      <c r="A1031" s="99" t="s">
        <v>342</v>
      </c>
      <c r="B1031" s="63" t="s">
        <v>585</v>
      </c>
      <c r="C1031" s="563">
        <v>0</v>
      </c>
      <c r="D1031" s="563">
        <f t="shared" si="157"/>
        <v>442.64</v>
      </c>
      <c r="E1031" s="563"/>
      <c r="F1031" s="563"/>
      <c r="G1031" s="563"/>
      <c r="H1031" s="563">
        <f t="shared" si="158"/>
        <v>442.64</v>
      </c>
      <c r="I1031" s="563">
        <v>0</v>
      </c>
      <c r="J1031" s="563">
        <v>442.64</v>
      </c>
      <c r="K1031" s="565">
        <v>0</v>
      </c>
      <c r="L1031" s="563">
        <f t="shared" si="159"/>
        <v>0</v>
      </c>
      <c r="M1031" s="565">
        <v>0</v>
      </c>
      <c r="N1031" s="563">
        <v>0</v>
      </c>
      <c r="O1031" s="563">
        <v>0</v>
      </c>
      <c r="P1031" s="563">
        <f t="shared" si="160"/>
        <v>0</v>
      </c>
      <c r="Q1031" s="563">
        <v>0</v>
      </c>
      <c r="R1031" s="563">
        <v>0</v>
      </c>
      <c r="S1031" s="563">
        <v>0</v>
      </c>
      <c r="T1031" s="563">
        <f t="shared" si="161"/>
        <v>0</v>
      </c>
      <c r="U1031" s="563">
        <v>0</v>
      </c>
      <c r="V1031" s="563">
        <v>0</v>
      </c>
      <c r="W1031" s="563">
        <v>0</v>
      </c>
      <c r="X1031" s="58"/>
      <c r="Y1031" s="286" t="s">
        <v>504</v>
      </c>
      <c r="Z1031" s="348"/>
      <c r="AI1031" s="34">
        <f>SUM(I1031:K1031)</f>
        <v>442.64</v>
      </c>
      <c r="AJ1031" s="34">
        <f>AI1031-H1031</f>
        <v>0</v>
      </c>
    </row>
    <row r="1032" spans="1:228" s="161" customFormat="1" ht="31.5" hidden="1" outlineLevel="2" x14ac:dyDescent="0.25">
      <c r="A1032" s="99" t="s">
        <v>345</v>
      </c>
      <c r="B1032" s="63" t="s">
        <v>586</v>
      </c>
      <c r="C1032" s="563">
        <v>1</v>
      </c>
      <c r="D1032" s="563">
        <f t="shared" si="157"/>
        <v>1615.88</v>
      </c>
      <c r="E1032" s="563"/>
      <c r="F1032" s="563"/>
      <c r="G1032" s="563"/>
      <c r="H1032" s="563">
        <f t="shared" si="158"/>
        <v>1615.88</v>
      </c>
      <c r="I1032" s="563">
        <v>0</v>
      </c>
      <c r="J1032" s="563">
        <v>1615.88</v>
      </c>
      <c r="K1032" s="565">
        <v>0</v>
      </c>
      <c r="L1032" s="563">
        <f t="shared" si="159"/>
        <v>0</v>
      </c>
      <c r="M1032" s="565">
        <v>0</v>
      </c>
      <c r="N1032" s="563">
        <v>0</v>
      </c>
      <c r="O1032" s="563">
        <v>0</v>
      </c>
      <c r="P1032" s="563">
        <f t="shared" si="160"/>
        <v>0</v>
      </c>
      <c r="Q1032" s="563">
        <v>0</v>
      </c>
      <c r="R1032" s="563">
        <v>0</v>
      </c>
      <c r="S1032" s="563">
        <v>0</v>
      </c>
      <c r="T1032" s="563">
        <f t="shared" si="161"/>
        <v>0</v>
      </c>
      <c r="U1032" s="563">
        <v>0</v>
      </c>
      <c r="V1032" s="563">
        <v>0</v>
      </c>
      <c r="W1032" s="563">
        <v>0</v>
      </c>
      <c r="X1032" s="58"/>
      <c r="Y1032" s="286" t="s">
        <v>504</v>
      </c>
      <c r="Z1032" s="348"/>
      <c r="AI1032" s="34">
        <f>SUM(I1032:K1032)</f>
        <v>1615.88</v>
      </c>
      <c r="AJ1032" s="34">
        <f>AI1032-H1032</f>
        <v>0</v>
      </c>
    </row>
    <row r="1033" spans="1:228" s="316" customFormat="1" ht="15.75" hidden="1" outlineLevel="2" x14ac:dyDescent="0.25">
      <c r="A1033" s="488" t="s">
        <v>337</v>
      </c>
      <c r="B1033" s="105" t="s">
        <v>2102</v>
      </c>
      <c r="C1033" s="571">
        <v>0</v>
      </c>
      <c r="D1033" s="571">
        <f t="shared" si="157"/>
        <v>1000</v>
      </c>
      <c r="E1033" s="571"/>
      <c r="F1033" s="571"/>
      <c r="G1033" s="571"/>
      <c r="H1033" s="571">
        <f t="shared" si="158"/>
        <v>0</v>
      </c>
      <c r="I1033" s="571">
        <v>0</v>
      </c>
      <c r="J1033" s="571">
        <v>0</v>
      </c>
      <c r="K1033" s="571">
        <v>0</v>
      </c>
      <c r="L1033" s="571">
        <f t="shared" si="159"/>
        <v>1000</v>
      </c>
      <c r="M1033" s="571">
        <v>0</v>
      </c>
      <c r="N1033" s="571">
        <v>1000</v>
      </c>
      <c r="O1033" s="588">
        <v>0</v>
      </c>
      <c r="P1033" s="571">
        <f t="shared" si="160"/>
        <v>0</v>
      </c>
      <c r="Q1033" s="616">
        <v>0</v>
      </c>
      <c r="R1033" s="616">
        <v>0</v>
      </c>
      <c r="S1033" s="616">
        <v>0</v>
      </c>
      <c r="T1033" s="571">
        <f t="shared" si="161"/>
        <v>0</v>
      </c>
      <c r="U1033" s="616">
        <v>0</v>
      </c>
      <c r="V1033" s="616">
        <v>0</v>
      </c>
      <c r="W1033" s="616">
        <v>0</v>
      </c>
    </row>
    <row r="1034" spans="1:228" s="316" customFormat="1" ht="15.75" hidden="1" outlineLevel="2" x14ac:dyDescent="0.25">
      <c r="A1034" s="488" t="s">
        <v>345</v>
      </c>
      <c r="B1034" s="105" t="s">
        <v>2103</v>
      </c>
      <c r="C1034" s="571">
        <v>0</v>
      </c>
      <c r="D1034" s="571">
        <f t="shared" si="157"/>
        <v>1000</v>
      </c>
      <c r="E1034" s="571"/>
      <c r="F1034" s="571"/>
      <c r="G1034" s="571"/>
      <c r="H1034" s="571">
        <f t="shared" si="158"/>
        <v>0</v>
      </c>
      <c r="I1034" s="571">
        <v>0</v>
      </c>
      <c r="J1034" s="571">
        <v>0</v>
      </c>
      <c r="K1034" s="571">
        <v>0</v>
      </c>
      <c r="L1034" s="571">
        <f t="shared" si="159"/>
        <v>1000</v>
      </c>
      <c r="M1034" s="571">
        <v>0</v>
      </c>
      <c r="N1034" s="571">
        <v>1000</v>
      </c>
      <c r="O1034" s="588">
        <v>0</v>
      </c>
      <c r="P1034" s="571">
        <f t="shared" si="160"/>
        <v>0</v>
      </c>
      <c r="Q1034" s="616">
        <v>0</v>
      </c>
      <c r="R1034" s="616">
        <v>0</v>
      </c>
      <c r="S1034" s="616">
        <v>0</v>
      </c>
      <c r="T1034" s="571">
        <f t="shared" si="161"/>
        <v>0</v>
      </c>
      <c r="U1034" s="616">
        <v>0</v>
      </c>
      <c r="V1034" s="616">
        <v>0</v>
      </c>
      <c r="W1034" s="616">
        <v>0</v>
      </c>
    </row>
    <row r="1035" spans="1:228" s="316" customFormat="1" ht="15.75" hidden="1" outlineLevel="2" x14ac:dyDescent="0.25">
      <c r="A1035" s="488" t="s">
        <v>342</v>
      </c>
      <c r="B1035" s="105" t="s">
        <v>2104</v>
      </c>
      <c r="C1035" s="571">
        <v>0</v>
      </c>
      <c r="D1035" s="571">
        <f t="shared" si="157"/>
        <v>1000</v>
      </c>
      <c r="E1035" s="571"/>
      <c r="F1035" s="571"/>
      <c r="G1035" s="571"/>
      <c r="H1035" s="571">
        <f t="shared" si="158"/>
        <v>0</v>
      </c>
      <c r="I1035" s="571">
        <v>0</v>
      </c>
      <c r="J1035" s="571">
        <v>0</v>
      </c>
      <c r="K1035" s="571">
        <v>0</v>
      </c>
      <c r="L1035" s="571">
        <f t="shared" si="159"/>
        <v>1000</v>
      </c>
      <c r="M1035" s="571">
        <v>0</v>
      </c>
      <c r="N1035" s="571">
        <v>1000</v>
      </c>
      <c r="O1035" s="588">
        <v>0</v>
      </c>
      <c r="P1035" s="571">
        <f t="shared" si="160"/>
        <v>0</v>
      </c>
      <c r="Q1035" s="616">
        <v>0</v>
      </c>
      <c r="R1035" s="616">
        <v>0</v>
      </c>
      <c r="S1035" s="616">
        <v>0</v>
      </c>
      <c r="T1035" s="571">
        <f t="shared" si="161"/>
        <v>0</v>
      </c>
      <c r="U1035" s="616">
        <v>0</v>
      </c>
      <c r="V1035" s="616">
        <v>0</v>
      </c>
      <c r="W1035" s="616">
        <v>0</v>
      </c>
    </row>
    <row r="1036" spans="1:228" s="316" customFormat="1" ht="15.75" hidden="1" outlineLevel="2" x14ac:dyDescent="0.25">
      <c r="A1036" s="488" t="s">
        <v>347</v>
      </c>
      <c r="B1036" s="105" t="s">
        <v>2105</v>
      </c>
      <c r="C1036" s="571">
        <v>0</v>
      </c>
      <c r="D1036" s="571">
        <f t="shared" si="157"/>
        <v>1000</v>
      </c>
      <c r="E1036" s="571"/>
      <c r="F1036" s="571"/>
      <c r="G1036" s="571"/>
      <c r="H1036" s="571">
        <f t="shared" si="158"/>
        <v>0</v>
      </c>
      <c r="I1036" s="571">
        <v>0</v>
      </c>
      <c r="J1036" s="571">
        <v>0</v>
      </c>
      <c r="K1036" s="571">
        <v>0</v>
      </c>
      <c r="L1036" s="571">
        <f t="shared" si="159"/>
        <v>1000</v>
      </c>
      <c r="M1036" s="571">
        <v>0</v>
      </c>
      <c r="N1036" s="571">
        <v>1000</v>
      </c>
      <c r="O1036" s="588">
        <v>0</v>
      </c>
      <c r="P1036" s="571">
        <f t="shared" si="160"/>
        <v>0</v>
      </c>
      <c r="Q1036" s="616">
        <v>0</v>
      </c>
      <c r="R1036" s="616">
        <v>0</v>
      </c>
      <c r="S1036" s="616">
        <v>0</v>
      </c>
      <c r="T1036" s="571">
        <f t="shared" si="161"/>
        <v>0</v>
      </c>
      <c r="U1036" s="616">
        <v>0</v>
      </c>
      <c r="V1036" s="616">
        <v>0</v>
      </c>
      <c r="W1036" s="616">
        <v>0</v>
      </c>
    </row>
    <row r="1037" spans="1:228" s="316" customFormat="1" ht="15.75" hidden="1" outlineLevel="2" x14ac:dyDescent="0.25">
      <c r="A1037" s="488" t="s">
        <v>339</v>
      </c>
      <c r="B1037" s="105" t="s">
        <v>2106</v>
      </c>
      <c r="C1037" s="571">
        <v>0</v>
      </c>
      <c r="D1037" s="571">
        <f t="shared" si="157"/>
        <v>1000</v>
      </c>
      <c r="E1037" s="571"/>
      <c r="F1037" s="571"/>
      <c r="G1037" s="571"/>
      <c r="H1037" s="571">
        <f t="shared" si="158"/>
        <v>0</v>
      </c>
      <c r="I1037" s="571">
        <v>0</v>
      </c>
      <c r="J1037" s="571">
        <v>0</v>
      </c>
      <c r="K1037" s="571">
        <v>0</v>
      </c>
      <c r="L1037" s="571">
        <f t="shared" si="159"/>
        <v>1000</v>
      </c>
      <c r="M1037" s="571">
        <v>0</v>
      </c>
      <c r="N1037" s="571">
        <v>1000</v>
      </c>
      <c r="O1037" s="588">
        <v>0</v>
      </c>
      <c r="P1037" s="571">
        <f t="shared" si="160"/>
        <v>0</v>
      </c>
      <c r="Q1037" s="616">
        <v>0</v>
      </c>
      <c r="R1037" s="616">
        <v>0</v>
      </c>
      <c r="S1037" s="616">
        <v>0</v>
      </c>
      <c r="T1037" s="571">
        <f t="shared" si="161"/>
        <v>0</v>
      </c>
      <c r="U1037" s="616">
        <v>0</v>
      </c>
      <c r="V1037" s="616">
        <v>0</v>
      </c>
      <c r="W1037" s="616">
        <v>0</v>
      </c>
    </row>
    <row r="1038" spans="1:228" s="173" customFormat="1" ht="15.75" hidden="1" outlineLevel="1" x14ac:dyDescent="0.25">
      <c r="A1038" s="29" t="s">
        <v>361</v>
      </c>
      <c r="B1038" s="121" t="s">
        <v>362</v>
      </c>
      <c r="C1038" s="562">
        <f>SUM(C1039:C1064)</f>
        <v>19.079999999999998</v>
      </c>
      <c r="D1038" s="562">
        <f t="shared" si="157"/>
        <v>25497.325000000001</v>
      </c>
      <c r="E1038" s="562">
        <f t="shared" ref="E1038:W1038" si="165">SUM(E1039:E1064)</f>
        <v>0</v>
      </c>
      <c r="F1038" s="562">
        <f t="shared" si="165"/>
        <v>0</v>
      </c>
      <c r="G1038" s="562">
        <f t="shared" si="165"/>
        <v>0</v>
      </c>
      <c r="H1038" s="562">
        <f t="shared" si="158"/>
        <v>5797.3249999999998</v>
      </c>
      <c r="I1038" s="562">
        <f t="shared" si="165"/>
        <v>0</v>
      </c>
      <c r="J1038" s="562">
        <f t="shared" si="165"/>
        <v>5797.3249999999998</v>
      </c>
      <c r="K1038" s="562">
        <f t="shared" si="165"/>
        <v>0</v>
      </c>
      <c r="L1038" s="562">
        <f t="shared" si="159"/>
        <v>9900</v>
      </c>
      <c r="M1038" s="562">
        <f t="shared" si="165"/>
        <v>0</v>
      </c>
      <c r="N1038" s="562">
        <f t="shared" si="165"/>
        <v>9900</v>
      </c>
      <c r="O1038" s="562">
        <f t="shared" si="165"/>
        <v>0</v>
      </c>
      <c r="P1038" s="562">
        <f t="shared" si="160"/>
        <v>9800</v>
      </c>
      <c r="Q1038" s="562">
        <f t="shared" si="165"/>
        <v>0</v>
      </c>
      <c r="R1038" s="562">
        <f t="shared" si="165"/>
        <v>9800</v>
      </c>
      <c r="S1038" s="562">
        <f t="shared" si="165"/>
        <v>0</v>
      </c>
      <c r="T1038" s="562">
        <f t="shared" si="161"/>
        <v>0</v>
      </c>
      <c r="U1038" s="562">
        <f t="shared" si="165"/>
        <v>0</v>
      </c>
      <c r="V1038" s="562">
        <f t="shared" si="165"/>
        <v>0</v>
      </c>
      <c r="W1038" s="562">
        <f t="shared" si="165"/>
        <v>0</v>
      </c>
      <c r="X1038" s="31" t="s">
        <v>41</v>
      </c>
      <c r="Y1038" s="273"/>
      <c r="Z1038" s="352"/>
      <c r="AI1038" s="34">
        <f t="shared" ref="AI1038:AI1046" si="166">SUM(I1038:K1038)</f>
        <v>5797.3249999999998</v>
      </c>
      <c r="AJ1038" s="34">
        <f t="shared" ref="AJ1038:AJ1046" si="167">AI1038-H1038</f>
        <v>0</v>
      </c>
    </row>
    <row r="1039" spans="1:228" s="167" customFormat="1" ht="31.5" hidden="1" outlineLevel="2" x14ac:dyDescent="0.2">
      <c r="A1039" s="99" t="s">
        <v>363</v>
      </c>
      <c r="B1039" s="63" t="s">
        <v>1117</v>
      </c>
      <c r="C1039" s="563">
        <v>3.1</v>
      </c>
      <c r="D1039" s="563">
        <f t="shared" ref="D1039:D1102" si="168">H1039+L1039+P1039+T1039</f>
        <v>1850</v>
      </c>
      <c r="E1039" s="563"/>
      <c r="F1039" s="563"/>
      <c r="G1039" s="563"/>
      <c r="H1039" s="563">
        <f t="shared" ref="H1039:H1102" si="169">SUM(I1039:K1039)</f>
        <v>1850</v>
      </c>
      <c r="I1039" s="563">
        <v>0</v>
      </c>
      <c r="J1039" s="563">
        <v>1850</v>
      </c>
      <c r="K1039" s="565">
        <v>0</v>
      </c>
      <c r="L1039" s="563">
        <f t="shared" ref="L1039:L1102" si="170">SUM(M1039:O1039)</f>
        <v>0</v>
      </c>
      <c r="M1039" s="565">
        <v>0</v>
      </c>
      <c r="N1039" s="563">
        <v>0</v>
      </c>
      <c r="O1039" s="563">
        <v>0</v>
      </c>
      <c r="P1039" s="563">
        <f t="shared" ref="P1039:P1102" si="171">SUM(Q1039:S1039)</f>
        <v>0</v>
      </c>
      <c r="Q1039" s="563">
        <v>0</v>
      </c>
      <c r="R1039" s="563">
        <v>0</v>
      </c>
      <c r="S1039" s="563">
        <v>0</v>
      </c>
      <c r="T1039" s="563">
        <f t="shared" ref="T1039:T1102" si="172">SUM(U1039:W1039)</f>
        <v>0</v>
      </c>
      <c r="U1039" s="563">
        <v>0</v>
      </c>
      <c r="V1039" s="563">
        <v>0</v>
      </c>
      <c r="W1039" s="563">
        <v>0</v>
      </c>
      <c r="X1039" s="58"/>
      <c r="Y1039" s="286" t="s">
        <v>504</v>
      </c>
      <c r="Z1039" s="349"/>
      <c r="AI1039" s="34">
        <f t="shared" si="166"/>
        <v>1850</v>
      </c>
      <c r="AJ1039" s="34">
        <f t="shared" si="167"/>
        <v>0</v>
      </c>
    </row>
    <row r="1040" spans="1:228" s="167" customFormat="1" ht="15.75" hidden="1" outlineLevel="2" x14ac:dyDescent="0.2">
      <c r="A1040" s="99" t="s">
        <v>365</v>
      </c>
      <c r="B1040" s="63" t="s">
        <v>588</v>
      </c>
      <c r="C1040" s="563">
        <v>0</v>
      </c>
      <c r="D1040" s="563">
        <f t="shared" si="168"/>
        <v>650</v>
      </c>
      <c r="E1040" s="563"/>
      <c r="F1040" s="563"/>
      <c r="G1040" s="563"/>
      <c r="H1040" s="563">
        <f t="shared" si="169"/>
        <v>650</v>
      </c>
      <c r="I1040" s="563">
        <v>0</v>
      </c>
      <c r="J1040" s="563">
        <v>650</v>
      </c>
      <c r="K1040" s="565">
        <v>0</v>
      </c>
      <c r="L1040" s="563">
        <f t="shared" si="170"/>
        <v>0</v>
      </c>
      <c r="M1040" s="565">
        <v>0</v>
      </c>
      <c r="N1040" s="563">
        <v>0</v>
      </c>
      <c r="O1040" s="563">
        <v>0</v>
      </c>
      <c r="P1040" s="563">
        <f t="shared" si="171"/>
        <v>0</v>
      </c>
      <c r="Q1040" s="563">
        <v>0</v>
      </c>
      <c r="R1040" s="563">
        <v>0</v>
      </c>
      <c r="S1040" s="563">
        <v>0</v>
      </c>
      <c r="T1040" s="563">
        <f t="shared" si="172"/>
        <v>0</v>
      </c>
      <c r="U1040" s="563">
        <v>0</v>
      </c>
      <c r="V1040" s="563">
        <v>0</v>
      </c>
      <c r="W1040" s="563">
        <v>0</v>
      </c>
      <c r="X1040" s="58"/>
      <c r="Y1040" s="286" t="s">
        <v>504</v>
      </c>
      <c r="Z1040" s="349"/>
      <c r="AI1040" s="34">
        <f t="shared" si="166"/>
        <v>650</v>
      </c>
      <c r="AJ1040" s="34">
        <f t="shared" si="167"/>
        <v>0</v>
      </c>
    </row>
    <row r="1041" spans="1:36" s="167" customFormat="1" ht="15.75" hidden="1" outlineLevel="2" x14ac:dyDescent="0.2">
      <c r="A1041" s="99" t="s">
        <v>367</v>
      </c>
      <c r="B1041" s="63" t="s">
        <v>589</v>
      </c>
      <c r="C1041" s="563">
        <v>0</v>
      </c>
      <c r="D1041" s="563">
        <f t="shared" si="168"/>
        <v>647.07500000000005</v>
      </c>
      <c r="E1041" s="563"/>
      <c r="F1041" s="563"/>
      <c r="G1041" s="563"/>
      <c r="H1041" s="563">
        <f t="shared" si="169"/>
        <v>647.07500000000005</v>
      </c>
      <c r="I1041" s="563">
        <v>0</v>
      </c>
      <c r="J1041" s="563">
        <v>647.07500000000005</v>
      </c>
      <c r="K1041" s="565">
        <v>0</v>
      </c>
      <c r="L1041" s="563">
        <f t="shared" si="170"/>
        <v>0</v>
      </c>
      <c r="M1041" s="565">
        <v>0</v>
      </c>
      <c r="N1041" s="563">
        <v>0</v>
      </c>
      <c r="O1041" s="563">
        <v>0</v>
      </c>
      <c r="P1041" s="563">
        <f t="shared" si="171"/>
        <v>0</v>
      </c>
      <c r="Q1041" s="563">
        <v>0</v>
      </c>
      <c r="R1041" s="563">
        <v>0</v>
      </c>
      <c r="S1041" s="563">
        <v>0</v>
      </c>
      <c r="T1041" s="563">
        <f t="shared" si="172"/>
        <v>0</v>
      </c>
      <c r="U1041" s="563">
        <v>0</v>
      </c>
      <c r="V1041" s="563">
        <v>0</v>
      </c>
      <c r="W1041" s="563">
        <v>0</v>
      </c>
      <c r="X1041" s="58"/>
      <c r="Y1041" s="286" t="s">
        <v>504</v>
      </c>
      <c r="Z1041" s="349"/>
      <c r="AI1041" s="34">
        <f t="shared" si="166"/>
        <v>647.07500000000005</v>
      </c>
      <c r="AJ1041" s="34">
        <f t="shared" si="167"/>
        <v>0</v>
      </c>
    </row>
    <row r="1042" spans="1:36" s="167" customFormat="1" ht="15.75" hidden="1" outlineLevel="2" x14ac:dyDescent="0.2">
      <c r="A1042" s="99" t="s">
        <v>369</v>
      </c>
      <c r="B1042" s="63" t="s">
        <v>590</v>
      </c>
      <c r="C1042" s="563">
        <v>2</v>
      </c>
      <c r="D1042" s="563">
        <f t="shared" si="168"/>
        <v>485</v>
      </c>
      <c r="E1042" s="563"/>
      <c r="F1042" s="563"/>
      <c r="G1042" s="563"/>
      <c r="H1042" s="563">
        <f t="shared" si="169"/>
        <v>485</v>
      </c>
      <c r="I1042" s="563">
        <v>0</v>
      </c>
      <c r="J1042" s="563">
        <v>485</v>
      </c>
      <c r="K1042" s="565">
        <v>0</v>
      </c>
      <c r="L1042" s="563">
        <f t="shared" si="170"/>
        <v>0</v>
      </c>
      <c r="M1042" s="565">
        <v>0</v>
      </c>
      <c r="N1042" s="563">
        <v>0</v>
      </c>
      <c r="O1042" s="563">
        <v>0</v>
      </c>
      <c r="P1042" s="563">
        <f t="shared" si="171"/>
        <v>0</v>
      </c>
      <c r="Q1042" s="563">
        <v>0</v>
      </c>
      <c r="R1042" s="563">
        <v>0</v>
      </c>
      <c r="S1042" s="563">
        <v>0</v>
      </c>
      <c r="T1042" s="563">
        <f t="shared" si="172"/>
        <v>0</v>
      </c>
      <c r="U1042" s="563">
        <v>0</v>
      </c>
      <c r="V1042" s="563">
        <v>0</v>
      </c>
      <c r="W1042" s="563">
        <v>0</v>
      </c>
      <c r="X1042" s="58"/>
      <c r="Y1042" s="286" t="s">
        <v>504</v>
      </c>
      <c r="Z1042" s="349"/>
      <c r="AI1042" s="34">
        <f t="shared" si="166"/>
        <v>485</v>
      </c>
      <c r="AJ1042" s="34">
        <f t="shared" si="167"/>
        <v>0</v>
      </c>
    </row>
    <row r="1043" spans="1:36" s="174" customFormat="1" ht="15.75" hidden="1" outlineLevel="2" x14ac:dyDescent="0.2">
      <c r="A1043" s="99" t="s">
        <v>371</v>
      </c>
      <c r="B1043" s="63" t="s">
        <v>758</v>
      </c>
      <c r="C1043" s="563">
        <v>0</v>
      </c>
      <c r="D1043" s="563">
        <f t="shared" si="168"/>
        <v>626.25</v>
      </c>
      <c r="E1043" s="563"/>
      <c r="F1043" s="563"/>
      <c r="G1043" s="563"/>
      <c r="H1043" s="563">
        <f t="shared" si="169"/>
        <v>626.25</v>
      </c>
      <c r="I1043" s="563">
        <v>0</v>
      </c>
      <c r="J1043" s="564">
        <v>626.25</v>
      </c>
      <c r="K1043" s="565">
        <v>0</v>
      </c>
      <c r="L1043" s="563">
        <f t="shared" si="170"/>
        <v>0</v>
      </c>
      <c r="M1043" s="565">
        <v>0</v>
      </c>
      <c r="N1043" s="563">
        <v>0</v>
      </c>
      <c r="O1043" s="563">
        <v>0</v>
      </c>
      <c r="P1043" s="563">
        <f t="shared" si="171"/>
        <v>0</v>
      </c>
      <c r="Q1043" s="563">
        <v>0</v>
      </c>
      <c r="R1043" s="563">
        <v>0</v>
      </c>
      <c r="S1043" s="563">
        <v>0</v>
      </c>
      <c r="T1043" s="563">
        <f t="shared" si="172"/>
        <v>0</v>
      </c>
      <c r="U1043" s="563">
        <v>0</v>
      </c>
      <c r="V1043" s="563">
        <v>0</v>
      </c>
      <c r="W1043" s="563">
        <v>0</v>
      </c>
      <c r="X1043" s="58"/>
      <c r="Y1043" s="281" t="s">
        <v>506</v>
      </c>
      <c r="Z1043" s="353"/>
      <c r="AI1043" s="34">
        <f t="shared" si="166"/>
        <v>626.25</v>
      </c>
      <c r="AJ1043" s="34">
        <f t="shared" si="167"/>
        <v>0</v>
      </c>
    </row>
    <row r="1044" spans="1:36" s="149" customFormat="1" ht="15.75" hidden="1" outlineLevel="2" x14ac:dyDescent="0.25">
      <c r="A1044" s="99" t="s">
        <v>373</v>
      </c>
      <c r="B1044" s="63" t="s">
        <v>759</v>
      </c>
      <c r="C1044" s="563">
        <v>0</v>
      </c>
      <c r="D1044" s="563">
        <f t="shared" si="168"/>
        <v>480</v>
      </c>
      <c r="E1044" s="563"/>
      <c r="F1044" s="563"/>
      <c r="G1044" s="563"/>
      <c r="H1044" s="563">
        <f t="shared" si="169"/>
        <v>480</v>
      </c>
      <c r="I1044" s="563">
        <v>0</v>
      </c>
      <c r="J1044" s="564">
        <v>480</v>
      </c>
      <c r="K1044" s="565">
        <v>0</v>
      </c>
      <c r="L1044" s="563">
        <f t="shared" si="170"/>
        <v>0</v>
      </c>
      <c r="M1044" s="565">
        <v>0</v>
      </c>
      <c r="N1044" s="563">
        <v>0</v>
      </c>
      <c r="O1044" s="563">
        <v>0</v>
      </c>
      <c r="P1044" s="563">
        <f t="shared" si="171"/>
        <v>0</v>
      </c>
      <c r="Q1044" s="563">
        <v>0</v>
      </c>
      <c r="R1044" s="563">
        <v>0</v>
      </c>
      <c r="S1044" s="563">
        <v>0</v>
      </c>
      <c r="T1044" s="563">
        <f t="shared" si="172"/>
        <v>0</v>
      </c>
      <c r="U1044" s="563">
        <v>0</v>
      </c>
      <c r="V1044" s="563">
        <v>0</v>
      </c>
      <c r="W1044" s="563">
        <v>0</v>
      </c>
      <c r="X1044" s="58"/>
      <c r="Y1044" s="281" t="s">
        <v>506</v>
      </c>
      <c r="Z1044" s="340"/>
      <c r="AI1044" s="34">
        <f t="shared" si="166"/>
        <v>480</v>
      </c>
      <c r="AJ1044" s="34">
        <f t="shared" si="167"/>
        <v>0</v>
      </c>
    </row>
    <row r="1045" spans="1:36" s="161" customFormat="1" ht="15.75" hidden="1" outlineLevel="2" x14ac:dyDescent="0.25">
      <c r="A1045" s="99" t="s">
        <v>375</v>
      </c>
      <c r="B1045" s="63" t="s">
        <v>593</v>
      </c>
      <c r="C1045" s="563">
        <v>0</v>
      </c>
      <c r="D1045" s="563">
        <f t="shared" si="168"/>
        <v>576</v>
      </c>
      <c r="E1045" s="563"/>
      <c r="F1045" s="563"/>
      <c r="G1045" s="563"/>
      <c r="H1045" s="563">
        <f t="shared" si="169"/>
        <v>576</v>
      </c>
      <c r="I1045" s="563">
        <v>0</v>
      </c>
      <c r="J1045" s="564">
        <v>576</v>
      </c>
      <c r="K1045" s="565">
        <v>0</v>
      </c>
      <c r="L1045" s="563">
        <f t="shared" si="170"/>
        <v>0</v>
      </c>
      <c r="M1045" s="565">
        <v>0</v>
      </c>
      <c r="N1045" s="563">
        <v>0</v>
      </c>
      <c r="O1045" s="563">
        <v>0</v>
      </c>
      <c r="P1045" s="563">
        <f t="shared" si="171"/>
        <v>0</v>
      </c>
      <c r="Q1045" s="563">
        <v>0</v>
      </c>
      <c r="R1045" s="563">
        <v>0</v>
      </c>
      <c r="S1045" s="563">
        <v>0</v>
      </c>
      <c r="T1045" s="563">
        <f t="shared" si="172"/>
        <v>0</v>
      </c>
      <c r="U1045" s="563">
        <v>0</v>
      </c>
      <c r="V1045" s="563">
        <v>0</v>
      </c>
      <c r="W1045" s="563">
        <v>0</v>
      </c>
      <c r="X1045" s="58"/>
      <c r="Y1045" s="286" t="s">
        <v>523</v>
      </c>
      <c r="Z1045" s="348"/>
      <c r="AI1045" s="34">
        <f t="shared" si="166"/>
        <v>576</v>
      </c>
      <c r="AJ1045" s="34">
        <f t="shared" si="167"/>
        <v>0</v>
      </c>
    </row>
    <row r="1046" spans="1:36" s="149" customFormat="1" ht="15.75" hidden="1" outlineLevel="2" x14ac:dyDescent="0.25">
      <c r="A1046" s="99" t="s">
        <v>377</v>
      </c>
      <c r="B1046" s="63" t="s">
        <v>973</v>
      </c>
      <c r="C1046" s="563">
        <v>2.6</v>
      </c>
      <c r="D1046" s="563">
        <f t="shared" si="168"/>
        <v>483</v>
      </c>
      <c r="E1046" s="563"/>
      <c r="F1046" s="563"/>
      <c r="G1046" s="563"/>
      <c r="H1046" s="563">
        <f t="shared" si="169"/>
        <v>483</v>
      </c>
      <c r="I1046" s="563">
        <v>0</v>
      </c>
      <c r="J1046" s="564">
        <v>483</v>
      </c>
      <c r="K1046" s="565">
        <v>0</v>
      </c>
      <c r="L1046" s="563">
        <f t="shared" si="170"/>
        <v>0</v>
      </c>
      <c r="M1046" s="565">
        <v>0</v>
      </c>
      <c r="N1046" s="563">
        <v>0</v>
      </c>
      <c r="O1046" s="563">
        <v>0</v>
      </c>
      <c r="P1046" s="563">
        <f t="shared" si="171"/>
        <v>0</v>
      </c>
      <c r="Q1046" s="563">
        <v>0</v>
      </c>
      <c r="R1046" s="563">
        <v>0</v>
      </c>
      <c r="S1046" s="563">
        <v>0</v>
      </c>
      <c r="T1046" s="563">
        <f t="shared" si="172"/>
        <v>0</v>
      </c>
      <c r="U1046" s="563">
        <v>0</v>
      </c>
      <c r="V1046" s="563">
        <v>0</v>
      </c>
      <c r="W1046" s="563">
        <v>0</v>
      </c>
      <c r="X1046" s="58"/>
      <c r="Y1046" s="281" t="s">
        <v>506</v>
      </c>
      <c r="Z1046" s="340"/>
      <c r="AI1046" s="34">
        <f t="shared" si="166"/>
        <v>483</v>
      </c>
      <c r="AJ1046" s="34">
        <f t="shared" si="167"/>
        <v>0</v>
      </c>
    </row>
    <row r="1047" spans="1:36" s="316" customFormat="1" ht="15.75" hidden="1" outlineLevel="2" x14ac:dyDescent="0.25">
      <c r="A1047" s="488" t="s">
        <v>363</v>
      </c>
      <c r="B1047" s="105" t="s">
        <v>2116</v>
      </c>
      <c r="C1047" s="571">
        <v>0</v>
      </c>
      <c r="D1047" s="571">
        <f t="shared" si="168"/>
        <v>1000</v>
      </c>
      <c r="E1047" s="571"/>
      <c r="F1047" s="571"/>
      <c r="G1047" s="571"/>
      <c r="H1047" s="571">
        <f t="shared" si="169"/>
        <v>0</v>
      </c>
      <c r="I1047" s="571">
        <v>0</v>
      </c>
      <c r="J1047" s="571">
        <v>0</v>
      </c>
      <c r="K1047" s="571">
        <v>0</v>
      </c>
      <c r="L1047" s="571">
        <f t="shared" si="170"/>
        <v>1000</v>
      </c>
      <c r="M1047" s="571">
        <v>0</v>
      </c>
      <c r="N1047" s="571">
        <v>1000</v>
      </c>
      <c r="O1047" s="588">
        <v>0</v>
      </c>
      <c r="P1047" s="571">
        <f t="shared" si="171"/>
        <v>0</v>
      </c>
      <c r="Q1047" s="616">
        <v>0</v>
      </c>
      <c r="R1047" s="616">
        <v>0</v>
      </c>
      <c r="S1047" s="616">
        <v>0</v>
      </c>
      <c r="T1047" s="571">
        <f t="shared" si="172"/>
        <v>0</v>
      </c>
      <c r="U1047" s="616">
        <v>0</v>
      </c>
      <c r="V1047" s="616">
        <v>0</v>
      </c>
      <c r="W1047" s="616">
        <v>0</v>
      </c>
    </row>
    <row r="1048" spans="1:36" s="316" customFormat="1" ht="15.75" hidden="1" outlineLevel="2" x14ac:dyDescent="0.25">
      <c r="A1048" s="488" t="s">
        <v>369</v>
      </c>
      <c r="B1048" s="105" t="s">
        <v>2117</v>
      </c>
      <c r="C1048" s="571">
        <v>0</v>
      </c>
      <c r="D1048" s="571">
        <f t="shared" si="168"/>
        <v>1000</v>
      </c>
      <c r="E1048" s="571"/>
      <c r="F1048" s="571"/>
      <c r="G1048" s="571"/>
      <c r="H1048" s="571">
        <f t="shared" si="169"/>
        <v>0</v>
      </c>
      <c r="I1048" s="571">
        <v>0</v>
      </c>
      <c r="J1048" s="571">
        <v>0</v>
      </c>
      <c r="K1048" s="571">
        <v>0</v>
      </c>
      <c r="L1048" s="571">
        <f t="shared" si="170"/>
        <v>1000</v>
      </c>
      <c r="M1048" s="571">
        <v>0</v>
      </c>
      <c r="N1048" s="571">
        <v>1000</v>
      </c>
      <c r="O1048" s="588">
        <v>0</v>
      </c>
      <c r="P1048" s="571">
        <f t="shared" si="171"/>
        <v>0</v>
      </c>
      <c r="Q1048" s="616">
        <v>0</v>
      </c>
      <c r="R1048" s="616">
        <v>0</v>
      </c>
      <c r="S1048" s="616">
        <v>0</v>
      </c>
      <c r="T1048" s="571">
        <f t="shared" si="172"/>
        <v>0</v>
      </c>
      <c r="U1048" s="616">
        <v>0</v>
      </c>
      <c r="V1048" s="616">
        <v>0</v>
      </c>
      <c r="W1048" s="616">
        <v>0</v>
      </c>
    </row>
    <row r="1049" spans="1:36" s="316" customFormat="1" ht="15.75" hidden="1" outlineLevel="2" x14ac:dyDescent="0.25">
      <c r="A1049" s="488" t="s">
        <v>375</v>
      </c>
      <c r="B1049" s="105" t="s">
        <v>2118</v>
      </c>
      <c r="C1049" s="571">
        <v>0</v>
      </c>
      <c r="D1049" s="571">
        <f t="shared" si="168"/>
        <v>1000</v>
      </c>
      <c r="E1049" s="571"/>
      <c r="F1049" s="571"/>
      <c r="G1049" s="571"/>
      <c r="H1049" s="571">
        <f t="shared" si="169"/>
        <v>0</v>
      </c>
      <c r="I1049" s="571">
        <v>0</v>
      </c>
      <c r="J1049" s="571">
        <v>0</v>
      </c>
      <c r="K1049" s="571">
        <v>0</v>
      </c>
      <c r="L1049" s="571">
        <f t="shared" si="170"/>
        <v>1000</v>
      </c>
      <c r="M1049" s="571">
        <v>0</v>
      </c>
      <c r="N1049" s="571">
        <v>1000</v>
      </c>
      <c r="O1049" s="588">
        <v>0</v>
      </c>
      <c r="P1049" s="571">
        <f t="shared" si="171"/>
        <v>0</v>
      </c>
      <c r="Q1049" s="616">
        <v>0</v>
      </c>
      <c r="R1049" s="616">
        <v>0</v>
      </c>
      <c r="S1049" s="616">
        <v>0</v>
      </c>
      <c r="T1049" s="571">
        <f t="shared" si="172"/>
        <v>0</v>
      </c>
      <c r="U1049" s="616">
        <v>0</v>
      </c>
      <c r="V1049" s="616">
        <v>0</v>
      </c>
      <c r="W1049" s="616">
        <v>0</v>
      </c>
    </row>
    <row r="1050" spans="1:36" s="316" customFormat="1" ht="15.75" hidden="1" outlineLevel="2" x14ac:dyDescent="0.25">
      <c r="A1050" s="488" t="s">
        <v>371</v>
      </c>
      <c r="B1050" s="105" t="s">
        <v>2119</v>
      </c>
      <c r="C1050" s="571">
        <v>0</v>
      </c>
      <c r="D1050" s="571">
        <f t="shared" si="168"/>
        <v>1200</v>
      </c>
      <c r="E1050" s="571"/>
      <c r="F1050" s="571"/>
      <c r="G1050" s="571"/>
      <c r="H1050" s="571">
        <f t="shared" si="169"/>
        <v>0</v>
      </c>
      <c r="I1050" s="571">
        <v>0</v>
      </c>
      <c r="J1050" s="571">
        <v>0</v>
      </c>
      <c r="K1050" s="571">
        <v>0</v>
      </c>
      <c r="L1050" s="571">
        <f t="shared" si="170"/>
        <v>1200</v>
      </c>
      <c r="M1050" s="571">
        <v>0</v>
      </c>
      <c r="N1050" s="571">
        <v>1200</v>
      </c>
      <c r="O1050" s="588">
        <v>0</v>
      </c>
      <c r="P1050" s="571">
        <f t="shared" si="171"/>
        <v>0</v>
      </c>
      <c r="Q1050" s="616">
        <v>0</v>
      </c>
      <c r="R1050" s="616">
        <v>0</v>
      </c>
      <c r="S1050" s="616">
        <v>0</v>
      </c>
      <c r="T1050" s="571">
        <f t="shared" si="172"/>
        <v>0</v>
      </c>
      <c r="U1050" s="616">
        <v>0</v>
      </c>
      <c r="V1050" s="616">
        <v>0</v>
      </c>
      <c r="W1050" s="616">
        <v>0</v>
      </c>
    </row>
    <row r="1051" spans="1:36" s="316" customFormat="1" ht="15.75" hidden="1" outlineLevel="2" x14ac:dyDescent="0.25">
      <c r="A1051" s="488" t="s">
        <v>377</v>
      </c>
      <c r="B1051" s="105" t="s">
        <v>2120</v>
      </c>
      <c r="C1051" s="571">
        <v>0</v>
      </c>
      <c r="D1051" s="571">
        <f t="shared" si="168"/>
        <v>1200</v>
      </c>
      <c r="E1051" s="571"/>
      <c r="F1051" s="571"/>
      <c r="G1051" s="571"/>
      <c r="H1051" s="571">
        <f t="shared" si="169"/>
        <v>0</v>
      </c>
      <c r="I1051" s="571">
        <v>0</v>
      </c>
      <c r="J1051" s="571">
        <v>0</v>
      </c>
      <c r="K1051" s="571">
        <v>0</v>
      </c>
      <c r="L1051" s="571">
        <f t="shared" si="170"/>
        <v>1200</v>
      </c>
      <c r="M1051" s="571">
        <v>0</v>
      </c>
      <c r="N1051" s="571">
        <v>1200</v>
      </c>
      <c r="O1051" s="588">
        <v>0</v>
      </c>
      <c r="P1051" s="571">
        <f t="shared" si="171"/>
        <v>0</v>
      </c>
      <c r="Q1051" s="616">
        <v>0</v>
      </c>
      <c r="R1051" s="616">
        <v>0</v>
      </c>
      <c r="S1051" s="616">
        <v>0</v>
      </c>
      <c r="T1051" s="571">
        <f t="shared" si="172"/>
        <v>0</v>
      </c>
      <c r="U1051" s="616">
        <v>0</v>
      </c>
      <c r="V1051" s="616">
        <v>0</v>
      </c>
      <c r="W1051" s="616">
        <v>0</v>
      </c>
    </row>
    <row r="1052" spans="1:36" s="316" customFormat="1" ht="15.75" hidden="1" outlineLevel="2" x14ac:dyDescent="0.25">
      <c r="A1052" s="488" t="s">
        <v>367</v>
      </c>
      <c r="B1052" s="105" t="s">
        <v>2121</v>
      </c>
      <c r="C1052" s="571">
        <v>0</v>
      </c>
      <c r="D1052" s="571">
        <f t="shared" si="168"/>
        <v>1000</v>
      </c>
      <c r="E1052" s="571"/>
      <c r="F1052" s="571"/>
      <c r="G1052" s="571"/>
      <c r="H1052" s="571">
        <f t="shared" si="169"/>
        <v>0</v>
      </c>
      <c r="I1052" s="571">
        <v>0</v>
      </c>
      <c r="J1052" s="571">
        <v>0</v>
      </c>
      <c r="K1052" s="571">
        <v>0</v>
      </c>
      <c r="L1052" s="571">
        <f t="shared" si="170"/>
        <v>1000</v>
      </c>
      <c r="M1052" s="571">
        <v>0</v>
      </c>
      <c r="N1052" s="571">
        <v>1000</v>
      </c>
      <c r="O1052" s="588">
        <v>0</v>
      </c>
      <c r="P1052" s="571">
        <f t="shared" si="171"/>
        <v>0</v>
      </c>
      <c r="Q1052" s="616">
        <v>0</v>
      </c>
      <c r="R1052" s="616">
        <v>0</v>
      </c>
      <c r="S1052" s="616">
        <v>0</v>
      </c>
      <c r="T1052" s="571">
        <f t="shared" si="172"/>
        <v>0</v>
      </c>
      <c r="U1052" s="616">
        <v>0</v>
      </c>
      <c r="V1052" s="616">
        <v>0</v>
      </c>
      <c r="W1052" s="616">
        <v>0</v>
      </c>
    </row>
    <row r="1053" spans="1:36" s="316" customFormat="1" ht="15.75" hidden="1" outlineLevel="2" x14ac:dyDescent="0.25">
      <c r="A1053" s="488" t="s">
        <v>365</v>
      </c>
      <c r="B1053" s="105" t="s">
        <v>2115</v>
      </c>
      <c r="C1053" s="571">
        <v>0</v>
      </c>
      <c r="D1053" s="571">
        <f t="shared" si="168"/>
        <v>1000</v>
      </c>
      <c r="E1053" s="571"/>
      <c r="F1053" s="571"/>
      <c r="G1053" s="571"/>
      <c r="H1053" s="571">
        <f t="shared" si="169"/>
        <v>0</v>
      </c>
      <c r="I1053" s="571">
        <v>0</v>
      </c>
      <c r="J1053" s="571">
        <v>0</v>
      </c>
      <c r="K1053" s="571">
        <v>0</v>
      </c>
      <c r="L1053" s="571">
        <f t="shared" si="170"/>
        <v>1000</v>
      </c>
      <c r="M1053" s="571">
        <v>0</v>
      </c>
      <c r="N1053" s="571">
        <v>1000</v>
      </c>
      <c r="O1053" s="588">
        <v>0</v>
      </c>
      <c r="P1053" s="571">
        <f t="shared" si="171"/>
        <v>0</v>
      </c>
      <c r="Q1053" s="616">
        <v>0</v>
      </c>
      <c r="R1053" s="616">
        <v>0</v>
      </c>
      <c r="S1053" s="616">
        <v>0</v>
      </c>
      <c r="T1053" s="571">
        <f t="shared" si="172"/>
        <v>0</v>
      </c>
      <c r="U1053" s="616">
        <v>0</v>
      </c>
      <c r="V1053" s="616">
        <v>0</v>
      </c>
      <c r="W1053" s="616">
        <v>0</v>
      </c>
    </row>
    <row r="1054" spans="1:36" s="530" customFormat="1" ht="15.75" hidden="1" outlineLevel="2" x14ac:dyDescent="0.25">
      <c r="A1054" s="514" t="s">
        <v>379</v>
      </c>
      <c r="B1054" s="509" t="s">
        <v>1923</v>
      </c>
      <c r="C1054" s="603">
        <v>0</v>
      </c>
      <c r="D1054" s="603">
        <f t="shared" si="168"/>
        <v>1500</v>
      </c>
      <c r="E1054" s="603"/>
      <c r="F1054" s="603"/>
      <c r="G1054" s="603"/>
      <c r="H1054" s="603">
        <f t="shared" si="169"/>
        <v>0</v>
      </c>
      <c r="I1054" s="603">
        <v>0</v>
      </c>
      <c r="J1054" s="603">
        <v>0</v>
      </c>
      <c r="K1054" s="603">
        <v>0</v>
      </c>
      <c r="L1054" s="603">
        <f t="shared" si="170"/>
        <v>1500</v>
      </c>
      <c r="M1054" s="603">
        <v>0</v>
      </c>
      <c r="N1054" s="603">
        <v>1500</v>
      </c>
      <c r="O1054" s="604">
        <v>0</v>
      </c>
      <c r="P1054" s="603">
        <f t="shared" si="171"/>
        <v>0</v>
      </c>
      <c r="Q1054" s="615">
        <v>0</v>
      </c>
      <c r="R1054" s="615">
        <v>0</v>
      </c>
      <c r="S1054" s="615">
        <v>0</v>
      </c>
      <c r="T1054" s="603">
        <f t="shared" si="172"/>
        <v>0</v>
      </c>
      <c r="U1054" s="615">
        <v>0</v>
      </c>
      <c r="V1054" s="615">
        <v>0</v>
      </c>
      <c r="W1054" s="615">
        <v>0</v>
      </c>
    </row>
    <row r="1055" spans="1:36" s="530" customFormat="1" ht="15.75" hidden="1" outlineLevel="2" x14ac:dyDescent="0.25">
      <c r="A1055" s="514" t="s">
        <v>379</v>
      </c>
      <c r="B1055" s="509" t="s">
        <v>2378</v>
      </c>
      <c r="C1055" s="603">
        <v>2.66</v>
      </c>
      <c r="D1055" s="603">
        <f t="shared" si="168"/>
        <v>1000</v>
      </c>
      <c r="E1055" s="603"/>
      <c r="F1055" s="603"/>
      <c r="G1055" s="603"/>
      <c r="H1055" s="603">
        <f t="shared" si="169"/>
        <v>0</v>
      </c>
      <c r="I1055" s="603">
        <v>0</v>
      </c>
      <c r="J1055" s="603">
        <v>0</v>
      </c>
      <c r="K1055" s="603">
        <v>0</v>
      </c>
      <c r="L1055" s="603">
        <f t="shared" si="170"/>
        <v>1000</v>
      </c>
      <c r="M1055" s="603">
        <v>0</v>
      </c>
      <c r="N1055" s="603">
        <v>1000</v>
      </c>
      <c r="O1055" s="604">
        <v>0</v>
      </c>
      <c r="P1055" s="603">
        <f t="shared" si="171"/>
        <v>0</v>
      </c>
      <c r="Q1055" s="615">
        <v>0</v>
      </c>
      <c r="R1055" s="615">
        <v>0</v>
      </c>
      <c r="S1055" s="615">
        <v>0</v>
      </c>
      <c r="T1055" s="603">
        <f t="shared" si="172"/>
        <v>0</v>
      </c>
      <c r="U1055" s="615">
        <v>0</v>
      </c>
      <c r="V1055" s="615">
        <v>0</v>
      </c>
      <c r="W1055" s="615">
        <v>0</v>
      </c>
    </row>
    <row r="1056" spans="1:36" s="161" customFormat="1" ht="15.75" hidden="1" outlineLevel="2" x14ac:dyDescent="0.25">
      <c r="A1056" s="514" t="s">
        <v>381</v>
      </c>
      <c r="B1056" s="512" t="s">
        <v>1924</v>
      </c>
      <c r="C1056" s="605">
        <v>0</v>
      </c>
      <c r="D1056" s="605">
        <f t="shared" si="168"/>
        <v>1200</v>
      </c>
      <c r="E1056" s="605"/>
      <c r="F1056" s="605"/>
      <c r="G1056" s="605"/>
      <c r="H1056" s="605">
        <f t="shared" si="169"/>
        <v>0</v>
      </c>
      <c r="I1056" s="605">
        <v>0</v>
      </c>
      <c r="J1056" s="605">
        <v>0</v>
      </c>
      <c r="K1056" s="605">
        <v>0</v>
      </c>
      <c r="L1056" s="605">
        <f t="shared" si="170"/>
        <v>0</v>
      </c>
      <c r="M1056" s="603">
        <v>0</v>
      </c>
      <c r="N1056" s="603">
        <v>0</v>
      </c>
      <c r="O1056" s="604">
        <v>0</v>
      </c>
      <c r="P1056" s="605">
        <f t="shared" si="171"/>
        <v>1200</v>
      </c>
      <c r="Q1056" s="603">
        <v>0</v>
      </c>
      <c r="R1056" s="603">
        <v>1200</v>
      </c>
      <c r="S1056" s="618">
        <v>0</v>
      </c>
      <c r="T1056" s="605">
        <f t="shared" si="172"/>
        <v>0</v>
      </c>
      <c r="U1056" s="618">
        <v>0</v>
      </c>
      <c r="V1056" s="618">
        <v>0</v>
      </c>
      <c r="W1056" s="618">
        <v>0</v>
      </c>
    </row>
    <row r="1057" spans="1:36" s="161" customFormat="1" ht="15.75" hidden="1" outlineLevel="2" x14ac:dyDescent="0.25">
      <c r="A1057" s="514" t="s">
        <v>597</v>
      </c>
      <c r="B1057" s="512" t="s">
        <v>1925</v>
      </c>
      <c r="C1057" s="605">
        <v>0</v>
      </c>
      <c r="D1057" s="605">
        <f t="shared" si="168"/>
        <v>1000</v>
      </c>
      <c r="E1057" s="605"/>
      <c r="F1057" s="605"/>
      <c r="G1057" s="605"/>
      <c r="H1057" s="605">
        <f t="shared" si="169"/>
        <v>0</v>
      </c>
      <c r="I1057" s="605">
        <v>0</v>
      </c>
      <c r="J1057" s="605">
        <v>0</v>
      </c>
      <c r="K1057" s="605">
        <v>0</v>
      </c>
      <c r="L1057" s="605">
        <f t="shared" si="170"/>
        <v>0</v>
      </c>
      <c r="M1057" s="603">
        <v>0</v>
      </c>
      <c r="N1057" s="603">
        <v>0</v>
      </c>
      <c r="O1057" s="604">
        <v>0</v>
      </c>
      <c r="P1057" s="605">
        <f t="shared" si="171"/>
        <v>1000</v>
      </c>
      <c r="Q1057" s="603">
        <v>0</v>
      </c>
      <c r="R1057" s="603">
        <v>1000</v>
      </c>
      <c r="S1057" s="618">
        <v>0</v>
      </c>
      <c r="T1057" s="605">
        <f t="shared" si="172"/>
        <v>0</v>
      </c>
      <c r="U1057" s="618">
        <v>0</v>
      </c>
      <c r="V1057" s="618">
        <v>0</v>
      </c>
      <c r="W1057" s="618">
        <v>0</v>
      </c>
    </row>
    <row r="1058" spans="1:36" s="161" customFormat="1" ht="15.75" hidden="1" outlineLevel="2" x14ac:dyDescent="0.25">
      <c r="A1058" s="514" t="s">
        <v>599</v>
      </c>
      <c r="B1058" s="512" t="s">
        <v>1926</v>
      </c>
      <c r="C1058" s="605">
        <v>0</v>
      </c>
      <c r="D1058" s="605">
        <f t="shared" si="168"/>
        <v>1000</v>
      </c>
      <c r="E1058" s="605"/>
      <c r="F1058" s="605"/>
      <c r="G1058" s="605"/>
      <c r="H1058" s="605">
        <f t="shared" si="169"/>
        <v>0</v>
      </c>
      <c r="I1058" s="605">
        <v>0</v>
      </c>
      <c r="J1058" s="605">
        <v>0</v>
      </c>
      <c r="K1058" s="605">
        <v>0</v>
      </c>
      <c r="L1058" s="605">
        <f t="shared" si="170"/>
        <v>0</v>
      </c>
      <c r="M1058" s="603">
        <v>0</v>
      </c>
      <c r="N1058" s="603">
        <v>0</v>
      </c>
      <c r="O1058" s="604">
        <v>0</v>
      </c>
      <c r="P1058" s="605">
        <f t="shared" si="171"/>
        <v>1000</v>
      </c>
      <c r="Q1058" s="603">
        <v>0</v>
      </c>
      <c r="R1058" s="603">
        <v>1000</v>
      </c>
      <c r="S1058" s="618">
        <v>0</v>
      </c>
      <c r="T1058" s="605">
        <f t="shared" si="172"/>
        <v>0</v>
      </c>
      <c r="U1058" s="618">
        <v>0</v>
      </c>
      <c r="V1058" s="618">
        <v>0</v>
      </c>
      <c r="W1058" s="618">
        <v>0</v>
      </c>
    </row>
    <row r="1059" spans="1:36" s="161" customFormat="1" ht="15.75" hidden="1" outlineLevel="2" x14ac:dyDescent="0.25">
      <c r="A1059" s="514" t="s">
        <v>601</v>
      </c>
      <c r="B1059" s="512" t="s">
        <v>1927</v>
      </c>
      <c r="C1059" s="605">
        <v>2.5</v>
      </c>
      <c r="D1059" s="605">
        <f t="shared" si="168"/>
        <v>1000</v>
      </c>
      <c r="E1059" s="605"/>
      <c r="F1059" s="605"/>
      <c r="G1059" s="605"/>
      <c r="H1059" s="605">
        <f t="shared" si="169"/>
        <v>0</v>
      </c>
      <c r="I1059" s="605">
        <v>0</v>
      </c>
      <c r="J1059" s="605">
        <v>0</v>
      </c>
      <c r="K1059" s="605">
        <v>0</v>
      </c>
      <c r="L1059" s="605">
        <f t="shared" si="170"/>
        <v>0</v>
      </c>
      <c r="M1059" s="603">
        <v>0</v>
      </c>
      <c r="N1059" s="603">
        <v>0</v>
      </c>
      <c r="O1059" s="604">
        <v>0</v>
      </c>
      <c r="P1059" s="605">
        <f t="shared" si="171"/>
        <v>1000</v>
      </c>
      <c r="Q1059" s="603">
        <v>0</v>
      </c>
      <c r="R1059" s="603">
        <v>1000</v>
      </c>
      <c r="S1059" s="618">
        <v>0</v>
      </c>
      <c r="T1059" s="605">
        <f t="shared" si="172"/>
        <v>0</v>
      </c>
      <c r="U1059" s="618">
        <v>0</v>
      </c>
      <c r="V1059" s="618">
        <v>0</v>
      </c>
      <c r="W1059" s="618">
        <v>0</v>
      </c>
    </row>
    <row r="1060" spans="1:36" s="161" customFormat="1" ht="15.75" hidden="1" outlineLevel="2" x14ac:dyDescent="0.25">
      <c r="A1060" s="514" t="s">
        <v>936</v>
      </c>
      <c r="B1060" s="512" t="s">
        <v>1928</v>
      </c>
      <c r="C1060" s="605">
        <v>0</v>
      </c>
      <c r="D1060" s="605">
        <f t="shared" si="168"/>
        <v>1200</v>
      </c>
      <c r="E1060" s="605"/>
      <c r="F1060" s="605"/>
      <c r="G1060" s="605"/>
      <c r="H1060" s="605">
        <f t="shared" si="169"/>
        <v>0</v>
      </c>
      <c r="I1060" s="605">
        <v>0</v>
      </c>
      <c r="J1060" s="605">
        <v>0</v>
      </c>
      <c r="K1060" s="605">
        <v>0</v>
      </c>
      <c r="L1060" s="605">
        <f t="shared" si="170"/>
        <v>0</v>
      </c>
      <c r="M1060" s="603">
        <v>0</v>
      </c>
      <c r="N1060" s="603">
        <v>0</v>
      </c>
      <c r="O1060" s="604">
        <v>0</v>
      </c>
      <c r="P1060" s="605">
        <f t="shared" si="171"/>
        <v>1200</v>
      </c>
      <c r="Q1060" s="603">
        <v>0</v>
      </c>
      <c r="R1060" s="603">
        <v>1200</v>
      </c>
      <c r="S1060" s="618">
        <v>0</v>
      </c>
      <c r="T1060" s="605">
        <f t="shared" si="172"/>
        <v>0</v>
      </c>
      <c r="U1060" s="618">
        <v>0</v>
      </c>
      <c r="V1060" s="618">
        <v>0</v>
      </c>
      <c r="W1060" s="618">
        <v>0</v>
      </c>
    </row>
    <row r="1061" spans="1:36" s="161" customFormat="1" ht="15.75" hidden="1" outlineLevel="2" x14ac:dyDescent="0.25">
      <c r="A1061" s="514" t="s">
        <v>1408</v>
      </c>
      <c r="B1061" s="512" t="s">
        <v>1929</v>
      </c>
      <c r="C1061" s="605">
        <v>0</v>
      </c>
      <c r="D1061" s="605">
        <f t="shared" si="168"/>
        <v>1000</v>
      </c>
      <c r="E1061" s="605"/>
      <c r="F1061" s="605"/>
      <c r="G1061" s="605"/>
      <c r="H1061" s="605">
        <f t="shared" si="169"/>
        <v>0</v>
      </c>
      <c r="I1061" s="605">
        <v>0</v>
      </c>
      <c r="J1061" s="605">
        <v>0</v>
      </c>
      <c r="K1061" s="605">
        <v>0</v>
      </c>
      <c r="L1061" s="605">
        <f t="shared" si="170"/>
        <v>0</v>
      </c>
      <c r="M1061" s="603">
        <v>0</v>
      </c>
      <c r="N1061" s="603">
        <v>0</v>
      </c>
      <c r="O1061" s="604">
        <v>0</v>
      </c>
      <c r="P1061" s="605">
        <f t="shared" si="171"/>
        <v>1000</v>
      </c>
      <c r="Q1061" s="603">
        <v>0</v>
      </c>
      <c r="R1061" s="603">
        <v>1000</v>
      </c>
      <c r="S1061" s="618">
        <v>0</v>
      </c>
      <c r="T1061" s="605">
        <f t="shared" si="172"/>
        <v>0</v>
      </c>
      <c r="U1061" s="618">
        <v>0</v>
      </c>
      <c r="V1061" s="618">
        <v>0</v>
      </c>
      <c r="W1061" s="618">
        <v>0</v>
      </c>
    </row>
    <row r="1062" spans="1:36" s="513" customFormat="1" ht="15.75" hidden="1" outlineLevel="2" x14ac:dyDescent="0.25">
      <c r="A1062" s="515" t="s">
        <v>1409</v>
      </c>
      <c r="B1062" s="512" t="s">
        <v>1930</v>
      </c>
      <c r="C1062" s="566">
        <v>2</v>
      </c>
      <c r="D1062" s="566">
        <f t="shared" si="168"/>
        <v>1000</v>
      </c>
      <c r="E1062" s="566"/>
      <c r="F1062" s="566"/>
      <c r="G1062" s="566"/>
      <c r="H1062" s="566">
        <f t="shared" si="169"/>
        <v>0</v>
      </c>
      <c r="I1062" s="566">
        <v>0</v>
      </c>
      <c r="J1062" s="566">
        <v>0</v>
      </c>
      <c r="K1062" s="566">
        <v>0</v>
      </c>
      <c r="L1062" s="566">
        <f t="shared" si="170"/>
        <v>0</v>
      </c>
      <c r="M1062" s="566">
        <v>0</v>
      </c>
      <c r="N1062" s="566">
        <v>0</v>
      </c>
      <c r="O1062" s="607">
        <v>0</v>
      </c>
      <c r="P1062" s="566">
        <f t="shared" si="171"/>
        <v>1000</v>
      </c>
      <c r="Q1062" s="566">
        <v>0</v>
      </c>
      <c r="R1062" s="566">
        <v>1000</v>
      </c>
      <c r="S1062" s="619">
        <v>0</v>
      </c>
      <c r="T1062" s="566">
        <f t="shared" si="172"/>
        <v>0</v>
      </c>
      <c r="U1062" s="619">
        <v>0</v>
      </c>
      <c r="V1062" s="619">
        <v>0</v>
      </c>
      <c r="W1062" s="619">
        <v>0</v>
      </c>
    </row>
    <row r="1063" spans="1:36" s="161" customFormat="1" ht="15.75" hidden="1" outlineLevel="2" x14ac:dyDescent="0.25">
      <c r="A1063" s="514" t="s">
        <v>1410</v>
      </c>
      <c r="B1063" s="512" t="s">
        <v>1931</v>
      </c>
      <c r="C1063" s="605">
        <v>2.02</v>
      </c>
      <c r="D1063" s="605">
        <f t="shared" si="168"/>
        <v>1200</v>
      </c>
      <c r="E1063" s="605"/>
      <c r="F1063" s="605"/>
      <c r="G1063" s="605"/>
      <c r="H1063" s="605">
        <f t="shared" si="169"/>
        <v>0</v>
      </c>
      <c r="I1063" s="605">
        <v>0</v>
      </c>
      <c r="J1063" s="605">
        <v>0</v>
      </c>
      <c r="K1063" s="605">
        <v>0</v>
      </c>
      <c r="L1063" s="605">
        <f t="shared" si="170"/>
        <v>0</v>
      </c>
      <c r="M1063" s="603">
        <v>0</v>
      </c>
      <c r="N1063" s="603">
        <v>0</v>
      </c>
      <c r="O1063" s="604">
        <v>0</v>
      </c>
      <c r="P1063" s="605">
        <f t="shared" si="171"/>
        <v>1200</v>
      </c>
      <c r="Q1063" s="603">
        <v>0</v>
      </c>
      <c r="R1063" s="603">
        <v>1200</v>
      </c>
      <c r="S1063" s="618">
        <v>0</v>
      </c>
      <c r="T1063" s="605">
        <f t="shared" si="172"/>
        <v>0</v>
      </c>
      <c r="U1063" s="618">
        <v>0</v>
      </c>
      <c r="V1063" s="618">
        <v>0</v>
      </c>
      <c r="W1063" s="618">
        <v>0</v>
      </c>
    </row>
    <row r="1064" spans="1:36" s="161" customFormat="1" ht="15.75" hidden="1" outlineLevel="2" x14ac:dyDescent="0.25">
      <c r="A1064" s="514" t="s">
        <v>1411</v>
      </c>
      <c r="B1064" s="512" t="s">
        <v>1932</v>
      </c>
      <c r="C1064" s="605">
        <v>2.2000000000000002</v>
      </c>
      <c r="D1064" s="605">
        <f t="shared" si="168"/>
        <v>1200</v>
      </c>
      <c r="E1064" s="605"/>
      <c r="F1064" s="605"/>
      <c r="G1064" s="605"/>
      <c r="H1064" s="605">
        <f t="shared" si="169"/>
        <v>0</v>
      </c>
      <c r="I1064" s="605">
        <v>0</v>
      </c>
      <c r="J1064" s="605">
        <v>0</v>
      </c>
      <c r="K1064" s="605">
        <v>0</v>
      </c>
      <c r="L1064" s="605">
        <f t="shared" si="170"/>
        <v>0</v>
      </c>
      <c r="M1064" s="603">
        <v>0</v>
      </c>
      <c r="N1064" s="603">
        <v>0</v>
      </c>
      <c r="O1064" s="604">
        <v>0</v>
      </c>
      <c r="P1064" s="605">
        <f t="shared" si="171"/>
        <v>1200</v>
      </c>
      <c r="Q1064" s="603">
        <v>0</v>
      </c>
      <c r="R1064" s="603">
        <v>1200</v>
      </c>
      <c r="S1064" s="618">
        <v>0</v>
      </c>
      <c r="T1064" s="605">
        <f t="shared" si="172"/>
        <v>0</v>
      </c>
      <c r="U1064" s="618">
        <v>0</v>
      </c>
      <c r="V1064" s="618">
        <v>0</v>
      </c>
      <c r="W1064" s="618">
        <v>0</v>
      </c>
    </row>
    <row r="1065" spans="1:36" s="173" customFormat="1" ht="15.75" hidden="1" outlineLevel="1" x14ac:dyDescent="0.25">
      <c r="A1065" s="125">
        <v>15</v>
      </c>
      <c r="B1065" s="125" t="s">
        <v>384</v>
      </c>
      <c r="C1065" s="562">
        <f>SUM(C1066:C1079)</f>
        <v>17.8</v>
      </c>
      <c r="D1065" s="562">
        <f t="shared" si="168"/>
        <v>13924.6</v>
      </c>
      <c r="E1065" s="562">
        <f t="shared" ref="E1065:W1065" si="173">SUM(E1066:E1079)</f>
        <v>0</v>
      </c>
      <c r="F1065" s="562">
        <f t="shared" si="173"/>
        <v>0</v>
      </c>
      <c r="G1065" s="562">
        <f t="shared" si="173"/>
        <v>0</v>
      </c>
      <c r="H1065" s="562">
        <f t="shared" si="169"/>
        <v>3024.6</v>
      </c>
      <c r="I1065" s="562">
        <f t="shared" si="173"/>
        <v>0</v>
      </c>
      <c r="J1065" s="562">
        <f t="shared" si="173"/>
        <v>3024.6</v>
      </c>
      <c r="K1065" s="562">
        <f t="shared" si="173"/>
        <v>0</v>
      </c>
      <c r="L1065" s="562">
        <f t="shared" si="170"/>
        <v>6300</v>
      </c>
      <c r="M1065" s="562">
        <f t="shared" si="173"/>
        <v>0</v>
      </c>
      <c r="N1065" s="562">
        <f t="shared" si="173"/>
        <v>6300</v>
      </c>
      <c r="O1065" s="562">
        <f t="shared" si="173"/>
        <v>0</v>
      </c>
      <c r="P1065" s="562">
        <f t="shared" si="171"/>
        <v>4600</v>
      </c>
      <c r="Q1065" s="562">
        <f t="shared" si="173"/>
        <v>0</v>
      </c>
      <c r="R1065" s="562">
        <f t="shared" si="173"/>
        <v>4600</v>
      </c>
      <c r="S1065" s="562">
        <f t="shared" si="173"/>
        <v>0</v>
      </c>
      <c r="T1065" s="562">
        <f t="shared" si="172"/>
        <v>0</v>
      </c>
      <c r="U1065" s="562">
        <f t="shared" si="173"/>
        <v>0</v>
      </c>
      <c r="V1065" s="562">
        <f t="shared" si="173"/>
        <v>0</v>
      </c>
      <c r="W1065" s="562">
        <f t="shared" si="173"/>
        <v>0</v>
      </c>
      <c r="X1065" s="31" t="s">
        <v>41</v>
      </c>
      <c r="Y1065" s="291"/>
      <c r="Z1065" s="352"/>
      <c r="AI1065" s="34">
        <f t="shared" ref="AI1065:AI1070" si="174">SUM(I1065:K1065)</f>
        <v>3024.6</v>
      </c>
      <c r="AJ1065" s="34">
        <f t="shared" ref="AJ1065:AJ1070" si="175">AI1065-H1065</f>
        <v>0</v>
      </c>
    </row>
    <row r="1066" spans="1:36" s="161" customFormat="1" ht="15.75" hidden="1" outlineLevel="2" x14ac:dyDescent="0.25">
      <c r="A1066" s="124" t="s">
        <v>385</v>
      </c>
      <c r="B1066" s="63" t="s">
        <v>603</v>
      </c>
      <c r="C1066" s="563">
        <v>4.5999999999999996</v>
      </c>
      <c r="D1066" s="563">
        <f t="shared" si="168"/>
        <v>696.6</v>
      </c>
      <c r="E1066" s="563"/>
      <c r="F1066" s="563"/>
      <c r="G1066" s="563"/>
      <c r="H1066" s="563">
        <f t="shared" si="169"/>
        <v>696.6</v>
      </c>
      <c r="I1066" s="563">
        <v>0</v>
      </c>
      <c r="J1066" s="563">
        <v>696.6</v>
      </c>
      <c r="K1066" s="565">
        <v>0</v>
      </c>
      <c r="L1066" s="563">
        <f t="shared" si="170"/>
        <v>0</v>
      </c>
      <c r="M1066" s="565">
        <v>0</v>
      </c>
      <c r="N1066" s="563">
        <v>0</v>
      </c>
      <c r="O1066" s="563">
        <v>0</v>
      </c>
      <c r="P1066" s="563">
        <f t="shared" si="171"/>
        <v>0</v>
      </c>
      <c r="Q1066" s="563">
        <v>0</v>
      </c>
      <c r="R1066" s="563">
        <v>0</v>
      </c>
      <c r="S1066" s="563">
        <v>0</v>
      </c>
      <c r="T1066" s="563">
        <f t="shared" si="172"/>
        <v>0</v>
      </c>
      <c r="U1066" s="563">
        <v>0</v>
      </c>
      <c r="V1066" s="563">
        <v>0</v>
      </c>
      <c r="W1066" s="563">
        <v>0</v>
      </c>
      <c r="X1066" s="58"/>
      <c r="Y1066" s="286" t="s">
        <v>504</v>
      </c>
      <c r="Z1066" s="348"/>
      <c r="AI1066" s="34">
        <f t="shared" si="174"/>
        <v>696.6</v>
      </c>
      <c r="AJ1066" s="34">
        <f t="shared" si="175"/>
        <v>0</v>
      </c>
    </row>
    <row r="1067" spans="1:36" s="149" customFormat="1" ht="15.75" hidden="1" outlineLevel="2" x14ac:dyDescent="0.25">
      <c r="A1067" s="124" t="s">
        <v>387</v>
      </c>
      <c r="B1067" s="63" t="s">
        <v>604</v>
      </c>
      <c r="C1067" s="563">
        <v>2.5</v>
      </c>
      <c r="D1067" s="563">
        <f t="shared" si="168"/>
        <v>598.5</v>
      </c>
      <c r="E1067" s="563"/>
      <c r="F1067" s="563"/>
      <c r="G1067" s="563"/>
      <c r="H1067" s="563">
        <f t="shared" si="169"/>
        <v>598.5</v>
      </c>
      <c r="I1067" s="563">
        <v>0</v>
      </c>
      <c r="J1067" s="564">
        <v>598.5</v>
      </c>
      <c r="K1067" s="565">
        <v>0</v>
      </c>
      <c r="L1067" s="563">
        <f t="shared" si="170"/>
        <v>0</v>
      </c>
      <c r="M1067" s="565">
        <v>0</v>
      </c>
      <c r="N1067" s="563">
        <v>0</v>
      </c>
      <c r="O1067" s="563">
        <v>0</v>
      </c>
      <c r="P1067" s="563">
        <f t="shared" si="171"/>
        <v>0</v>
      </c>
      <c r="Q1067" s="563">
        <v>0</v>
      </c>
      <c r="R1067" s="563">
        <v>0</v>
      </c>
      <c r="S1067" s="563">
        <v>0</v>
      </c>
      <c r="T1067" s="563">
        <f t="shared" si="172"/>
        <v>0</v>
      </c>
      <c r="U1067" s="563">
        <v>0</v>
      </c>
      <c r="V1067" s="563">
        <v>0</v>
      </c>
      <c r="W1067" s="563">
        <v>0</v>
      </c>
      <c r="X1067" s="58"/>
      <c r="Y1067" s="281" t="s">
        <v>506</v>
      </c>
      <c r="Z1067" s="340"/>
      <c r="AI1067" s="34">
        <f t="shared" si="174"/>
        <v>598.5</v>
      </c>
      <c r="AJ1067" s="34">
        <f t="shared" si="175"/>
        <v>0</v>
      </c>
    </row>
    <row r="1068" spans="1:36" s="161" customFormat="1" ht="31.5" hidden="1" outlineLevel="2" x14ac:dyDescent="0.25">
      <c r="A1068" s="124" t="s">
        <v>389</v>
      </c>
      <c r="B1068" s="57" t="s">
        <v>605</v>
      </c>
      <c r="C1068" s="563">
        <v>3.2</v>
      </c>
      <c r="D1068" s="563">
        <f t="shared" si="168"/>
        <v>790</v>
      </c>
      <c r="E1068" s="563"/>
      <c r="F1068" s="563"/>
      <c r="G1068" s="563"/>
      <c r="H1068" s="563">
        <f t="shared" si="169"/>
        <v>790</v>
      </c>
      <c r="I1068" s="563">
        <v>0</v>
      </c>
      <c r="J1068" s="564">
        <v>790</v>
      </c>
      <c r="K1068" s="565">
        <v>0</v>
      </c>
      <c r="L1068" s="563">
        <f t="shared" si="170"/>
        <v>0</v>
      </c>
      <c r="M1068" s="565">
        <v>0</v>
      </c>
      <c r="N1068" s="563">
        <v>0</v>
      </c>
      <c r="O1068" s="563">
        <v>0</v>
      </c>
      <c r="P1068" s="563">
        <f t="shared" si="171"/>
        <v>0</v>
      </c>
      <c r="Q1068" s="563">
        <v>0</v>
      </c>
      <c r="R1068" s="563">
        <v>0</v>
      </c>
      <c r="S1068" s="563">
        <v>0</v>
      </c>
      <c r="T1068" s="563">
        <f t="shared" si="172"/>
        <v>0</v>
      </c>
      <c r="U1068" s="563">
        <v>0</v>
      </c>
      <c r="V1068" s="563">
        <v>0</v>
      </c>
      <c r="W1068" s="563">
        <v>0</v>
      </c>
      <c r="X1068" s="58"/>
      <c r="Y1068" s="286" t="s">
        <v>523</v>
      </c>
      <c r="Z1068" s="348"/>
      <c r="AI1068" s="34">
        <f t="shared" si="174"/>
        <v>790</v>
      </c>
      <c r="AJ1068" s="34">
        <f t="shared" si="175"/>
        <v>0</v>
      </c>
    </row>
    <row r="1069" spans="1:36" s="149" customFormat="1" ht="15.75" hidden="1" outlineLevel="2" x14ac:dyDescent="0.25">
      <c r="A1069" s="124" t="s">
        <v>391</v>
      </c>
      <c r="B1069" s="63" t="s">
        <v>606</v>
      </c>
      <c r="C1069" s="563">
        <v>1</v>
      </c>
      <c r="D1069" s="563">
        <f t="shared" si="168"/>
        <v>472.5</v>
      </c>
      <c r="E1069" s="563"/>
      <c r="F1069" s="563"/>
      <c r="G1069" s="563"/>
      <c r="H1069" s="563">
        <f t="shared" si="169"/>
        <v>472.5</v>
      </c>
      <c r="I1069" s="563">
        <v>0</v>
      </c>
      <c r="J1069" s="564">
        <v>472.5</v>
      </c>
      <c r="K1069" s="565">
        <v>0</v>
      </c>
      <c r="L1069" s="563">
        <f t="shared" si="170"/>
        <v>0</v>
      </c>
      <c r="M1069" s="565">
        <v>0</v>
      </c>
      <c r="N1069" s="563">
        <v>0</v>
      </c>
      <c r="O1069" s="563">
        <v>0</v>
      </c>
      <c r="P1069" s="563">
        <f t="shared" si="171"/>
        <v>0</v>
      </c>
      <c r="Q1069" s="563">
        <v>0</v>
      </c>
      <c r="R1069" s="563">
        <v>0</v>
      </c>
      <c r="S1069" s="563">
        <v>0</v>
      </c>
      <c r="T1069" s="563">
        <f t="shared" si="172"/>
        <v>0</v>
      </c>
      <c r="U1069" s="563">
        <v>0</v>
      </c>
      <c r="V1069" s="563">
        <v>0</v>
      </c>
      <c r="W1069" s="563">
        <v>0</v>
      </c>
      <c r="X1069" s="58"/>
      <c r="Y1069" s="281" t="s">
        <v>506</v>
      </c>
      <c r="Z1069" s="340"/>
      <c r="AI1069" s="34">
        <f t="shared" si="174"/>
        <v>472.5</v>
      </c>
      <c r="AJ1069" s="34">
        <f t="shared" si="175"/>
        <v>0</v>
      </c>
    </row>
    <row r="1070" spans="1:36" s="149" customFormat="1" ht="15.75" hidden="1" outlineLevel="2" x14ac:dyDescent="0.25">
      <c r="A1070" s="124" t="s">
        <v>607</v>
      </c>
      <c r="B1070" s="63" t="s">
        <v>608</v>
      </c>
      <c r="C1070" s="563">
        <v>1</v>
      </c>
      <c r="D1070" s="563">
        <f t="shared" si="168"/>
        <v>467</v>
      </c>
      <c r="E1070" s="563"/>
      <c r="F1070" s="563"/>
      <c r="G1070" s="563"/>
      <c r="H1070" s="563">
        <f t="shared" si="169"/>
        <v>467</v>
      </c>
      <c r="I1070" s="563">
        <v>0</v>
      </c>
      <c r="J1070" s="564">
        <v>467</v>
      </c>
      <c r="K1070" s="565">
        <v>0</v>
      </c>
      <c r="L1070" s="563">
        <f t="shared" si="170"/>
        <v>0</v>
      </c>
      <c r="M1070" s="565">
        <v>0</v>
      </c>
      <c r="N1070" s="563">
        <v>0</v>
      </c>
      <c r="O1070" s="565">
        <v>0</v>
      </c>
      <c r="P1070" s="563">
        <f t="shared" si="171"/>
        <v>0</v>
      </c>
      <c r="Q1070" s="565">
        <v>0</v>
      </c>
      <c r="R1070" s="565">
        <v>0</v>
      </c>
      <c r="S1070" s="565">
        <v>0</v>
      </c>
      <c r="T1070" s="563">
        <f t="shared" si="172"/>
        <v>0</v>
      </c>
      <c r="U1070" s="565">
        <v>0</v>
      </c>
      <c r="V1070" s="565">
        <v>0</v>
      </c>
      <c r="W1070" s="565">
        <v>0</v>
      </c>
      <c r="X1070" s="58"/>
      <c r="Y1070" s="281" t="s">
        <v>506</v>
      </c>
      <c r="Z1070" s="340"/>
      <c r="AI1070" s="34">
        <f t="shared" si="174"/>
        <v>467</v>
      </c>
      <c r="AJ1070" s="34">
        <f t="shared" si="175"/>
        <v>0</v>
      </c>
    </row>
    <row r="1071" spans="1:36" s="316" customFormat="1" ht="15.75" hidden="1" outlineLevel="2" x14ac:dyDescent="0.25">
      <c r="A1071" s="327" t="s">
        <v>387</v>
      </c>
      <c r="B1071" s="105" t="s">
        <v>2132</v>
      </c>
      <c r="C1071" s="571">
        <v>0</v>
      </c>
      <c r="D1071" s="571">
        <f t="shared" si="168"/>
        <v>1200</v>
      </c>
      <c r="E1071" s="571"/>
      <c r="F1071" s="571"/>
      <c r="G1071" s="571"/>
      <c r="H1071" s="571">
        <f t="shared" si="169"/>
        <v>0</v>
      </c>
      <c r="I1071" s="571">
        <v>0</v>
      </c>
      <c r="J1071" s="571">
        <v>0</v>
      </c>
      <c r="K1071" s="571">
        <v>0</v>
      </c>
      <c r="L1071" s="571">
        <f t="shared" si="170"/>
        <v>1200</v>
      </c>
      <c r="M1071" s="571">
        <v>0</v>
      </c>
      <c r="N1071" s="571">
        <v>1200</v>
      </c>
      <c r="O1071" s="571">
        <v>0</v>
      </c>
      <c r="P1071" s="571">
        <f t="shared" si="171"/>
        <v>0</v>
      </c>
      <c r="Q1071" s="571">
        <v>0</v>
      </c>
      <c r="R1071" s="571">
        <v>0</v>
      </c>
      <c r="S1071" s="571">
        <v>0</v>
      </c>
      <c r="T1071" s="571">
        <f t="shared" si="172"/>
        <v>0</v>
      </c>
      <c r="U1071" s="571">
        <v>0</v>
      </c>
      <c r="V1071" s="571">
        <v>0</v>
      </c>
      <c r="W1071" s="571">
        <v>0</v>
      </c>
    </row>
    <row r="1072" spans="1:36" s="316" customFormat="1" ht="15.75" hidden="1" outlineLevel="2" x14ac:dyDescent="0.25">
      <c r="A1072" s="327" t="s">
        <v>391</v>
      </c>
      <c r="B1072" s="105" t="s">
        <v>2133</v>
      </c>
      <c r="C1072" s="571">
        <v>0</v>
      </c>
      <c r="D1072" s="571">
        <f t="shared" si="168"/>
        <v>1200</v>
      </c>
      <c r="E1072" s="571"/>
      <c r="F1072" s="571"/>
      <c r="G1072" s="571"/>
      <c r="H1072" s="571">
        <f t="shared" si="169"/>
        <v>0</v>
      </c>
      <c r="I1072" s="571">
        <v>0</v>
      </c>
      <c r="J1072" s="571">
        <v>0</v>
      </c>
      <c r="K1072" s="571">
        <v>0</v>
      </c>
      <c r="L1072" s="571">
        <f t="shared" si="170"/>
        <v>1200</v>
      </c>
      <c r="M1072" s="571">
        <v>0</v>
      </c>
      <c r="N1072" s="571">
        <v>1200</v>
      </c>
      <c r="O1072" s="571">
        <v>0</v>
      </c>
      <c r="P1072" s="571">
        <f t="shared" si="171"/>
        <v>0</v>
      </c>
      <c r="Q1072" s="571">
        <v>0</v>
      </c>
      <c r="R1072" s="571">
        <v>0</v>
      </c>
      <c r="S1072" s="571">
        <v>0</v>
      </c>
      <c r="T1072" s="571">
        <f t="shared" si="172"/>
        <v>0</v>
      </c>
      <c r="U1072" s="571">
        <v>0</v>
      </c>
      <c r="V1072" s="571">
        <v>0</v>
      </c>
      <c r="W1072" s="571">
        <v>0</v>
      </c>
    </row>
    <row r="1073" spans="1:36" s="316" customFormat="1" ht="15.75" hidden="1" outlineLevel="2" x14ac:dyDescent="0.25">
      <c r="A1073" s="327" t="s">
        <v>385</v>
      </c>
      <c r="B1073" s="105" t="s">
        <v>2134</v>
      </c>
      <c r="C1073" s="571">
        <v>0</v>
      </c>
      <c r="D1073" s="571">
        <f t="shared" si="168"/>
        <v>1200</v>
      </c>
      <c r="E1073" s="571"/>
      <c r="F1073" s="571"/>
      <c r="G1073" s="571"/>
      <c r="H1073" s="571">
        <f t="shared" si="169"/>
        <v>0</v>
      </c>
      <c r="I1073" s="571">
        <v>0</v>
      </c>
      <c r="J1073" s="571">
        <v>0</v>
      </c>
      <c r="K1073" s="571">
        <v>0</v>
      </c>
      <c r="L1073" s="571">
        <f t="shared" si="170"/>
        <v>1200</v>
      </c>
      <c r="M1073" s="571">
        <v>0</v>
      </c>
      <c r="N1073" s="571">
        <v>1200</v>
      </c>
      <c r="O1073" s="571">
        <v>0</v>
      </c>
      <c r="P1073" s="571">
        <f t="shared" si="171"/>
        <v>0</v>
      </c>
      <c r="Q1073" s="571">
        <v>0</v>
      </c>
      <c r="R1073" s="571">
        <v>0</v>
      </c>
      <c r="S1073" s="571">
        <v>0</v>
      </c>
      <c r="T1073" s="571">
        <f t="shared" si="172"/>
        <v>0</v>
      </c>
      <c r="U1073" s="571">
        <v>0</v>
      </c>
      <c r="V1073" s="571">
        <v>0</v>
      </c>
      <c r="W1073" s="571">
        <v>0</v>
      </c>
    </row>
    <row r="1074" spans="1:36" s="316" customFormat="1" ht="15.75" hidden="1" outlineLevel="2" x14ac:dyDescent="0.25">
      <c r="A1074" s="327" t="s">
        <v>389</v>
      </c>
      <c r="B1074" s="105" t="s">
        <v>2135</v>
      </c>
      <c r="C1074" s="571">
        <v>0</v>
      </c>
      <c r="D1074" s="571">
        <f t="shared" si="168"/>
        <v>1200</v>
      </c>
      <c r="E1074" s="571"/>
      <c r="F1074" s="571"/>
      <c r="G1074" s="571"/>
      <c r="H1074" s="571">
        <f t="shared" si="169"/>
        <v>0</v>
      </c>
      <c r="I1074" s="571">
        <v>0</v>
      </c>
      <c r="J1074" s="571">
        <v>0</v>
      </c>
      <c r="K1074" s="571">
        <v>0</v>
      </c>
      <c r="L1074" s="571">
        <f t="shared" si="170"/>
        <v>1200</v>
      </c>
      <c r="M1074" s="571">
        <v>0</v>
      </c>
      <c r="N1074" s="571">
        <v>1200</v>
      </c>
      <c r="O1074" s="571">
        <v>0</v>
      </c>
      <c r="P1074" s="571">
        <f t="shared" si="171"/>
        <v>0</v>
      </c>
      <c r="Q1074" s="571">
        <v>0</v>
      </c>
      <c r="R1074" s="571">
        <v>0</v>
      </c>
      <c r="S1074" s="571">
        <v>0</v>
      </c>
      <c r="T1074" s="571">
        <f t="shared" si="172"/>
        <v>0</v>
      </c>
      <c r="U1074" s="571">
        <v>0</v>
      </c>
      <c r="V1074" s="571">
        <v>0</v>
      </c>
      <c r="W1074" s="571">
        <v>0</v>
      </c>
    </row>
    <row r="1075" spans="1:36" s="513" customFormat="1" ht="15.75" hidden="1" outlineLevel="2" x14ac:dyDescent="0.25">
      <c r="A1075" s="519" t="s">
        <v>607</v>
      </c>
      <c r="B1075" s="509" t="s">
        <v>1933</v>
      </c>
      <c r="C1075" s="566">
        <v>0</v>
      </c>
      <c r="D1075" s="566">
        <f t="shared" si="168"/>
        <v>1500</v>
      </c>
      <c r="E1075" s="566"/>
      <c r="F1075" s="566"/>
      <c r="G1075" s="566"/>
      <c r="H1075" s="566">
        <f t="shared" si="169"/>
        <v>0</v>
      </c>
      <c r="I1075" s="566">
        <v>0</v>
      </c>
      <c r="J1075" s="566">
        <v>0</v>
      </c>
      <c r="K1075" s="566">
        <v>0</v>
      </c>
      <c r="L1075" s="566">
        <f t="shared" si="170"/>
        <v>1500</v>
      </c>
      <c r="M1075" s="566">
        <v>0</v>
      </c>
      <c r="N1075" s="566">
        <v>1500</v>
      </c>
      <c r="O1075" s="566">
        <v>0</v>
      </c>
      <c r="P1075" s="566">
        <f t="shared" si="171"/>
        <v>0</v>
      </c>
      <c r="Q1075" s="566">
        <v>0</v>
      </c>
      <c r="R1075" s="566">
        <v>0</v>
      </c>
      <c r="S1075" s="566">
        <v>0</v>
      </c>
      <c r="T1075" s="566">
        <f t="shared" si="172"/>
        <v>0</v>
      </c>
      <c r="U1075" s="566">
        <v>0</v>
      </c>
      <c r="V1075" s="566">
        <v>0</v>
      </c>
      <c r="W1075" s="566">
        <v>0</v>
      </c>
    </row>
    <row r="1076" spans="1:36" s="161" customFormat="1" ht="15.75" hidden="1" outlineLevel="2" x14ac:dyDescent="0.25">
      <c r="A1076" s="518" t="s">
        <v>609</v>
      </c>
      <c r="B1076" s="512" t="s">
        <v>2131</v>
      </c>
      <c r="C1076" s="605">
        <v>1.1000000000000001</v>
      </c>
      <c r="D1076" s="603">
        <f t="shared" si="168"/>
        <v>1000</v>
      </c>
      <c r="E1076" s="605"/>
      <c r="F1076" s="605"/>
      <c r="G1076" s="605"/>
      <c r="H1076" s="603">
        <f t="shared" si="169"/>
        <v>0</v>
      </c>
      <c r="I1076" s="603">
        <v>0</v>
      </c>
      <c r="J1076" s="603">
        <v>0</v>
      </c>
      <c r="K1076" s="603">
        <v>0</v>
      </c>
      <c r="L1076" s="603">
        <f t="shared" si="170"/>
        <v>0</v>
      </c>
      <c r="M1076" s="603">
        <v>0</v>
      </c>
      <c r="N1076" s="603">
        <v>0</v>
      </c>
      <c r="O1076" s="603">
        <v>0</v>
      </c>
      <c r="P1076" s="603">
        <f t="shared" si="171"/>
        <v>1000</v>
      </c>
      <c r="Q1076" s="603">
        <v>0</v>
      </c>
      <c r="R1076" s="603">
        <v>1000</v>
      </c>
      <c r="S1076" s="603">
        <v>0</v>
      </c>
      <c r="T1076" s="603">
        <f t="shared" si="172"/>
        <v>0</v>
      </c>
      <c r="U1076" s="603">
        <v>0</v>
      </c>
      <c r="V1076" s="603">
        <v>0</v>
      </c>
      <c r="W1076" s="603">
        <v>0</v>
      </c>
    </row>
    <row r="1077" spans="1:36" s="161" customFormat="1" ht="15.75" hidden="1" outlineLevel="2" x14ac:dyDescent="0.25">
      <c r="A1077" s="518" t="s">
        <v>956</v>
      </c>
      <c r="B1077" s="512" t="s">
        <v>1934</v>
      </c>
      <c r="C1077" s="605">
        <v>0.8</v>
      </c>
      <c r="D1077" s="603">
        <f t="shared" si="168"/>
        <v>1200</v>
      </c>
      <c r="E1077" s="605"/>
      <c r="F1077" s="605"/>
      <c r="G1077" s="605"/>
      <c r="H1077" s="603">
        <f t="shared" si="169"/>
        <v>0</v>
      </c>
      <c r="I1077" s="603">
        <v>0</v>
      </c>
      <c r="J1077" s="603">
        <v>0</v>
      </c>
      <c r="K1077" s="603">
        <v>0</v>
      </c>
      <c r="L1077" s="603">
        <f t="shared" si="170"/>
        <v>0</v>
      </c>
      <c r="M1077" s="603">
        <v>0</v>
      </c>
      <c r="N1077" s="603">
        <v>0</v>
      </c>
      <c r="O1077" s="603">
        <v>0</v>
      </c>
      <c r="P1077" s="603">
        <f t="shared" si="171"/>
        <v>1200</v>
      </c>
      <c r="Q1077" s="603">
        <v>0</v>
      </c>
      <c r="R1077" s="603">
        <v>1200</v>
      </c>
      <c r="S1077" s="603">
        <v>0</v>
      </c>
      <c r="T1077" s="603">
        <f t="shared" si="172"/>
        <v>0</v>
      </c>
      <c r="U1077" s="603">
        <v>0</v>
      </c>
      <c r="V1077" s="603">
        <v>0</v>
      </c>
      <c r="W1077" s="603">
        <v>0</v>
      </c>
    </row>
    <row r="1078" spans="1:36" s="161" customFormat="1" ht="15.75" hidden="1" outlineLevel="2" x14ac:dyDescent="0.25">
      <c r="A1078" s="518" t="s">
        <v>957</v>
      </c>
      <c r="B1078" s="512" t="s">
        <v>1935</v>
      </c>
      <c r="C1078" s="605">
        <v>1.6</v>
      </c>
      <c r="D1078" s="603">
        <f t="shared" si="168"/>
        <v>1200</v>
      </c>
      <c r="E1078" s="605"/>
      <c r="F1078" s="605"/>
      <c r="G1078" s="605"/>
      <c r="H1078" s="603">
        <f t="shared" si="169"/>
        <v>0</v>
      </c>
      <c r="I1078" s="603">
        <v>0</v>
      </c>
      <c r="J1078" s="603">
        <v>0</v>
      </c>
      <c r="K1078" s="603">
        <v>0</v>
      </c>
      <c r="L1078" s="603">
        <f t="shared" si="170"/>
        <v>0</v>
      </c>
      <c r="M1078" s="603">
        <v>0</v>
      </c>
      <c r="N1078" s="603">
        <v>0</v>
      </c>
      <c r="O1078" s="603">
        <v>0</v>
      </c>
      <c r="P1078" s="603">
        <f t="shared" si="171"/>
        <v>1200</v>
      </c>
      <c r="Q1078" s="603">
        <v>0</v>
      </c>
      <c r="R1078" s="603">
        <v>1200</v>
      </c>
      <c r="S1078" s="603">
        <v>0</v>
      </c>
      <c r="T1078" s="603">
        <f t="shared" si="172"/>
        <v>0</v>
      </c>
      <c r="U1078" s="603">
        <v>0</v>
      </c>
      <c r="V1078" s="603">
        <v>0</v>
      </c>
      <c r="W1078" s="603">
        <v>0</v>
      </c>
    </row>
    <row r="1079" spans="1:36" s="161" customFormat="1" ht="15.75" hidden="1" outlineLevel="2" x14ac:dyDescent="0.25">
      <c r="A1079" s="518" t="s">
        <v>958</v>
      </c>
      <c r="B1079" s="512" t="s">
        <v>1936</v>
      </c>
      <c r="C1079" s="605">
        <v>2</v>
      </c>
      <c r="D1079" s="603">
        <f t="shared" si="168"/>
        <v>1200</v>
      </c>
      <c r="E1079" s="605"/>
      <c r="F1079" s="605"/>
      <c r="G1079" s="605"/>
      <c r="H1079" s="603">
        <f t="shared" si="169"/>
        <v>0</v>
      </c>
      <c r="I1079" s="603">
        <v>0</v>
      </c>
      <c r="J1079" s="603">
        <v>0</v>
      </c>
      <c r="K1079" s="603">
        <v>0</v>
      </c>
      <c r="L1079" s="603">
        <f t="shared" si="170"/>
        <v>0</v>
      </c>
      <c r="M1079" s="603">
        <v>0</v>
      </c>
      <c r="N1079" s="603">
        <v>0</v>
      </c>
      <c r="O1079" s="603">
        <v>0</v>
      </c>
      <c r="P1079" s="603">
        <f t="shared" si="171"/>
        <v>1200</v>
      </c>
      <c r="Q1079" s="603">
        <v>0</v>
      </c>
      <c r="R1079" s="603">
        <v>1200</v>
      </c>
      <c r="S1079" s="603">
        <v>0</v>
      </c>
      <c r="T1079" s="603">
        <f t="shared" si="172"/>
        <v>0</v>
      </c>
      <c r="U1079" s="603">
        <v>0</v>
      </c>
      <c r="V1079" s="603">
        <v>0</v>
      </c>
      <c r="W1079" s="603">
        <v>0</v>
      </c>
    </row>
    <row r="1080" spans="1:36" s="54" customFormat="1" ht="15.75" hidden="1" outlineLevel="1" x14ac:dyDescent="0.2">
      <c r="A1080" s="29">
        <v>16</v>
      </c>
      <c r="B1080" s="29" t="s">
        <v>393</v>
      </c>
      <c r="C1080" s="562">
        <f>SUM(C1081:C1112)</f>
        <v>31.1</v>
      </c>
      <c r="D1080" s="562">
        <f t="shared" si="168"/>
        <v>30259.93</v>
      </c>
      <c r="E1080" s="562">
        <f t="shared" ref="E1080:W1080" si="176">SUM(E1081:E1112)</f>
        <v>0</v>
      </c>
      <c r="F1080" s="562">
        <f t="shared" si="176"/>
        <v>0</v>
      </c>
      <c r="G1080" s="562">
        <f t="shared" si="176"/>
        <v>0</v>
      </c>
      <c r="H1080" s="562">
        <f t="shared" si="169"/>
        <v>7359.93</v>
      </c>
      <c r="I1080" s="562">
        <f t="shared" si="176"/>
        <v>0</v>
      </c>
      <c r="J1080" s="562">
        <f t="shared" si="176"/>
        <v>7359.93</v>
      </c>
      <c r="K1080" s="562">
        <f t="shared" si="176"/>
        <v>0</v>
      </c>
      <c r="L1080" s="562">
        <f t="shared" si="170"/>
        <v>12300</v>
      </c>
      <c r="M1080" s="562">
        <f t="shared" si="176"/>
        <v>0</v>
      </c>
      <c r="N1080" s="562">
        <f t="shared" si="176"/>
        <v>12300</v>
      </c>
      <c r="O1080" s="562">
        <f t="shared" si="176"/>
        <v>0</v>
      </c>
      <c r="P1080" s="562">
        <f t="shared" si="171"/>
        <v>10600</v>
      </c>
      <c r="Q1080" s="562">
        <f t="shared" si="176"/>
        <v>0</v>
      </c>
      <c r="R1080" s="562">
        <f t="shared" si="176"/>
        <v>10600</v>
      </c>
      <c r="S1080" s="562">
        <f t="shared" si="176"/>
        <v>0</v>
      </c>
      <c r="T1080" s="562">
        <f t="shared" si="172"/>
        <v>0</v>
      </c>
      <c r="U1080" s="562">
        <f t="shared" si="176"/>
        <v>0</v>
      </c>
      <c r="V1080" s="562">
        <f t="shared" si="176"/>
        <v>0</v>
      </c>
      <c r="W1080" s="562">
        <f t="shared" si="176"/>
        <v>0</v>
      </c>
      <c r="X1080" s="31" t="s">
        <v>41</v>
      </c>
      <c r="Y1080" s="273"/>
      <c r="Z1080" s="335"/>
      <c r="AI1080" s="34">
        <f t="shared" ref="AI1080:AI1093" si="177">SUM(I1080:K1080)</f>
        <v>7359.93</v>
      </c>
      <c r="AJ1080" s="34">
        <f t="shared" ref="AJ1080:AJ1093" si="178">AI1080-H1080</f>
        <v>0</v>
      </c>
    </row>
    <row r="1081" spans="1:36" s="167" customFormat="1" ht="15.75" hidden="1" outlineLevel="2" x14ac:dyDescent="0.2">
      <c r="A1081" s="124" t="s">
        <v>394</v>
      </c>
      <c r="B1081" s="63" t="s">
        <v>611</v>
      </c>
      <c r="C1081" s="563">
        <v>0</v>
      </c>
      <c r="D1081" s="563">
        <f t="shared" si="168"/>
        <v>670</v>
      </c>
      <c r="E1081" s="563"/>
      <c r="F1081" s="563"/>
      <c r="G1081" s="563"/>
      <c r="H1081" s="563">
        <f t="shared" si="169"/>
        <v>670</v>
      </c>
      <c r="I1081" s="563">
        <v>0</v>
      </c>
      <c r="J1081" s="563">
        <v>670</v>
      </c>
      <c r="K1081" s="565">
        <v>0</v>
      </c>
      <c r="L1081" s="563">
        <f t="shared" si="170"/>
        <v>0</v>
      </c>
      <c r="M1081" s="565">
        <v>0</v>
      </c>
      <c r="N1081" s="563">
        <v>0</v>
      </c>
      <c r="O1081" s="563">
        <v>0</v>
      </c>
      <c r="P1081" s="563">
        <f t="shared" si="171"/>
        <v>0</v>
      </c>
      <c r="Q1081" s="563">
        <v>0</v>
      </c>
      <c r="R1081" s="563">
        <v>0</v>
      </c>
      <c r="S1081" s="563">
        <v>0</v>
      </c>
      <c r="T1081" s="563">
        <f t="shared" si="172"/>
        <v>0</v>
      </c>
      <c r="U1081" s="563">
        <v>0</v>
      </c>
      <c r="V1081" s="563">
        <v>0</v>
      </c>
      <c r="W1081" s="563">
        <v>0</v>
      </c>
      <c r="X1081" s="58"/>
      <c r="Y1081" s="286" t="s">
        <v>504</v>
      </c>
      <c r="Z1081" s="349"/>
      <c r="AI1081" s="34">
        <f t="shared" si="177"/>
        <v>670</v>
      </c>
      <c r="AJ1081" s="34">
        <f t="shared" si="178"/>
        <v>0</v>
      </c>
    </row>
    <row r="1082" spans="1:36" s="147" customFormat="1" ht="15.75" hidden="1" outlineLevel="2" x14ac:dyDescent="0.2">
      <c r="A1082" s="124" t="s">
        <v>396</v>
      </c>
      <c r="B1082" s="57" t="s">
        <v>995</v>
      </c>
      <c r="C1082" s="563">
        <v>0</v>
      </c>
      <c r="D1082" s="563">
        <f t="shared" si="168"/>
        <v>520.49</v>
      </c>
      <c r="E1082" s="563"/>
      <c r="F1082" s="563"/>
      <c r="G1082" s="563"/>
      <c r="H1082" s="563">
        <f t="shared" si="169"/>
        <v>520.49</v>
      </c>
      <c r="I1082" s="563">
        <v>0</v>
      </c>
      <c r="J1082" s="563">
        <v>520.49</v>
      </c>
      <c r="K1082" s="565">
        <v>0</v>
      </c>
      <c r="L1082" s="563">
        <f t="shared" si="170"/>
        <v>0</v>
      </c>
      <c r="M1082" s="565">
        <v>0</v>
      </c>
      <c r="N1082" s="563">
        <v>0</v>
      </c>
      <c r="O1082" s="563">
        <v>0</v>
      </c>
      <c r="P1082" s="563">
        <f t="shared" si="171"/>
        <v>0</v>
      </c>
      <c r="Q1082" s="563">
        <v>0</v>
      </c>
      <c r="R1082" s="563">
        <v>0</v>
      </c>
      <c r="S1082" s="563">
        <v>0</v>
      </c>
      <c r="T1082" s="563">
        <f t="shared" si="172"/>
        <v>0</v>
      </c>
      <c r="U1082" s="563">
        <v>0</v>
      </c>
      <c r="V1082" s="563">
        <v>0</v>
      </c>
      <c r="W1082" s="563">
        <v>0</v>
      </c>
      <c r="X1082" s="58"/>
      <c r="Y1082" s="286" t="s">
        <v>504</v>
      </c>
      <c r="Z1082" s="339"/>
      <c r="AI1082" s="34">
        <f t="shared" si="177"/>
        <v>520.49</v>
      </c>
      <c r="AJ1082" s="34">
        <f t="shared" si="178"/>
        <v>0</v>
      </c>
    </row>
    <row r="1083" spans="1:36" s="147" customFormat="1" ht="15.75" hidden="1" outlineLevel="2" x14ac:dyDescent="0.2">
      <c r="A1083" s="124" t="s">
        <v>399</v>
      </c>
      <c r="B1083" s="57" t="s">
        <v>613</v>
      </c>
      <c r="C1083" s="563">
        <v>0</v>
      </c>
      <c r="D1083" s="563">
        <f t="shared" si="168"/>
        <v>553.89</v>
      </c>
      <c r="E1083" s="563"/>
      <c r="F1083" s="563"/>
      <c r="G1083" s="563"/>
      <c r="H1083" s="563">
        <f t="shared" si="169"/>
        <v>553.89</v>
      </c>
      <c r="I1083" s="563">
        <v>0</v>
      </c>
      <c r="J1083" s="563">
        <v>553.89</v>
      </c>
      <c r="K1083" s="565">
        <v>0</v>
      </c>
      <c r="L1083" s="563">
        <f t="shared" si="170"/>
        <v>0</v>
      </c>
      <c r="M1083" s="565">
        <v>0</v>
      </c>
      <c r="N1083" s="563">
        <v>0</v>
      </c>
      <c r="O1083" s="563">
        <v>0</v>
      </c>
      <c r="P1083" s="563">
        <f t="shared" si="171"/>
        <v>0</v>
      </c>
      <c r="Q1083" s="563">
        <v>0</v>
      </c>
      <c r="R1083" s="563">
        <v>0</v>
      </c>
      <c r="S1083" s="563">
        <v>0</v>
      </c>
      <c r="T1083" s="563">
        <f t="shared" si="172"/>
        <v>0</v>
      </c>
      <c r="U1083" s="563">
        <v>0</v>
      </c>
      <c r="V1083" s="563">
        <v>0</v>
      </c>
      <c r="W1083" s="563">
        <v>0</v>
      </c>
      <c r="X1083" s="58"/>
      <c r="Y1083" s="286" t="s">
        <v>504</v>
      </c>
      <c r="Z1083" s="339"/>
      <c r="AI1083" s="34">
        <f t="shared" si="177"/>
        <v>553.89</v>
      </c>
      <c r="AJ1083" s="34">
        <f t="shared" si="178"/>
        <v>0</v>
      </c>
    </row>
    <row r="1084" spans="1:36" s="147" customFormat="1" ht="15.75" hidden="1" outlineLevel="2" x14ac:dyDescent="0.2">
      <c r="A1084" s="124" t="s">
        <v>401</v>
      </c>
      <c r="B1084" s="57" t="s">
        <v>614</v>
      </c>
      <c r="C1084" s="563">
        <v>0</v>
      </c>
      <c r="D1084" s="563">
        <f t="shared" si="168"/>
        <v>553.89</v>
      </c>
      <c r="E1084" s="563"/>
      <c r="F1084" s="563"/>
      <c r="G1084" s="563"/>
      <c r="H1084" s="563">
        <f t="shared" si="169"/>
        <v>553.89</v>
      </c>
      <c r="I1084" s="563">
        <v>0</v>
      </c>
      <c r="J1084" s="563">
        <v>553.89</v>
      </c>
      <c r="K1084" s="565">
        <v>0</v>
      </c>
      <c r="L1084" s="563">
        <f t="shared" si="170"/>
        <v>0</v>
      </c>
      <c r="M1084" s="565">
        <v>0</v>
      </c>
      <c r="N1084" s="563">
        <v>0</v>
      </c>
      <c r="O1084" s="563">
        <v>0</v>
      </c>
      <c r="P1084" s="563">
        <f t="shared" si="171"/>
        <v>0</v>
      </c>
      <c r="Q1084" s="563">
        <v>0</v>
      </c>
      <c r="R1084" s="563">
        <v>0</v>
      </c>
      <c r="S1084" s="563">
        <v>0</v>
      </c>
      <c r="T1084" s="563">
        <f t="shared" si="172"/>
        <v>0</v>
      </c>
      <c r="U1084" s="563">
        <v>0</v>
      </c>
      <c r="V1084" s="563">
        <v>0</v>
      </c>
      <c r="W1084" s="563">
        <v>0</v>
      </c>
      <c r="X1084" s="58"/>
      <c r="Y1084" s="286" t="s">
        <v>504</v>
      </c>
      <c r="Z1084" s="339"/>
      <c r="AI1084" s="34">
        <f t="shared" si="177"/>
        <v>553.89</v>
      </c>
      <c r="AJ1084" s="34">
        <f t="shared" si="178"/>
        <v>0</v>
      </c>
    </row>
    <row r="1085" spans="1:36" s="147" customFormat="1" ht="15.75" hidden="1" outlineLevel="2" x14ac:dyDescent="0.2">
      <c r="A1085" s="124" t="s">
        <v>403</v>
      </c>
      <c r="B1085" s="57" t="s">
        <v>615</v>
      </c>
      <c r="C1085" s="563">
        <v>0</v>
      </c>
      <c r="D1085" s="563">
        <f t="shared" si="168"/>
        <v>531.62</v>
      </c>
      <c r="E1085" s="563"/>
      <c r="F1085" s="563"/>
      <c r="G1085" s="563"/>
      <c r="H1085" s="563">
        <f t="shared" si="169"/>
        <v>531.62</v>
      </c>
      <c r="I1085" s="563">
        <v>0</v>
      </c>
      <c r="J1085" s="563">
        <v>531.62</v>
      </c>
      <c r="K1085" s="565">
        <v>0</v>
      </c>
      <c r="L1085" s="563">
        <f t="shared" si="170"/>
        <v>0</v>
      </c>
      <c r="M1085" s="565">
        <v>0</v>
      </c>
      <c r="N1085" s="563">
        <v>0</v>
      </c>
      <c r="O1085" s="563">
        <v>0</v>
      </c>
      <c r="P1085" s="563">
        <f t="shared" si="171"/>
        <v>0</v>
      </c>
      <c r="Q1085" s="563">
        <v>0</v>
      </c>
      <c r="R1085" s="563">
        <v>0</v>
      </c>
      <c r="S1085" s="563">
        <v>0</v>
      </c>
      <c r="T1085" s="563">
        <f t="shared" si="172"/>
        <v>0</v>
      </c>
      <c r="U1085" s="563">
        <v>0</v>
      </c>
      <c r="V1085" s="563">
        <v>0</v>
      </c>
      <c r="W1085" s="563">
        <v>0</v>
      </c>
      <c r="X1085" s="58"/>
      <c r="Y1085" s="286" t="s">
        <v>504</v>
      </c>
      <c r="Z1085" s="339"/>
      <c r="AI1085" s="34">
        <f t="shared" si="177"/>
        <v>531.62</v>
      </c>
      <c r="AJ1085" s="34">
        <f t="shared" si="178"/>
        <v>0</v>
      </c>
    </row>
    <row r="1086" spans="1:36" s="147" customFormat="1" ht="15.75" hidden="1" outlineLevel="2" x14ac:dyDescent="0.2">
      <c r="A1086" s="124" t="s">
        <v>405</v>
      </c>
      <c r="B1086" s="57" t="s">
        <v>616</v>
      </c>
      <c r="C1086" s="563">
        <v>0</v>
      </c>
      <c r="D1086" s="563">
        <f t="shared" si="168"/>
        <v>505.09</v>
      </c>
      <c r="E1086" s="563"/>
      <c r="F1086" s="563"/>
      <c r="G1086" s="563"/>
      <c r="H1086" s="563">
        <f t="shared" si="169"/>
        <v>505.09</v>
      </c>
      <c r="I1086" s="563">
        <v>0</v>
      </c>
      <c r="J1086" s="563">
        <v>505.09</v>
      </c>
      <c r="K1086" s="565">
        <v>0</v>
      </c>
      <c r="L1086" s="563">
        <f t="shared" si="170"/>
        <v>0</v>
      </c>
      <c r="M1086" s="565">
        <v>0</v>
      </c>
      <c r="N1086" s="563">
        <v>0</v>
      </c>
      <c r="O1086" s="563">
        <v>0</v>
      </c>
      <c r="P1086" s="563">
        <f t="shared" si="171"/>
        <v>0</v>
      </c>
      <c r="Q1086" s="563">
        <v>0</v>
      </c>
      <c r="R1086" s="563">
        <v>0</v>
      </c>
      <c r="S1086" s="563">
        <v>0</v>
      </c>
      <c r="T1086" s="563">
        <f t="shared" si="172"/>
        <v>0</v>
      </c>
      <c r="U1086" s="563">
        <v>0</v>
      </c>
      <c r="V1086" s="563">
        <v>0</v>
      </c>
      <c r="W1086" s="563">
        <v>0</v>
      </c>
      <c r="X1086" s="58"/>
      <c r="Y1086" s="286" t="s">
        <v>504</v>
      </c>
      <c r="Z1086" s="339"/>
      <c r="AI1086" s="34">
        <f t="shared" si="177"/>
        <v>505.09</v>
      </c>
      <c r="AJ1086" s="34">
        <f t="shared" si="178"/>
        <v>0</v>
      </c>
    </row>
    <row r="1087" spans="1:36" s="147" customFormat="1" ht="15.75" hidden="1" outlineLevel="2" x14ac:dyDescent="0.2">
      <c r="A1087" s="124" t="s">
        <v>407</v>
      </c>
      <c r="B1087" s="57" t="s">
        <v>617</v>
      </c>
      <c r="C1087" s="563">
        <v>0</v>
      </c>
      <c r="D1087" s="563">
        <f t="shared" si="168"/>
        <v>796</v>
      </c>
      <c r="E1087" s="563"/>
      <c r="F1087" s="563"/>
      <c r="G1087" s="563"/>
      <c r="H1087" s="563">
        <f t="shared" si="169"/>
        <v>796</v>
      </c>
      <c r="I1087" s="563">
        <v>0</v>
      </c>
      <c r="J1087" s="564">
        <v>796</v>
      </c>
      <c r="K1087" s="565">
        <v>0</v>
      </c>
      <c r="L1087" s="563">
        <f t="shared" si="170"/>
        <v>0</v>
      </c>
      <c r="M1087" s="565">
        <v>0</v>
      </c>
      <c r="N1087" s="563">
        <v>0</v>
      </c>
      <c r="O1087" s="563">
        <v>0</v>
      </c>
      <c r="P1087" s="563">
        <f t="shared" si="171"/>
        <v>0</v>
      </c>
      <c r="Q1087" s="563">
        <v>0</v>
      </c>
      <c r="R1087" s="563">
        <v>0</v>
      </c>
      <c r="S1087" s="563">
        <v>0</v>
      </c>
      <c r="T1087" s="563">
        <f t="shared" si="172"/>
        <v>0</v>
      </c>
      <c r="U1087" s="563">
        <v>0</v>
      </c>
      <c r="V1087" s="563">
        <v>0</v>
      </c>
      <c r="W1087" s="563">
        <v>0</v>
      </c>
      <c r="X1087" s="58"/>
      <c r="Y1087" s="286" t="s">
        <v>523</v>
      </c>
      <c r="Z1087" s="339"/>
      <c r="AI1087" s="34">
        <f t="shared" si="177"/>
        <v>796</v>
      </c>
      <c r="AJ1087" s="34">
        <f t="shared" si="178"/>
        <v>0</v>
      </c>
    </row>
    <row r="1088" spans="1:36" s="161" customFormat="1" ht="16.5" hidden="1" customHeight="1" outlineLevel="2" x14ac:dyDescent="0.25">
      <c r="A1088" s="124" t="s">
        <v>409</v>
      </c>
      <c r="B1088" s="63" t="s">
        <v>618</v>
      </c>
      <c r="C1088" s="563">
        <v>0.8</v>
      </c>
      <c r="D1088" s="563">
        <f t="shared" si="168"/>
        <v>554.29999999999995</v>
      </c>
      <c r="E1088" s="563"/>
      <c r="F1088" s="563"/>
      <c r="G1088" s="563"/>
      <c r="H1088" s="563">
        <f t="shared" si="169"/>
        <v>554.29999999999995</v>
      </c>
      <c r="I1088" s="563">
        <v>0</v>
      </c>
      <c r="J1088" s="563">
        <v>554.29999999999995</v>
      </c>
      <c r="K1088" s="565">
        <v>0</v>
      </c>
      <c r="L1088" s="563">
        <f t="shared" si="170"/>
        <v>0</v>
      </c>
      <c r="M1088" s="565">
        <v>0</v>
      </c>
      <c r="N1088" s="563">
        <v>0</v>
      </c>
      <c r="O1088" s="563">
        <v>0</v>
      </c>
      <c r="P1088" s="563">
        <f t="shared" si="171"/>
        <v>0</v>
      </c>
      <c r="Q1088" s="563">
        <v>0</v>
      </c>
      <c r="R1088" s="563">
        <v>0</v>
      </c>
      <c r="S1088" s="563">
        <v>0</v>
      </c>
      <c r="T1088" s="563">
        <f t="shared" si="172"/>
        <v>0</v>
      </c>
      <c r="U1088" s="563">
        <v>0</v>
      </c>
      <c r="V1088" s="563">
        <v>0</v>
      </c>
      <c r="W1088" s="563">
        <v>0</v>
      </c>
      <c r="X1088" s="58"/>
      <c r="Y1088" s="286" t="s">
        <v>504</v>
      </c>
      <c r="Z1088" s="348"/>
      <c r="AI1088" s="34">
        <f t="shared" si="177"/>
        <v>554.29999999999995</v>
      </c>
      <c r="AJ1088" s="34">
        <f t="shared" si="178"/>
        <v>0</v>
      </c>
    </row>
    <row r="1089" spans="1:36" s="161" customFormat="1" ht="15.75" hidden="1" outlineLevel="2" x14ac:dyDescent="0.25">
      <c r="A1089" s="124" t="s">
        <v>411</v>
      </c>
      <c r="B1089" s="63" t="s">
        <v>619</v>
      </c>
      <c r="C1089" s="563">
        <v>0.1</v>
      </c>
      <c r="D1089" s="563">
        <f t="shared" si="168"/>
        <v>544.95000000000005</v>
      </c>
      <c r="E1089" s="563"/>
      <c r="F1089" s="563"/>
      <c r="G1089" s="563"/>
      <c r="H1089" s="563">
        <f t="shared" si="169"/>
        <v>544.95000000000005</v>
      </c>
      <c r="I1089" s="563">
        <v>0</v>
      </c>
      <c r="J1089" s="563">
        <v>544.95000000000005</v>
      </c>
      <c r="K1089" s="565">
        <v>0</v>
      </c>
      <c r="L1089" s="563">
        <f t="shared" si="170"/>
        <v>0</v>
      </c>
      <c r="M1089" s="565">
        <v>0</v>
      </c>
      <c r="N1089" s="563">
        <v>0</v>
      </c>
      <c r="O1089" s="563">
        <v>0</v>
      </c>
      <c r="P1089" s="563">
        <f t="shared" si="171"/>
        <v>0</v>
      </c>
      <c r="Q1089" s="563">
        <v>0</v>
      </c>
      <c r="R1089" s="563">
        <v>0</v>
      </c>
      <c r="S1089" s="563">
        <v>0</v>
      </c>
      <c r="T1089" s="563">
        <f t="shared" si="172"/>
        <v>0</v>
      </c>
      <c r="U1089" s="563">
        <v>0</v>
      </c>
      <c r="V1089" s="563">
        <v>0</v>
      </c>
      <c r="W1089" s="563">
        <v>0</v>
      </c>
      <c r="X1089" s="58"/>
      <c r="Y1089" s="286" t="s">
        <v>504</v>
      </c>
      <c r="Z1089" s="348"/>
      <c r="AI1089" s="34">
        <f t="shared" si="177"/>
        <v>544.95000000000005</v>
      </c>
      <c r="AJ1089" s="34">
        <f t="shared" si="178"/>
        <v>0</v>
      </c>
    </row>
    <row r="1090" spans="1:36" s="161" customFormat="1" ht="15.75" hidden="1" outlineLevel="2" x14ac:dyDescent="0.25">
      <c r="A1090" s="124" t="s">
        <v>413</v>
      </c>
      <c r="B1090" s="63" t="s">
        <v>620</v>
      </c>
      <c r="C1090" s="563">
        <v>1.5</v>
      </c>
      <c r="D1090" s="563">
        <f t="shared" si="168"/>
        <v>626.85</v>
      </c>
      <c r="E1090" s="563"/>
      <c r="F1090" s="563"/>
      <c r="G1090" s="563"/>
      <c r="H1090" s="563">
        <f t="shared" si="169"/>
        <v>626.85</v>
      </c>
      <c r="I1090" s="563">
        <v>0</v>
      </c>
      <c r="J1090" s="563">
        <v>626.85</v>
      </c>
      <c r="K1090" s="565">
        <v>0</v>
      </c>
      <c r="L1090" s="563">
        <f t="shared" si="170"/>
        <v>0</v>
      </c>
      <c r="M1090" s="565">
        <v>0</v>
      </c>
      <c r="N1090" s="563">
        <v>0</v>
      </c>
      <c r="O1090" s="563">
        <v>0</v>
      </c>
      <c r="P1090" s="563">
        <f t="shared" si="171"/>
        <v>0</v>
      </c>
      <c r="Q1090" s="563">
        <v>0</v>
      </c>
      <c r="R1090" s="563">
        <v>0</v>
      </c>
      <c r="S1090" s="563">
        <v>0</v>
      </c>
      <c r="T1090" s="563">
        <f t="shared" si="172"/>
        <v>0</v>
      </c>
      <c r="U1090" s="563">
        <v>0</v>
      </c>
      <c r="V1090" s="563">
        <v>0</v>
      </c>
      <c r="W1090" s="563">
        <v>0</v>
      </c>
      <c r="X1090" s="58"/>
      <c r="Y1090" s="286" t="s">
        <v>504</v>
      </c>
      <c r="Z1090" s="348"/>
      <c r="AI1090" s="34">
        <f t="shared" si="177"/>
        <v>626.85</v>
      </c>
      <c r="AJ1090" s="34">
        <f t="shared" si="178"/>
        <v>0</v>
      </c>
    </row>
    <row r="1091" spans="1:36" s="161" customFormat="1" ht="15.75" hidden="1" outlineLevel="2" x14ac:dyDescent="0.25">
      <c r="A1091" s="124" t="s">
        <v>415</v>
      </c>
      <c r="B1091" s="63" t="s">
        <v>621</v>
      </c>
      <c r="C1091" s="563">
        <v>0.5</v>
      </c>
      <c r="D1091" s="563">
        <f t="shared" si="168"/>
        <v>500.85</v>
      </c>
      <c r="E1091" s="563"/>
      <c r="F1091" s="563"/>
      <c r="G1091" s="563"/>
      <c r="H1091" s="563">
        <f t="shared" si="169"/>
        <v>500.85</v>
      </c>
      <c r="I1091" s="563">
        <v>0</v>
      </c>
      <c r="J1091" s="563">
        <v>500.85</v>
      </c>
      <c r="K1091" s="565">
        <v>0</v>
      </c>
      <c r="L1091" s="563">
        <f t="shared" si="170"/>
        <v>0</v>
      </c>
      <c r="M1091" s="565">
        <v>0</v>
      </c>
      <c r="N1091" s="563">
        <v>0</v>
      </c>
      <c r="O1091" s="563">
        <v>0</v>
      </c>
      <c r="P1091" s="563">
        <f t="shared" si="171"/>
        <v>0</v>
      </c>
      <c r="Q1091" s="563">
        <v>0</v>
      </c>
      <c r="R1091" s="563">
        <v>0</v>
      </c>
      <c r="S1091" s="563">
        <v>0</v>
      </c>
      <c r="T1091" s="563">
        <f t="shared" si="172"/>
        <v>0</v>
      </c>
      <c r="U1091" s="563">
        <v>0</v>
      </c>
      <c r="V1091" s="563">
        <v>0</v>
      </c>
      <c r="W1091" s="563">
        <v>0</v>
      </c>
      <c r="X1091" s="58"/>
      <c r="Y1091" s="286" t="s">
        <v>504</v>
      </c>
      <c r="Z1091" s="348"/>
      <c r="AI1091" s="34">
        <f t="shared" si="177"/>
        <v>500.85</v>
      </c>
      <c r="AJ1091" s="34">
        <f t="shared" si="178"/>
        <v>0</v>
      </c>
    </row>
    <row r="1092" spans="1:36" s="149" customFormat="1" ht="15.75" hidden="1" outlineLevel="2" x14ac:dyDescent="0.25">
      <c r="A1092" s="124" t="s">
        <v>417</v>
      </c>
      <c r="B1092" s="63" t="s">
        <v>623</v>
      </c>
      <c r="C1092" s="563">
        <v>5</v>
      </c>
      <c r="D1092" s="563">
        <f t="shared" si="168"/>
        <v>498</v>
      </c>
      <c r="E1092" s="563"/>
      <c r="F1092" s="563"/>
      <c r="G1092" s="563"/>
      <c r="H1092" s="563">
        <f t="shared" si="169"/>
        <v>498</v>
      </c>
      <c r="I1092" s="563">
        <v>0</v>
      </c>
      <c r="J1092" s="564">
        <v>498</v>
      </c>
      <c r="K1092" s="565">
        <v>0</v>
      </c>
      <c r="L1092" s="563">
        <f t="shared" si="170"/>
        <v>0</v>
      </c>
      <c r="M1092" s="565">
        <v>0</v>
      </c>
      <c r="N1092" s="563">
        <v>0</v>
      </c>
      <c r="O1092" s="563">
        <v>0</v>
      </c>
      <c r="P1092" s="563">
        <f t="shared" si="171"/>
        <v>0</v>
      </c>
      <c r="Q1092" s="563">
        <v>0</v>
      </c>
      <c r="R1092" s="563">
        <v>0</v>
      </c>
      <c r="S1092" s="563">
        <v>0</v>
      </c>
      <c r="T1092" s="563">
        <f t="shared" si="172"/>
        <v>0</v>
      </c>
      <c r="U1092" s="563">
        <v>0</v>
      </c>
      <c r="V1092" s="563">
        <v>0</v>
      </c>
      <c r="W1092" s="563">
        <v>0</v>
      </c>
      <c r="X1092" s="58"/>
      <c r="Y1092" s="281" t="s">
        <v>506</v>
      </c>
      <c r="Z1092" s="340"/>
      <c r="AI1092" s="34">
        <f t="shared" si="177"/>
        <v>498</v>
      </c>
      <c r="AJ1092" s="34">
        <f t="shared" si="178"/>
        <v>0</v>
      </c>
    </row>
    <row r="1093" spans="1:36" s="149" customFormat="1" ht="15.75" hidden="1" outlineLevel="2" x14ac:dyDescent="0.25">
      <c r="A1093" s="124" t="s">
        <v>419</v>
      </c>
      <c r="B1093" s="63" t="s">
        <v>757</v>
      </c>
      <c r="C1093" s="563">
        <v>0</v>
      </c>
      <c r="D1093" s="563">
        <f t="shared" si="168"/>
        <v>504</v>
      </c>
      <c r="E1093" s="563"/>
      <c r="F1093" s="563"/>
      <c r="G1093" s="563"/>
      <c r="H1093" s="563">
        <f t="shared" si="169"/>
        <v>504</v>
      </c>
      <c r="I1093" s="563">
        <v>0</v>
      </c>
      <c r="J1093" s="564">
        <v>504</v>
      </c>
      <c r="K1093" s="565">
        <v>0</v>
      </c>
      <c r="L1093" s="563">
        <f t="shared" si="170"/>
        <v>0</v>
      </c>
      <c r="M1093" s="565">
        <v>0</v>
      </c>
      <c r="N1093" s="563">
        <v>0</v>
      </c>
      <c r="O1093" s="563">
        <v>0</v>
      </c>
      <c r="P1093" s="563">
        <f t="shared" si="171"/>
        <v>0</v>
      </c>
      <c r="Q1093" s="563">
        <v>0</v>
      </c>
      <c r="R1093" s="563">
        <v>0</v>
      </c>
      <c r="S1093" s="563">
        <v>0</v>
      </c>
      <c r="T1093" s="563">
        <f t="shared" si="172"/>
        <v>0</v>
      </c>
      <c r="U1093" s="563">
        <v>0</v>
      </c>
      <c r="V1093" s="563">
        <v>0</v>
      </c>
      <c r="W1093" s="563">
        <v>0</v>
      </c>
      <c r="X1093" s="58"/>
      <c r="Y1093" s="281" t="s">
        <v>506</v>
      </c>
      <c r="Z1093" s="340"/>
      <c r="AI1093" s="34">
        <f t="shared" si="177"/>
        <v>504</v>
      </c>
      <c r="AJ1093" s="34">
        <f t="shared" si="178"/>
        <v>0</v>
      </c>
    </row>
    <row r="1094" spans="1:36" s="316" customFormat="1" ht="15.75" hidden="1" outlineLevel="2" x14ac:dyDescent="0.25">
      <c r="A1094" s="327" t="s">
        <v>415</v>
      </c>
      <c r="B1094" s="105" t="s">
        <v>2422</v>
      </c>
      <c r="C1094" s="571">
        <v>0</v>
      </c>
      <c r="D1094" s="571">
        <f t="shared" si="168"/>
        <v>1000</v>
      </c>
      <c r="E1094" s="571"/>
      <c r="F1094" s="571"/>
      <c r="G1094" s="571"/>
      <c r="H1094" s="571">
        <f t="shared" si="169"/>
        <v>0</v>
      </c>
      <c r="I1094" s="571">
        <v>0</v>
      </c>
      <c r="J1094" s="571">
        <v>0</v>
      </c>
      <c r="K1094" s="571">
        <v>0</v>
      </c>
      <c r="L1094" s="571">
        <f t="shared" si="170"/>
        <v>1000</v>
      </c>
      <c r="M1094" s="571">
        <v>0</v>
      </c>
      <c r="N1094" s="571">
        <v>1000</v>
      </c>
      <c r="O1094" s="588">
        <v>0</v>
      </c>
      <c r="P1094" s="571">
        <f t="shared" si="171"/>
        <v>0</v>
      </c>
      <c r="Q1094" s="616">
        <v>0</v>
      </c>
      <c r="R1094" s="616">
        <v>0</v>
      </c>
      <c r="S1094" s="616">
        <v>0</v>
      </c>
      <c r="T1094" s="571">
        <f t="shared" si="172"/>
        <v>0</v>
      </c>
      <c r="U1094" s="616">
        <v>0</v>
      </c>
      <c r="V1094" s="616">
        <v>0</v>
      </c>
      <c r="W1094" s="616">
        <v>0</v>
      </c>
    </row>
    <row r="1095" spans="1:36" s="316" customFormat="1" ht="15.75" hidden="1" outlineLevel="2" x14ac:dyDescent="0.25">
      <c r="A1095" s="327" t="s">
        <v>403</v>
      </c>
      <c r="B1095" s="105" t="s">
        <v>2145</v>
      </c>
      <c r="C1095" s="571">
        <v>0</v>
      </c>
      <c r="D1095" s="571">
        <f t="shared" si="168"/>
        <v>1000</v>
      </c>
      <c r="E1095" s="571"/>
      <c r="F1095" s="571"/>
      <c r="G1095" s="571"/>
      <c r="H1095" s="571">
        <f t="shared" si="169"/>
        <v>0</v>
      </c>
      <c r="I1095" s="571">
        <v>0</v>
      </c>
      <c r="J1095" s="571">
        <v>0</v>
      </c>
      <c r="K1095" s="571">
        <v>0</v>
      </c>
      <c r="L1095" s="571">
        <f t="shared" si="170"/>
        <v>1000</v>
      </c>
      <c r="M1095" s="571">
        <v>0</v>
      </c>
      <c r="N1095" s="571">
        <v>1000</v>
      </c>
      <c r="O1095" s="588">
        <v>0</v>
      </c>
      <c r="P1095" s="571">
        <f t="shared" si="171"/>
        <v>0</v>
      </c>
      <c r="Q1095" s="616">
        <v>0</v>
      </c>
      <c r="R1095" s="616">
        <v>0</v>
      </c>
      <c r="S1095" s="616">
        <v>0</v>
      </c>
      <c r="T1095" s="571">
        <f t="shared" si="172"/>
        <v>0</v>
      </c>
      <c r="U1095" s="616">
        <v>0</v>
      </c>
      <c r="V1095" s="616">
        <v>0</v>
      </c>
      <c r="W1095" s="616">
        <v>0</v>
      </c>
    </row>
    <row r="1096" spans="1:36" s="531" customFormat="1" ht="15.75" hidden="1" outlineLevel="2" x14ac:dyDescent="0.25">
      <c r="A1096" s="327" t="s">
        <v>394</v>
      </c>
      <c r="B1096" s="105" t="s">
        <v>2146</v>
      </c>
      <c r="C1096" s="571">
        <v>0</v>
      </c>
      <c r="D1096" s="571">
        <f t="shared" si="168"/>
        <v>1000</v>
      </c>
      <c r="E1096" s="571"/>
      <c r="F1096" s="571"/>
      <c r="G1096" s="571"/>
      <c r="H1096" s="571">
        <f t="shared" si="169"/>
        <v>0</v>
      </c>
      <c r="I1096" s="571">
        <v>0</v>
      </c>
      <c r="J1096" s="571">
        <v>0</v>
      </c>
      <c r="K1096" s="571">
        <v>0</v>
      </c>
      <c r="L1096" s="571">
        <f t="shared" si="170"/>
        <v>1000</v>
      </c>
      <c r="M1096" s="571">
        <v>0</v>
      </c>
      <c r="N1096" s="571">
        <v>1000</v>
      </c>
      <c r="O1096" s="588">
        <v>0</v>
      </c>
      <c r="P1096" s="571">
        <f t="shared" si="171"/>
        <v>0</v>
      </c>
      <c r="Q1096" s="620">
        <v>0</v>
      </c>
      <c r="R1096" s="620">
        <v>0</v>
      </c>
      <c r="S1096" s="620">
        <v>0</v>
      </c>
      <c r="T1096" s="571">
        <f t="shared" si="172"/>
        <v>0</v>
      </c>
      <c r="U1096" s="620">
        <v>0</v>
      </c>
      <c r="V1096" s="620">
        <v>0</v>
      </c>
      <c r="W1096" s="620">
        <v>0</v>
      </c>
    </row>
    <row r="1097" spans="1:36" s="316" customFormat="1" ht="15.75" hidden="1" outlineLevel="2" x14ac:dyDescent="0.25">
      <c r="A1097" s="327" t="s">
        <v>401</v>
      </c>
      <c r="B1097" s="105" t="s">
        <v>2147</v>
      </c>
      <c r="C1097" s="571">
        <v>0</v>
      </c>
      <c r="D1097" s="571">
        <f t="shared" si="168"/>
        <v>1200</v>
      </c>
      <c r="E1097" s="571"/>
      <c r="F1097" s="571"/>
      <c r="G1097" s="571"/>
      <c r="H1097" s="571">
        <f t="shared" si="169"/>
        <v>0</v>
      </c>
      <c r="I1097" s="571">
        <v>0</v>
      </c>
      <c r="J1097" s="571">
        <v>0</v>
      </c>
      <c r="K1097" s="571">
        <v>0</v>
      </c>
      <c r="L1097" s="571">
        <f t="shared" si="170"/>
        <v>1200</v>
      </c>
      <c r="M1097" s="571">
        <v>0</v>
      </c>
      <c r="N1097" s="571">
        <v>1200</v>
      </c>
      <c r="O1097" s="588">
        <v>0</v>
      </c>
      <c r="P1097" s="571">
        <f t="shared" si="171"/>
        <v>0</v>
      </c>
      <c r="Q1097" s="616">
        <v>0</v>
      </c>
      <c r="R1097" s="616">
        <v>0</v>
      </c>
      <c r="S1097" s="616">
        <v>0</v>
      </c>
      <c r="T1097" s="571">
        <f t="shared" si="172"/>
        <v>0</v>
      </c>
      <c r="U1097" s="616">
        <v>0</v>
      </c>
      <c r="V1097" s="616">
        <v>0</v>
      </c>
      <c r="W1097" s="616">
        <v>0</v>
      </c>
    </row>
    <row r="1098" spans="1:36" s="316" customFormat="1" ht="15.75" hidden="1" outlineLevel="2" x14ac:dyDescent="0.25">
      <c r="A1098" s="327" t="s">
        <v>413</v>
      </c>
      <c r="B1098" s="105" t="s">
        <v>2148</v>
      </c>
      <c r="C1098" s="571">
        <v>0</v>
      </c>
      <c r="D1098" s="571">
        <f t="shared" si="168"/>
        <v>1000</v>
      </c>
      <c r="E1098" s="571"/>
      <c r="F1098" s="571"/>
      <c r="G1098" s="571"/>
      <c r="H1098" s="571">
        <f t="shared" si="169"/>
        <v>0</v>
      </c>
      <c r="I1098" s="571">
        <v>0</v>
      </c>
      <c r="J1098" s="571">
        <v>0</v>
      </c>
      <c r="K1098" s="571">
        <v>0</v>
      </c>
      <c r="L1098" s="571">
        <f t="shared" si="170"/>
        <v>1000</v>
      </c>
      <c r="M1098" s="571">
        <v>0</v>
      </c>
      <c r="N1098" s="571">
        <v>1000</v>
      </c>
      <c r="O1098" s="588">
        <v>0</v>
      </c>
      <c r="P1098" s="571">
        <f t="shared" si="171"/>
        <v>0</v>
      </c>
      <c r="Q1098" s="616">
        <v>0</v>
      </c>
      <c r="R1098" s="616">
        <v>0</v>
      </c>
      <c r="S1098" s="616">
        <v>0</v>
      </c>
      <c r="T1098" s="571">
        <f t="shared" si="172"/>
        <v>0</v>
      </c>
      <c r="U1098" s="616">
        <v>0</v>
      </c>
      <c r="V1098" s="616">
        <v>0</v>
      </c>
      <c r="W1098" s="616">
        <v>0</v>
      </c>
    </row>
    <row r="1099" spans="1:36" s="316" customFormat="1" ht="15.75" hidden="1" outlineLevel="2" x14ac:dyDescent="0.25">
      <c r="A1099" s="327" t="s">
        <v>399</v>
      </c>
      <c r="B1099" s="105" t="s">
        <v>2149</v>
      </c>
      <c r="C1099" s="571">
        <v>0</v>
      </c>
      <c r="D1099" s="571">
        <f t="shared" si="168"/>
        <v>1200</v>
      </c>
      <c r="E1099" s="571"/>
      <c r="F1099" s="571"/>
      <c r="G1099" s="571"/>
      <c r="H1099" s="571">
        <f t="shared" si="169"/>
        <v>0</v>
      </c>
      <c r="I1099" s="571">
        <v>0</v>
      </c>
      <c r="J1099" s="571">
        <v>0</v>
      </c>
      <c r="K1099" s="571">
        <v>0</v>
      </c>
      <c r="L1099" s="571">
        <f t="shared" si="170"/>
        <v>1200</v>
      </c>
      <c r="M1099" s="571">
        <v>0</v>
      </c>
      <c r="N1099" s="571">
        <v>1200</v>
      </c>
      <c r="O1099" s="588">
        <v>0</v>
      </c>
      <c r="P1099" s="571">
        <f t="shared" si="171"/>
        <v>0</v>
      </c>
      <c r="Q1099" s="616">
        <v>0</v>
      </c>
      <c r="R1099" s="616">
        <v>0</v>
      </c>
      <c r="S1099" s="616">
        <v>0</v>
      </c>
      <c r="T1099" s="571">
        <f t="shared" si="172"/>
        <v>0</v>
      </c>
      <c r="U1099" s="616">
        <v>0</v>
      </c>
      <c r="V1099" s="616">
        <v>0</v>
      </c>
      <c r="W1099" s="616">
        <v>0</v>
      </c>
    </row>
    <row r="1100" spans="1:36" s="316" customFormat="1" ht="15.75" hidden="1" outlineLevel="2" x14ac:dyDescent="0.25">
      <c r="A1100" s="327" t="s">
        <v>407</v>
      </c>
      <c r="B1100" s="105" t="s">
        <v>2150</v>
      </c>
      <c r="C1100" s="571">
        <v>0</v>
      </c>
      <c r="D1100" s="571">
        <f t="shared" si="168"/>
        <v>1200</v>
      </c>
      <c r="E1100" s="571"/>
      <c r="F1100" s="571"/>
      <c r="G1100" s="571"/>
      <c r="H1100" s="571">
        <f t="shared" si="169"/>
        <v>0</v>
      </c>
      <c r="I1100" s="571">
        <v>0</v>
      </c>
      <c r="J1100" s="571">
        <v>0</v>
      </c>
      <c r="K1100" s="571">
        <v>0</v>
      </c>
      <c r="L1100" s="571">
        <f t="shared" si="170"/>
        <v>1200</v>
      </c>
      <c r="M1100" s="571">
        <v>0</v>
      </c>
      <c r="N1100" s="571">
        <v>1200</v>
      </c>
      <c r="O1100" s="588">
        <v>0</v>
      </c>
      <c r="P1100" s="571">
        <f t="shared" si="171"/>
        <v>0</v>
      </c>
      <c r="Q1100" s="616">
        <v>0</v>
      </c>
      <c r="R1100" s="616">
        <v>0</v>
      </c>
      <c r="S1100" s="616">
        <v>0</v>
      </c>
      <c r="T1100" s="571">
        <f t="shared" si="172"/>
        <v>0</v>
      </c>
      <c r="U1100" s="616">
        <v>0</v>
      </c>
      <c r="V1100" s="616">
        <v>0</v>
      </c>
      <c r="W1100" s="616">
        <v>0</v>
      </c>
    </row>
    <row r="1101" spans="1:36" s="316" customFormat="1" ht="15.75" hidden="1" outlineLevel="2" x14ac:dyDescent="0.25">
      <c r="A1101" s="327" t="s">
        <v>405</v>
      </c>
      <c r="B1101" s="105" t="s">
        <v>2151</v>
      </c>
      <c r="C1101" s="571">
        <v>0</v>
      </c>
      <c r="D1101" s="571">
        <f t="shared" si="168"/>
        <v>1000</v>
      </c>
      <c r="E1101" s="571"/>
      <c r="F1101" s="571"/>
      <c r="G1101" s="571"/>
      <c r="H1101" s="571">
        <f t="shared" si="169"/>
        <v>0</v>
      </c>
      <c r="I1101" s="571">
        <v>0</v>
      </c>
      <c r="J1101" s="571">
        <v>0</v>
      </c>
      <c r="K1101" s="571">
        <v>0</v>
      </c>
      <c r="L1101" s="571">
        <f t="shared" si="170"/>
        <v>1000</v>
      </c>
      <c r="M1101" s="571">
        <v>0</v>
      </c>
      <c r="N1101" s="571">
        <v>1000</v>
      </c>
      <c r="O1101" s="588">
        <v>0</v>
      </c>
      <c r="P1101" s="571">
        <f t="shared" si="171"/>
        <v>0</v>
      </c>
      <c r="Q1101" s="616">
        <v>0</v>
      </c>
      <c r="R1101" s="616">
        <v>0</v>
      </c>
      <c r="S1101" s="616">
        <v>0</v>
      </c>
      <c r="T1101" s="571">
        <f t="shared" si="172"/>
        <v>0</v>
      </c>
      <c r="U1101" s="616">
        <v>0</v>
      </c>
      <c r="V1101" s="616">
        <v>0</v>
      </c>
      <c r="W1101" s="616">
        <v>0</v>
      </c>
    </row>
    <row r="1102" spans="1:36" s="316" customFormat="1" ht="15.75" hidden="1" outlineLevel="2" x14ac:dyDescent="0.25">
      <c r="A1102" s="327" t="s">
        <v>411</v>
      </c>
      <c r="B1102" s="105" t="s">
        <v>2152</v>
      </c>
      <c r="C1102" s="571">
        <v>0</v>
      </c>
      <c r="D1102" s="571">
        <f t="shared" si="168"/>
        <v>1000</v>
      </c>
      <c r="E1102" s="571"/>
      <c r="F1102" s="571"/>
      <c r="G1102" s="571"/>
      <c r="H1102" s="571">
        <f t="shared" si="169"/>
        <v>0</v>
      </c>
      <c r="I1102" s="571">
        <v>0</v>
      </c>
      <c r="J1102" s="571">
        <v>0</v>
      </c>
      <c r="K1102" s="571">
        <v>0</v>
      </c>
      <c r="L1102" s="571">
        <f t="shared" si="170"/>
        <v>1000</v>
      </c>
      <c r="M1102" s="571">
        <v>0</v>
      </c>
      <c r="N1102" s="571">
        <v>1000</v>
      </c>
      <c r="O1102" s="588">
        <v>0</v>
      </c>
      <c r="P1102" s="571">
        <f t="shared" si="171"/>
        <v>0</v>
      </c>
      <c r="Q1102" s="616">
        <v>0</v>
      </c>
      <c r="R1102" s="616">
        <v>0</v>
      </c>
      <c r="S1102" s="616">
        <v>0</v>
      </c>
      <c r="T1102" s="571">
        <f t="shared" si="172"/>
        <v>0</v>
      </c>
      <c r="U1102" s="616">
        <v>0</v>
      </c>
      <c r="V1102" s="616">
        <v>0</v>
      </c>
      <c r="W1102" s="616">
        <v>0</v>
      </c>
    </row>
    <row r="1103" spans="1:36" s="316" customFormat="1" ht="15.75" hidden="1" outlineLevel="2" x14ac:dyDescent="0.25">
      <c r="A1103" s="327" t="s">
        <v>409</v>
      </c>
      <c r="B1103" s="105" t="s">
        <v>2153</v>
      </c>
      <c r="C1103" s="571">
        <v>0</v>
      </c>
      <c r="D1103" s="571">
        <f t="shared" ref="D1103:D1167" si="179">H1103+L1103+P1103+T1103</f>
        <v>1200</v>
      </c>
      <c r="E1103" s="571"/>
      <c r="F1103" s="571"/>
      <c r="G1103" s="571"/>
      <c r="H1103" s="571">
        <f t="shared" ref="H1103:H1167" si="180">SUM(I1103:K1103)</f>
        <v>0</v>
      </c>
      <c r="I1103" s="571">
        <v>0</v>
      </c>
      <c r="J1103" s="571">
        <v>0</v>
      </c>
      <c r="K1103" s="571">
        <v>0</v>
      </c>
      <c r="L1103" s="571">
        <f t="shared" ref="L1103:L1167" si="181">SUM(M1103:O1103)</f>
        <v>1200</v>
      </c>
      <c r="M1103" s="571">
        <v>0</v>
      </c>
      <c r="N1103" s="571">
        <v>1200</v>
      </c>
      <c r="O1103" s="588">
        <v>0</v>
      </c>
      <c r="P1103" s="571">
        <f t="shared" ref="P1103:P1167" si="182">SUM(Q1103:S1103)</f>
        <v>0</v>
      </c>
      <c r="Q1103" s="616">
        <v>0</v>
      </c>
      <c r="R1103" s="616">
        <v>0</v>
      </c>
      <c r="S1103" s="616">
        <v>0</v>
      </c>
      <c r="T1103" s="571">
        <f t="shared" ref="T1103:T1167" si="183">SUM(U1103:W1103)</f>
        <v>0</v>
      </c>
      <c r="U1103" s="616">
        <v>0</v>
      </c>
      <c r="V1103" s="616">
        <v>0</v>
      </c>
      <c r="W1103" s="616">
        <v>0</v>
      </c>
    </row>
    <row r="1104" spans="1:36" s="530" customFormat="1" ht="31.5" hidden="1" outlineLevel="2" x14ac:dyDescent="0.25">
      <c r="A1104" s="518" t="s">
        <v>427</v>
      </c>
      <c r="B1104" s="509" t="s">
        <v>2158</v>
      </c>
      <c r="C1104" s="603">
        <v>0.6</v>
      </c>
      <c r="D1104" s="603">
        <f t="shared" si="179"/>
        <v>1500</v>
      </c>
      <c r="E1104" s="603"/>
      <c r="F1104" s="603"/>
      <c r="G1104" s="603"/>
      <c r="H1104" s="603">
        <f t="shared" si="180"/>
        <v>0</v>
      </c>
      <c r="I1104" s="603">
        <v>0</v>
      </c>
      <c r="J1104" s="603">
        <v>0</v>
      </c>
      <c r="K1104" s="603">
        <v>0</v>
      </c>
      <c r="L1104" s="603">
        <f t="shared" si="181"/>
        <v>1500</v>
      </c>
      <c r="M1104" s="603">
        <v>0</v>
      </c>
      <c r="N1104" s="603">
        <v>1500</v>
      </c>
      <c r="O1104" s="604">
        <v>0</v>
      </c>
      <c r="P1104" s="603">
        <f t="shared" si="182"/>
        <v>0</v>
      </c>
      <c r="Q1104" s="615">
        <v>0</v>
      </c>
      <c r="R1104" s="615">
        <v>0</v>
      </c>
      <c r="S1104" s="615">
        <v>0</v>
      </c>
      <c r="T1104" s="603">
        <f t="shared" si="183"/>
        <v>0</v>
      </c>
      <c r="U1104" s="615">
        <v>0</v>
      </c>
      <c r="V1104" s="615">
        <v>0</v>
      </c>
      <c r="W1104" s="615">
        <v>0</v>
      </c>
    </row>
    <row r="1105" spans="1:228" s="161" customFormat="1" ht="15.75" hidden="1" outlineLevel="2" x14ac:dyDescent="0.25">
      <c r="A1105" s="518" t="s">
        <v>417</v>
      </c>
      <c r="B1105" s="512" t="s">
        <v>1937</v>
      </c>
      <c r="C1105" s="605">
        <v>3.4</v>
      </c>
      <c r="D1105" s="605">
        <f t="shared" si="179"/>
        <v>1000</v>
      </c>
      <c r="E1105" s="605"/>
      <c r="F1105" s="605"/>
      <c r="G1105" s="605"/>
      <c r="H1105" s="605">
        <f t="shared" si="180"/>
        <v>0</v>
      </c>
      <c r="I1105" s="605">
        <v>0</v>
      </c>
      <c r="J1105" s="605">
        <v>0</v>
      </c>
      <c r="K1105" s="605">
        <v>0</v>
      </c>
      <c r="L1105" s="605">
        <f t="shared" si="181"/>
        <v>0</v>
      </c>
      <c r="M1105" s="603">
        <v>0</v>
      </c>
      <c r="N1105" s="603">
        <v>0</v>
      </c>
      <c r="O1105" s="604">
        <v>0</v>
      </c>
      <c r="P1105" s="605">
        <f t="shared" si="182"/>
        <v>1000</v>
      </c>
      <c r="Q1105" s="603">
        <v>0</v>
      </c>
      <c r="R1105" s="603">
        <v>1000</v>
      </c>
      <c r="S1105" s="618">
        <v>0</v>
      </c>
      <c r="T1105" s="605">
        <f t="shared" si="183"/>
        <v>0</v>
      </c>
      <c r="U1105" s="618">
        <v>0</v>
      </c>
      <c r="V1105" s="618">
        <v>0</v>
      </c>
      <c r="W1105" s="618">
        <v>0</v>
      </c>
    </row>
    <row r="1106" spans="1:228" s="161" customFormat="1" ht="15.75" hidden="1" outlineLevel="2" x14ac:dyDescent="0.25">
      <c r="A1106" s="518" t="s">
        <v>419</v>
      </c>
      <c r="B1106" s="512" t="s">
        <v>2154</v>
      </c>
      <c r="C1106" s="605">
        <v>0.5</v>
      </c>
      <c r="D1106" s="605">
        <f t="shared" si="179"/>
        <v>1200</v>
      </c>
      <c r="E1106" s="605"/>
      <c r="F1106" s="605"/>
      <c r="G1106" s="605"/>
      <c r="H1106" s="605">
        <f t="shared" si="180"/>
        <v>0</v>
      </c>
      <c r="I1106" s="605">
        <v>0</v>
      </c>
      <c r="J1106" s="605">
        <v>0</v>
      </c>
      <c r="K1106" s="605">
        <v>0</v>
      </c>
      <c r="L1106" s="605">
        <f t="shared" si="181"/>
        <v>0</v>
      </c>
      <c r="M1106" s="603">
        <v>0</v>
      </c>
      <c r="N1106" s="603">
        <v>0</v>
      </c>
      <c r="O1106" s="604">
        <v>0</v>
      </c>
      <c r="P1106" s="605">
        <f t="shared" si="182"/>
        <v>1200</v>
      </c>
      <c r="Q1106" s="603">
        <v>0</v>
      </c>
      <c r="R1106" s="603">
        <v>1200</v>
      </c>
      <c r="S1106" s="618">
        <v>0</v>
      </c>
      <c r="T1106" s="605">
        <f t="shared" si="183"/>
        <v>0</v>
      </c>
      <c r="U1106" s="618">
        <v>0</v>
      </c>
      <c r="V1106" s="618">
        <v>0</v>
      </c>
      <c r="W1106" s="618">
        <v>0</v>
      </c>
    </row>
    <row r="1107" spans="1:228" s="161" customFormat="1" ht="15.75" hidden="1" outlineLevel="2" x14ac:dyDescent="0.25">
      <c r="A1107" s="518" t="s">
        <v>423</v>
      </c>
      <c r="B1107" s="512" t="s">
        <v>2155</v>
      </c>
      <c r="C1107" s="605">
        <v>1.5</v>
      </c>
      <c r="D1107" s="605">
        <f t="shared" si="179"/>
        <v>1200</v>
      </c>
      <c r="E1107" s="605"/>
      <c r="F1107" s="605"/>
      <c r="G1107" s="605"/>
      <c r="H1107" s="605">
        <f t="shared" si="180"/>
        <v>0</v>
      </c>
      <c r="I1107" s="605">
        <v>0</v>
      </c>
      <c r="J1107" s="605">
        <v>0</v>
      </c>
      <c r="K1107" s="605">
        <v>0</v>
      </c>
      <c r="L1107" s="605">
        <f t="shared" si="181"/>
        <v>0</v>
      </c>
      <c r="M1107" s="603">
        <v>0</v>
      </c>
      <c r="N1107" s="603">
        <v>0</v>
      </c>
      <c r="O1107" s="604">
        <v>0</v>
      </c>
      <c r="P1107" s="605">
        <f t="shared" si="182"/>
        <v>1200</v>
      </c>
      <c r="Q1107" s="603">
        <v>0</v>
      </c>
      <c r="R1107" s="603">
        <v>1200</v>
      </c>
      <c r="S1107" s="618">
        <v>0</v>
      </c>
      <c r="T1107" s="605">
        <f t="shared" si="183"/>
        <v>0</v>
      </c>
      <c r="U1107" s="618">
        <v>0</v>
      </c>
      <c r="V1107" s="618">
        <v>0</v>
      </c>
      <c r="W1107" s="618">
        <v>0</v>
      </c>
    </row>
    <row r="1108" spans="1:228" s="161" customFormat="1" ht="15.75" hidden="1" outlineLevel="2" x14ac:dyDescent="0.25">
      <c r="A1108" s="518" t="s">
        <v>425</v>
      </c>
      <c r="B1108" s="512" t="s">
        <v>2156</v>
      </c>
      <c r="C1108" s="605">
        <v>1.1000000000000001</v>
      </c>
      <c r="D1108" s="605">
        <f t="shared" si="179"/>
        <v>1000</v>
      </c>
      <c r="E1108" s="605"/>
      <c r="F1108" s="605"/>
      <c r="G1108" s="605"/>
      <c r="H1108" s="605">
        <f t="shared" si="180"/>
        <v>0</v>
      </c>
      <c r="I1108" s="605">
        <v>0</v>
      </c>
      <c r="J1108" s="605">
        <v>0</v>
      </c>
      <c r="K1108" s="605">
        <v>0</v>
      </c>
      <c r="L1108" s="605">
        <f t="shared" si="181"/>
        <v>0</v>
      </c>
      <c r="M1108" s="603">
        <v>0</v>
      </c>
      <c r="N1108" s="603">
        <v>0</v>
      </c>
      <c r="O1108" s="604">
        <v>0</v>
      </c>
      <c r="P1108" s="605">
        <f t="shared" si="182"/>
        <v>1000</v>
      </c>
      <c r="Q1108" s="603">
        <v>0</v>
      </c>
      <c r="R1108" s="603">
        <v>1000</v>
      </c>
      <c r="S1108" s="618">
        <v>0</v>
      </c>
      <c r="T1108" s="605">
        <f t="shared" si="183"/>
        <v>0</v>
      </c>
      <c r="U1108" s="618">
        <v>0</v>
      </c>
      <c r="V1108" s="618">
        <v>0</v>
      </c>
      <c r="W1108" s="618">
        <v>0</v>
      </c>
    </row>
    <row r="1109" spans="1:228" s="161" customFormat="1" ht="15.75" hidden="1" outlineLevel="2" x14ac:dyDescent="0.25">
      <c r="A1109" s="518" t="s">
        <v>429</v>
      </c>
      <c r="B1109" s="512" t="s">
        <v>2157</v>
      </c>
      <c r="C1109" s="605">
        <v>8.6</v>
      </c>
      <c r="D1109" s="605">
        <f t="shared" si="179"/>
        <v>1500</v>
      </c>
      <c r="E1109" s="605"/>
      <c r="F1109" s="605"/>
      <c r="G1109" s="605"/>
      <c r="H1109" s="605">
        <f t="shared" si="180"/>
        <v>0</v>
      </c>
      <c r="I1109" s="605">
        <v>0</v>
      </c>
      <c r="J1109" s="605">
        <v>0</v>
      </c>
      <c r="K1109" s="605">
        <v>0</v>
      </c>
      <c r="L1109" s="605">
        <f t="shared" si="181"/>
        <v>0</v>
      </c>
      <c r="M1109" s="603">
        <v>0</v>
      </c>
      <c r="N1109" s="603">
        <v>0</v>
      </c>
      <c r="O1109" s="604">
        <v>0</v>
      </c>
      <c r="P1109" s="605">
        <f t="shared" si="182"/>
        <v>1500</v>
      </c>
      <c r="Q1109" s="603">
        <v>0</v>
      </c>
      <c r="R1109" s="603">
        <v>1500</v>
      </c>
      <c r="S1109" s="618">
        <v>0</v>
      </c>
      <c r="T1109" s="605">
        <f t="shared" si="183"/>
        <v>0</v>
      </c>
      <c r="U1109" s="618">
        <v>0</v>
      </c>
      <c r="V1109" s="618">
        <v>0</v>
      </c>
      <c r="W1109" s="618">
        <v>0</v>
      </c>
    </row>
    <row r="1110" spans="1:228" s="161" customFormat="1" ht="15.75" hidden="1" outlineLevel="2" x14ac:dyDescent="0.25">
      <c r="A1110" s="518" t="s">
        <v>433</v>
      </c>
      <c r="B1110" s="512" t="s">
        <v>1938</v>
      </c>
      <c r="C1110" s="605">
        <v>1.5</v>
      </c>
      <c r="D1110" s="605">
        <f t="shared" si="179"/>
        <v>1200</v>
      </c>
      <c r="E1110" s="605"/>
      <c r="F1110" s="605"/>
      <c r="G1110" s="605"/>
      <c r="H1110" s="605">
        <f t="shared" si="180"/>
        <v>0</v>
      </c>
      <c r="I1110" s="605">
        <v>0</v>
      </c>
      <c r="J1110" s="605">
        <v>0</v>
      </c>
      <c r="K1110" s="605">
        <v>0</v>
      </c>
      <c r="L1110" s="605">
        <f t="shared" si="181"/>
        <v>0</v>
      </c>
      <c r="M1110" s="603">
        <v>0</v>
      </c>
      <c r="N1110" s="603">
        <v>0</v>
      </c>
      <c r="O1110" s="604">
        <v>0</v>
      </c>
      <c r="P1110" s="605">
        <f t="shared" si="182"/>
        <v>1200</v>
      </c>
      <c r="Q1110" s="603">
        <v>0</v>
      </c>
      <c r="R1110" s="603">
        <v>1200</v>
      </c>
      <c r="S1110" s="618">
        <v>0</v>
      </c>
      <c r="T1110" s="605">
        <f t="shared" si="183"/>
        <v>0</v>
      </c>
      <c r="U1110" s="618">
        <v>0</v>
      </c>
      <c r="V1110" s="618">
        <v>0</v>
      </c>
      <c r="W1110" s="618">
        <v>0</v>
      </c>
    </row>
    <row r="1111" spans="1:228" s="161" customFormat="1" ht="15.75" hidden="1" outlineLevel="2" x14ac:dyDescent="0.25">
      <c r="A1111" s="518" t="s">
        <v>1446</v>
      </c>
      <c r="B1111" s="512" t="s">
        <v>2403</v>
      </c>
      <c r="C1111" s="605">
        <v>0</v>
      </c>
      <c r="D1111" s="605">
        <f t="shared" si="179"/>
        <v>2000</v>
      </c>
      <c r="E1111" s="605"/>
      <c r="F1111" s="605"/>
      <c r="G1111" s="605"/>
      <c r="H1111" s="605">
        <f t="shared" si="180"/>
        <v>0</v>
      </c>
      <c r="I1111" s="605">
        <v>0</v>
      </c>
      <c r="J1111" s="605">
        <v>0</v>
      </c>
      <c r="K1111" s="605">
        <v>0</v>
      </c>
      <c r="L1111" s="605">
        <f t="shared" si="181"/>
        <v>0</v>
      </c>
      <c r="M1111" s="603">
        <v>0</v>
      </c>
      <c r="N1111" s="603">
        <v>0</v>
      </c>
      <c r="O1111" s="604">
        <v>0</v>
      </c>
      <c r="P1111" s="605">
        <f t="shared" si="182"/>
        <v>2000</v>
      </c>
      <c r="Q1111" s="603">
        <v>0</v>
      </c>
      <c r="R1111" s="603">
        <v>2000</v>
      </c>
      <c r="S1111" s="618">
        <v>0</v>
      </c>
      <c r="T1111" s="605">
        <f t="shared" si="183"/>
        <v>0</v>
      </c>
      <c r="U1111" s="618">
        <v>0</v>
      </c>
      <c r="V1111" s="618">
        <v>0</v>
      </c>
      <c r="W1111" s="618">
        <v>0</v>
      </c>
    </row>
    <row r="1112" spans="1:228" s="161" customFormat="1" ht="15.75" hidden="1" outlineLevel="2" x14ac:dyDescent="0.25">
      <c r="A1112" s="518" t="s">
        <v>1447</v>
      </c>
      <c r="B1112" s="512" t="s">
        <v>2404</v>
      </c>
      <c r="C1112" s="605">
        <v>6</v>
      </c>
      <c r="D1112" s="605">
        <f t="shared" si="179"/>
        <v>1500</v>
      </c>
      <c r="E1112" s="605"/>
      <c r="F1112" s="605"/>
      <c r="G1112" s="605"/>
      <c r="H1112" s="605">
        <f t="shared" si="180"/>
        <v>0</v>
      </c>
      <c r="I1112" s="605">
        <v>0</v>
      </c>
      <c r="J1112" s="605">
        <v>0</v>
      </c>
      <c r="K1112" s="605">
        <v>0</v>
      </c>
      <c r="L1112" s="605">
        <f t="shared" si="181"/>
        <v>0</v>
      </c>
      <c r="M1112" s="603">
        <v>0</v>
      </c>
      <c r="N1112" s="603">
        <v>0</v>
      </c>
      <c r="O1112" s="604">
        <v>0</v>
      </c>
      <c r="P1112" s="605">
        <f t="shared" si="182"/>
        <v>1500</v>
      </c>
      <c r="Q1112" s="603">
        <v>0</v>
      </c>
      <c r="R1112" s="603">
        <v>1500</v>
      </c>
      <c r="S1112" s="618">
        <v>0</v>
      </c>
      <c r="T1112" s="605">
        <f t="shared" si="183"/>
        <v>0</v>
      </c>
      <c r="U1112" s="618">
        <v>0</v>
      </c>
      <c r="V1112" s="618">
        <v>0</v>
      </c>
      <c r="W1112" s="618">
        <v>0</v>
      </c>
    </row>
    <row r="1113" spans="1:228" s="54" customFormat="1" ht="15.75" hidden="1" outlineLevel="1" x14ac:dyDescent="0.2">
      <c r="A1113" s="101" t="s">
        <v>435</v>
      </c>
      <c r="B1113" s="29" t="s">
        <v>436</v>
      </c>
      <c r="C1113" s="562">
        <f>SUM(C1114:C1123)</f>
        <v>13.650000000000002</v>
      </c>
      <c r="D1113" s="562">
        <f t="shared" si="179"/>
        <v>8591.5</v>
      </c>
      <c r="E1113" s="562">
        <f t="shared" ref="E1113:W1113" si="184">SUM(E1114:E1123)</f>
        <v>0</v>
      </c>
      <c r="F1113" s="562">
        <f t="shared" si="184"/>
        <v>0</v>
      </c>
      <c r="G1113" s="562">
        <f t="shared" si="184"/>
        <v>0</v>
      </c>
      <c r="H1113" s="562">
        <f t="shared" si="180"/>
        <v>3191.5</v>
      </c>
      <c r="I1113" s="562">
        <f t="shared" si="184"/>
        <v>0</v>
      </c>
      <c r="J1113" s="562">
        <f t="shared" si="184"/>
        <v>3191.5</v>
      </c>
      <c r="K1113" s="562">
        <f t="shared" si="184"/>
        <v>0</v>
      </c>
      <c r="L1113" s="562">
        <f t="shared" si="181"/>
        <v>5400</v>
      </c>
      <c r="M1113" s="562">
        <f t="shared" si="184"/>
        <v>0</v>
      </c>
      <c r="N1113" s="562">
        <f t="shared" si="184"/>
        <v>5400</v>
      </c>
      <c r="O1113" s="562">
        <f t="shared" si="184"/>
        <v>0</v>
      </c>
      <c r="P1113" s="562">
        <f t="shared" si="182"/>
        <v>0</v>
      </c>
      <c r="Q1113" s="562">
        <f t="shared" si="184"/>
        <v>0</v>
      </c>
      <c r="R1113" s="562">
        <f t="shared" si="184"/>
        <v>0</v>
      </c>
      <c r="S1113" s="562">
        <f t="shared" si="184"/>
        <v>0</v>
      </c>
      <c r="T1113" s="562">
        <f t="shared" si="183"/>
        <v>0</v>
      </c>
      <c r="U1113" s="562">
        <f t="shared" si="184"/>
        <v>0</v>
      </c>
      <c r="V1113" s="562">
        <f t="shared" si="184"/>
        <v>0</v>
      </c>
      <c r="W1113" s="562">
        <f t="shared" si="184"/>
        <v>0</v>
      </c>
      <c r="X1113" s="31" t="s">
        <v>41</v>
      </c>
      <c r="Y1113" s="273"/>
      <c r="Z1113" s="335"/>
      <c r="AI1113" s="34">
        <f t="shared" ref="AI1113:AI1119" si="185">SUM(I1113:K1113)</f>
        <v>3191.5</v>
      </c>
      <c r="AJ1113" s="34">
        <f t="shared" ref="AJ1113:AJ1119" si="186">AI1113-H1113</f>
        <v>0</v>
      </c>
    </row>
    <row r="1114" spans="1:228" s="161" customFormat="1" ht="15.75" hidden="1" outlineLevel="2" x14ac:dyDescent="0.25">
      <c r="A1114" s="124" t="s">
        <v>437</v>
      </c>
      <c r="B1114" s="63" t="s">
        <v>626</v>
      </c>
      <c r="C1114" s="563">
        <v>0.3</v>
      </c>
      <c r="D1114" s="563">
        <f t="shared" si="179"/>
        <v>435</v>
      </c>
      <c r="E1114" s="563"/>
      <c r="F1114" s="563"/>
      <c r="G1114" s="563"/>
      <c r="H1114" s="563">
        <f t="shared" si="180"/>
        <v>435</v>
      </c>
      <c r="I1114" s="563">
        <v>0</v>
      </c>
      <c r="J1114" s="563">
        <v>435</v>
      </c>
      <c r="K1114" s="565">
        <v>0</v>
      </c>
      <c r="L1114" s="563">
        <f t="shared" si="181"/>
        <v>0</v>
      </c>
      <c r="M1114" s="565">
        <v>0</v>
      </c>
      <c r="N1114" s="563">
        <v>0</v>
      </c>
      <c r="O1114" s="563">
        <v>0</v>
      </c>
      <c r="P1114" s="563">
        <f t="shared" si="182"/>
        <v>0</v>
      </c>
      <c r="Q1114" s="563">
        <v>0</v>
      </c>
      <c r="R1114" s="563">
        <v>0</v>
      </c>
      <c r="S1114" s="563">
        <v>0</v>
      </c>
      <c r="T1114" s="563">
        <f t="shared" si="183"/>
        <v>0</v>
      </c>
      <c r="U1114" s="563">
        <v>0</v>
      </c>
      <c r="V1114" s="563">
        <v>0</v>
      </c>
      <c r="W1114" s="563">
        <v>0</v>
      </c>
      <c r="X1114" s="58"/>
      <c r="Y1114" s="286" t="s">
        <v>504</v>
      </c>
      <c r="Z1114" s="351"/>
      <c r="AA1114" s="172"/>
      <c r="AB1114" s="172"/>
      <c r="AC1114" s="172"/>
      <c r="AD1114" s="172"/>
      <c r="AE1114" s="172"/>
      <c r="AF1114" s="172"/>
      <c r="AG1114" s="172"/>
      <c r="AH1114" s="172"/>
      <c r="AI1114" s="34">
        <f t="shared" si="185"/>
        <v>435</v>
      </c>
      <c r="AJ1114" s="34">
        <f t="shared" si="186"/>
        <v>0</v>
      </c>
      <c r="AK1114" s="172"/>
      <c r="AL1114" s="172"/>
      <c r="AM1114" s="172"/>
      <c r="AN1114" s="172"/>
      <c r="AO1114" s="172"/>
      <c r="AP1114" s="172"/>
      <c r="AQ1114" s="172"/>
      <c r="AR1114" s="172"/>
      <c r="AS1114" s="172"/>
      <c r="AT1114" s="172"/>
      <c r="AU1114" s="172"/>
      <c r="AV1114" s="172"/>
      <c r="AW1114" s="172"/>
      <c r="AX1114" s="172"/>
      <c r="AY1114" s="172"/>
      <c r="AZ1114" s="172"/>
      <c r="BA1114" s="172"/>
      <c r="BB1114" s="172"/>
      <c r="BC1114" s="172"/>
      <c r="BD1114" s="172"/>
      <c r="BE1114" s="172"/>
      <c r="BF1114" s="172"/>
      <c r="BG1114" s="172"/>
      <c r="BH1114" s="172"/>
      <c r="BI1114" s="172"/>
      <c r="BJ1114" s="172"/>
      <c r="BK1114" s="172"/>
      <c r="BL1114" s="172"/>
      <c r="BM1114" s="172"/>
      <c r="BN1114" s="172"/>
      <c r="BO1114" s="172"/>
      <c r="BP1114" s="172"/>
      <c r="BQ1114" s="172"/>
      <c r="BR1114" s="172"/>
      <c r="BS1114" s="172"/>
      <c r="BT1114" s="172"/>
      <c r="BU1114" s="172"/>
      <c r="BV1114" s="172"/>
      <c r="BW1114" s="172"/>
      <c r="BX1114" s="172"/>
      <c r="BY1114" s="172"/>
      <c r="BZ1114" s="172"/>
      <c r="CA1114" s="172"/>
      <c r="CB1114" s="172"/>
      <c r="CC1114" s="172"/>
      <c r="CD1114" s="172"/>
      <c r="CE1114" s="172"/>
      <c r="CF1114" s="172"/>
      <c r="CG1114" s="172"/>
      <c r="CH1114" s="172"/>
      <c r="CI1114" s="172"/>
      <c r="CJ1114" s="172"/>
      <c r="CK1114" s="172"/>
      <c r="CL1114" s="172"/>
      <c r="CM1114" s="172"/>
      <c r="CN1114" s="172"/>
      <c r="CO1114" s="172"/>
      <c r="CP1114" s="172"/>
      <c r="CQ1114" s="172"/>
      <c r="CR1114" s="172"/>
      <c r="CS1114" s="172"/>
      <c r="CT1114" s="172"/>
      <c r="CU1114" s="172"/>
      <c r="CV1114" s="172"/>
      <c r="CW1114" s="172"/>
      <c r="CX1114" s="172"/>
      <c r="CY1114" s="172"/>
      <c r="CZ1114" s="172"/>
      <c r="DA1114" s="172"/>
      <c r="DB1114" s="172"/>
      <c r="DC1114" s="172"/>
      <c r="DD1114" s="172"/>
      <c r="DE1114" s="172"/>
      <c r="DF1114" s="172"/>
      <c r="DG1114" s="172"/>
      <c r="DH1114" s="172"/>
      <c r="DI1114" s="172"/>
      <c r="DJ1114" s="172"/>
      <c r="DK1114" s="172"/>
      <c r="DL1114" s="172"/>
      <c r="DM1114" s="172"/>
      <c r="DN1114" s="172"/>
      <c r="DO1114" s="172"/>
      <c r="DP1114" s="172"/>
      <c r="DQ1114" s="172"/>
      <c r="DR1114" s="172"/>
      <c r="DS1114" s="172"/>
      <c r="DT1114" s="172"/>
      <c r="DU1114" s="172"/>
      <c r="DV1114" s="172"/>
      <c r="DW1114" s="172"/>
      <c r="DX1114" s="172"/>
      <c r="DY1114" s="172"/>
      <c r="DZ1114" s="172"/>
      <c r="EA1114" s="172"/>
      <c r="EB1114" s="172"/>
      <c r="EC1114" s="172"/>
      <c r="ED1114" s="172"/>
      <c r="EE1114" s="172"/>
      <c r="EF1114" s="172"/>
      <c r="EG1114" s="172"/>
      <c r="EH1114" s="172"/>
      <c r="EI1114" s="172"/>
      <c r="EJ1114" s="172"/>
      <c r="EK1114" s="172"/>
      <c r="EL1114" s="172"/>
      <c r="EM1114" s="172"/>
      <c r="EN1114" s="172"/>
      <c r="EO1114" s="172"/>
      <c r="EP1114" s="172"/>
      <c r="EQ1114" s="172"/>
      <c r="ER1114" s="172"/>
      <c r="ES1114" s="172"/>
      <c r="ET1114" s="172"/>
      <c r="EU1114" s="172"/>
      <c r="EV1114" s="172"/>
      <c r="EW1114" s="172"/>
      <c r="EX1114" s="172"/>
      <c r="EY1114" s="172"/>
      <c r="EZ1114" s="172"/>
      <c r="FA1114" s="172"/>
      <c r="FB1114" s="172"/>
      <c r="FC1114" s="172"/>
      <c r="FD1114" s="172"/>
      <c r="FE1114" s="172"/>
      <c r="FF1114" s="172"/>
      <c r="FG1114" s="172"/>
      <c r="FH1114" s="172"/>
      <c r="FI1114" s="172"/>
      <c r="FJ1114" s="172"/>
      <c r="FK1114" s="172"/>
      <c r="FL1114" s="172"/>
      <c r="FM1114" s="172"/>
      <c r="FN1114" s="172"/>
      <c r="FO1114" s="172"/>
      <c r="FP1114" s="172"/>
      <c r="FQ1114" s="172"/>
      <c r="FR1114" s="172"/>
      <c r="FS1114" s="172"/>
      <c r="FT1114" s="172"/>
      <c r="FU1114" s="172"/>
      <c r="FV1114" s="172"/>
      <c r="FW1114" s="172"/>
      <c r="FX1114" s="172"/>
      <c r="FY1114" s="172"/>
      <c r="FZ1114" s="172"/>
      <c r="GA1114" s="172"/>
      <c r="GB1114" s="172"/>
      <c r="GC1114" s="172"/>
      <c r="GD1114" s="172"/>
      <c r="GE1114" s="172"/>
      <c r="GF1114" s="172"/>
      <c r="GG1114" s="172"/>
      <c r="GH1114" s="172"/>
      <c r="GI1114" s="172"/>
      <c r="GJ1114" s="172"/>
      <c r="GK1114" s="172"/>
      <c r="GL1114" s="172"/>
      <c r="GM1114" s="172"/>
      <c r="GN1114" s="172"/>
      <c r="GO1114" s="172"/>
      <c r="GP1114" s="172"/>
      <c r="GQ1114" s="172"/>
      <c r="GR1114" s="172"/>
      <c r="GS1114" s="172"/>
      <c r="GT1114" s="172"/>
      <c r="GU1114" s="172"/>
      <c r="GV1114" s="172"/>
      <c r="GW1114" s="172"/>
      <c r="GX1114" s="172"/>
      <c r="GY1114" s="172"/>
      <c r="GZ1114" s="172"/>
      <c r="HA1114" s="172"/>
      <c r="HB1114" s="172"/>
      <c r="HC1114" s="172"/>
      <c r="HD1114" s="172"/>
      <c r="HE1114" s="172"/>
      <c r="HF1114" s="172"/>
      <c r="HG1114" s="172"/>
      <c r="HH1114" s="172"/>
      <c r="HI1114" s="172"/>
      <c r="HJ1114" s="172"/>
      <c r="HK1114" s="172"/>
      <c r="HL1114" s="172"/>
      <c r="HM1114" s="172"/>
      <c r="HN1114" s="172"/>
      <c r="HO1114" s="172"/>
      <c r="HP1114" s="172"/>
      <c r="HQ1114" s="172"/>
      <c r="HR1114" s="172"/>
      <c r="HS1114" s="172"/>
      <c r="HT1114" s="172"/>
    </row>
    <row r="1115" spans="1:228" s="161" customFormat="1" ht="15.75" hidden="1" outlineLevel="2" x14ac:dyDescent="0.25">
      <c r="A1115" s="124" t="s">
        <v>627</v>
      </c>
      <c r="B1115" s="63" t="s">
        <v>628</v>
      </c>
      <c r="C1115" s="563">
        <v>0.1</v>
      </c>
      <c r="D1115" s="563">
        <f t="shared" si="179"/>
        <v>516</v>
      </c>
      <c r="E1115" s="563"/>
      <c r="F1115" s="563"/>
      <c r="G1115" s="563"/>
      <c r="H1115" s="563">
        <f t="shared" si="180"/>
        <v>516</v>
      </c>
      <c r="I1115" s="563">
        <v>0</v>
      </c>
      <c r="J1115" s="563">
        <v>516</v>
      </c>
      <c r="K1115" s="565">
        <v>0</v>
      </c>
      <c r="L1115" s="563">
        <f t="shared" si="181"/>
        <v>0</v>
      </c>
      <c r="M1115" s="565">
        <v>0</v>
      </c>
      <c r="N1115" s="563">
        <v>0</v>
      </c>
      <c r="O1115" s="563">
        <v>0</v>
      </c>
      <c r="P1115" s="563">
        <f t="shared" si="182"/>
        <v>0</v>
      </c>
      <c r="Q1115" s="563">
        <v>0</v>
      </c>
      <c r="R1115" s="563">
        <v>0</v>
      </c>
      <c r="S1115" s="563">
        <v>0</v>
      </c>
      <c r="T1115" s="563">
        <f t="shared" si="183"/>
        <v>0</v>
      </c>
      <c r="U1115" s="563">
        <v>0</v>
      </c>
      <c r="V1115" s="563">
        <v>0</v>
      </c>
      <c r="W1115" s="563">
        <v>0</v>
      </c>
      <c r="X1115" s="58"/>
      <c r="Y1115" s="286" t="s">
        <v>504</v>
      </c>
      <c r="Z1115" s="351"/>
      <c r="AA1115" s="172"/>
      <c r="AB1115" s="172"/>
      <c r="AC1115" s="172"/>
      <c r="AD1115" s="172"/>
      <c r="AE1115" s="172"/>
      <c r="AF1115" s="172"/>
      <c r="AG1115" s="172"/>
      <c r="AH1115" s="172"/>
      <c r="AI1115" s="34">
        <f t="shared" si="185"/>
        <v>516</v>
      </c>
      <c r="AJ1115" s="34">
        <f t="shared" si="186"/>
        <v>0</v>
      </c>
      <c r="AK1115" s="172"/>
      <c r="AL1115" s="172"/>
      <c r="AM1115" s="172"/>
      <c r="AN1115" s="172"/>
      <c r="AO1115" s="172"/>
      <c r="AP1115" s="172"/>
      <c r="AQ1115" s="172"/>
      <c r="AR1115" s="172"/>
      <c r="AS1115" s="172"/>
      <c r="AT1115" s="172"/>
      <c r="AU1115" s="172"/>
      <c r="AV1115" s="172"/>
      <c r="AW1115" s="172"/>
      <c r="AX1115" s="172"/>
      <c r="AY1115" s="172"/>
      <c r="AZ1115" s="172"/>
      <c r="BA1115" s="172"/>
      <c r="BB1115" s="172"/>
      <c r="BC1115" s="172"/>
      <c r="BD1115" s="172"/>
      <c r="BE1115" s="172"/>
      <c r="BF1115" s="172"/>
      <c r="BG1115" s="172"/>
      <c r="BH1115" s="172"/>
      <c r="BI1115" s="172"/>
      <c r="BJ1115" s="172"/>
      <c r="BK1115" s="172"/>
      <c r="BL1115" s="172"/>
      <c r="BM1115" s="172"/>
      <c r="BN1115" s="172"/>
      <c r="BO1115" s="172"/>
      <c r="BP1115" s="172"/>
      <c r="BQ1115" s="172"/>
      <c r="BR1115" s="172"/>
      <c r="BS1115" s="172"/>
      <c r="BT1115" s="172"/>
      <c r="BU1115" s="172"/>
      <c r="BV1115" s="172"/>
      <c r="BW1115" s="172"/>
      <c r="BX1115" s="172"/>
      <c r="BY1115" s="172"/>
      <c r="BZ1115" s="172"/>
      <c r="CA1115" s="172"/>
      <c r="CB1115" s="172"/>
      <c r="CC1115" s="172"/>
      <c r="CD1115" s="172"/>
      <c r="CE1115" s="172"/>
      <c r="CF1115" s="172"/>
      <c r="CG1115" s="172"/>
      <c r="CH1115" s="172"/>
      <c r="CI1115" s="172"/>
      <c r="CJ1115" s="172"/>
      <c r="CK1115" s="172"/>
      <c r="CL1115" s="172"/>
      <c r="CM1115" s="172"/>
      <c r="CN1115" s="172"/>
      <c r="CO1115" s="172"/>
      <c r="CP1115" s="172"/>
      <c r="CQ1115" s="172"/>
      <c r="CR1115" s="172"/>
      <c r="CS1115" s="172"/>
      <c r="CT1115" s="172"/>
      <c r="CU1115" s="172"/>
      <c r="CV1115" s="172"/>
      <c r="CW1115" s="172"/>
      <c r="CX1115" s="172"/>
      <c r="CY1115" s="172"/>
      <c r="CZ1115" s="172"/>
      <c r="DA1115" s="172"/>
      <c r="DB1115" s="172"/>
      <c r="DC1115" s="172"/>
      <c r="DD1115" s="172"/>
      <c r="DE1115" s="172"/>
      <c r="DF1115" s="172"/>
      <c r="DG1115" s="172"/>
      <c r="DH1115" s="172"/>
      <c r="DI1115" s="172"/>
      <c r="DJ1115" s="172"/>
      <c r="DK1115" s="172"/>
      <c r="DL1115" s="172"/>
      <c r="DM1115" s="172"/>
      <c r="DN1115" s="172"/>
      <c r="DO1115" s="172"/>
      <c r="DP1115" s="172"/>
      <c r="DQ1115" s="172"/>
      <c r="DR1115" s="172"/>
      <c r="DS1115" s="172"/>
      <c r="DT1115" s="172"/>
      <c r="DU1115" s="172"/>
      <c r="DV1115" s="172"/>
      <c r="DW1115" s="172"/>
      <c r="DX1115" s="172"/>
      <c r="DY1115" s="172"/>
      <c r="DZ1115" s="172"/>
      <c r="EA1115" s="172"/>
      <c r="EB1115" s="172"/>
      <c r="EC1115" s="172"/>
      <c r="ED1115" s="172"/>
      <c r="EE1115" s="172"/>
      <c r="EF1115" s="172"/>
      <c r="EG1115" s="172"/>
      <c r="EH1115" s="172"/>
      <c r="EI1115" s="172"/>
      <c r="EJ1115" s="172"/>
      <c r="EK1115" s="172"/>
      <c r="EL1115" s="172"/>
      <c r="EM1115" s="172"/>
      <c r="EN1115" s="172"/>
      <c r="EO1115" s="172"/>
      <c r="EP1115" s="172"/>
      <c r="EQ1115" s="172"/>
      <c r="ER1115" s="172"/>
      <c r="ES1115" s="172"/>
      <c r="ET1115" s="172"/>
      <c r="EU1115" s="172"/>
      <c r="EV1115" s="172"/>
      <c r="EW1115" s="172"/>
      <c r="EX1115" s="172"/>
      <c r="EY1115" s="172"/>
      <c r="EZ1115" s="172"/>
      <c r="FA1115" s="172"/>
      <c r="FB1115" s="172"/>
      <c r="FC1115" s="172"/>
      <c r="FD1115" s="172"/>
      <c r="FE1115" s="172"/>
      <c r="FF1115" s="172"/>
      <c r="FG1115" s="172"/>
      <c r="FH1115" s="172"/>
      <c r="FI1115" s="172"/>
      <c r="FJ1115" s="172"/>
      <c r="FK1115" s="172"/>
      <c r="FL1115" s="172"/>
      <c r="FM1115" s="172"/>
      <c r="FN1115" s="172"/>
      <c r="FO1115" s="172"/>
      <c r="FP1115" s="172"/>
      <c r="FQ1115" s="172"/>
      <c r="FR1115" s="172"/>
      <c r="FS1115" s="172"/>
      <c r="FT1115" s="172"/>
      <c r="FU1115" s="172"/>
      <c r="FV1115" s="172"/>
      <c r="FW1115" s="172"/>
      <c r="FX1115" s="172"/>
      <c r="FY1115" s="172"/>
      <c r="FZ1115" s="172"/>
      <c r="GA1115" s="172"/>
      <c r="GB1115" s="172"/>
      <c r="GC1115" s="172"/>
      <c r="GD1115" s="172"/>
      <c r="GE1115" s="172"/>
      <c r="GF1115" s="172"/>
      <c r="GG1115" s="172"/>
      <c r="GH1115" s="172"/>
      <c r="GI1115" s="172"/>
      <c r="GJ1115" s="172"/>
      <c r="GK1115" s="172"/>
      <c r="GL1115" s="172"/>
      <c r="GM1115" s="172"/>
      <c r="GN1115" s="172"/>
      <c r="GO1115" s="172"/>
      <c r="GP1115" s="172"/>
      <c r="GQ1115" s="172"/>
      <c r="GR1115" s="172"/>
      <c r="GS1115" s="172"/>
      <c r="GT1115" s="172"/>
      <c r="GU1115" s="172"/>
      <c r="GV1115" s="172"/>
      <c r="GW1115" s="172"/>
      <c r="GX1115" s="172"/>
      <c r="GY1115" s="172"/>
      <c r="GZ1115" s="172"/>
      <c r="HA1115" s="172"/>
      <c r="HB1115" s="172"/>
      <c r="HC1115" s="172"/>
      <c r="HD1115" s="172"/>
      <c r="HE1115" s="172"/>
      <c r="HF1115" s="172"/>
      <c r="HG1115" s="172"/>
      <c r="HH1115" s="172"/>
      <c r="HI1115" s="172"/>
      <c r="HJ1115" s="172"/>
      <c r="HK1115" s="172"/>
      <c r="HL1115" s="172"/>
      <c r="HM1115" s="172"/>
      <c r="HN1115" s="172"/>
      <c r="HO1115" s="172"/>
      <c r="HP1115" s="172"/>
      <c r="HQ1115" s="172"/>
      <c r="HR1115" s="172"/>
      <c r="HS1115" s="172"/>
      <c r="HT1115" s="172"/>
    </row>
    <row r="1116" spans="1:228" s="161" customFormat="1" ht="15.75" hidden="1" outlineLevel="2" x14ac:dyDescent="0.25">
      <c r="A1116" s="124" t="s">
        <v>629</v>
      </c>
      <c r="B1116" s="57" t="s">
        <v>630</v>
      </c>
      <c r="C1116" s="563">
        <v>0</v>
      </c>
      <c r="D1116" s="563">
        <f t="shared" si="179"/>
        <v>696.5</v>
      </c>
      <c r="E1116" s="563"/>
      <c r="F1116" s="563"/>
      <c r="G1116" s="563"/>
      <c r="H1116" s="563">
        <f t="shared" si="180"/>
        <v>696.5</v>
      </c>
      <c r="I1116" s="563">
        <v>0</v>
      </c>
      <c r="J1116" s="564">
        <v>696.5</v>
      </c>
      <c r="K1116" s="565">
        <v>0</v>
      </c>
      <c r="L1116" s="563">
        <f t="shared" si="181"/>
        <v>0</v>
      </c>
      <c r="M1116" s="565">
        <v>0</v>
      </c>
      <c r="N1116" s="563">
        <v>0</v>
      </c>
      <c r="O1116" s="563">
        <v>0</v>
      </c>
      <c r="P1116" s="563">
        <f t="shared" si="182"/>
        <v>0</v>
      </c>
      <c r="Q1116" s="563">
        <v>0</v>
      </c>
      <c r="R1116" s="563">
        <v>0</v>
      </c>
      <c r="S1116" s="563">
        <v>0</v>
      </c>
      <c r="T1116" s="563">
        <f t="shared" si="183"/>
        <v>0</v>
      </c>
      <c r="U1116" s="563">
        <v>0</v>
      </c>
      <c r="V1116" s="563">
        <v>0</v>
      </c>
      <c r="W1116" s="563">
        <v>0</v>
      </c>
      <c r="X1116" s="58"/>
      <c r="Y1116" s="286" t="s">
        <v>523</v>
      </c>
      <c r="Z1116" s="351"/>
      <c r="AA1116" s="172"/>
      <c r="AB1116" s="172"/>
      <c r="AC1116" s="172"/>
      <c r="AD1116" s="172"/>
      <c r="AE1116" s="172"/>
      <c r="AF1116" s="172"/>
      <c r="AG1116" s="172"/>
      <c r="AH1116" s="172"/>
      <c r="AI1116" s="34">
        <f t="shared" si="185"/>
        <v>696.5</v>
      </c>
      <c r="AJ1116" s="34">
        <f t="shared" si="186"/>
        <v>0</v>
      </c>
      <c r="AK1116" s="172"/>
      <c r="AL1116" s="172"/>
      <c r="AM1116" s="172"/>
      <c r="AN1116" s="172"/>
      <c r="AO1116" s="172"/>
      <c r="AP1116" s="172"/>
      <c r="AQ1116" s="172"/>
      <c r="AR1116" s="172"/>
      <c r="AS1116" s="172"/>
      <c r="AT1116" s="172"/>
      <c r="AU1116" s="172"/>
      <c r="AV1116" s="172"/>
      <c r="AW1116" s="172"/>
      <c r="AX1116" s="172"/>
      <c r="AY1116" s="172"/>
      <c r="AZ1116" s="172"/>
      <c r="BA1116" s="172"/>
      <c r="BB1116" s="172"/>
      <c r="BC1116" s="172"/>
      <c r="BD1116" s="172"/>
      <c r="BE1116" s="172"/>
      <c r="BF1116" s="172"/>
      <c r="BG1116" s="172"/>
      <c r="BH1116" s="172"/>
      <c r="BI1116" s="172"/>
      <c r="BJ1116" s="172"/>
      <c r="BK1116" s="172"/>
      <c r="BL1116" s="172"/>
      <c r="BM1116" s="172"/>
      <c r="BN1116" s="172"/>
      <c r="BO1116" s="172"/>
      <c r="BP1116" s="172"/>
      <c r="BQ1116" s="172"/>
      <c r="BR1116" s="172"/>
      <c r="BS1116" s="172"/>
      <c r="BT1116" s="172"/>
      <c r="BU1116" s="172"/>
      <c r="BV1116" s="172"/>
      <c r="BW1116" s="172"/>
      <c r="BX1116" s="172"/>
      <c r="BY1116" s="172"/>
      <c r="BZ1116" s="172"/>
      <c r="CA1116" s="172"/>
      <c r="CB1116" s="172"/>
      <c r="CC1116" s="172"/>
      <c r="CD1116" s="172"/>
      <c r="CE1116" s="172"/>
      <c r="CF1116" s="172"/>
      <c r="CG1116" s="172"/>
      <c r="CH1116" s="172"/>
      <c r="CI1116" s="172"/>
      <c r="CJ1116" s="172"/>
      <c r="CK1116" s="172"/>
      <c r="CL1116" s="172"/>
      <c r="CM1116" s="172"/>
      <c r="CN1116" s="172"/>
      <c r="CO1116" s="172"/>
      <c r="CP1116" s="172"/>
      <c r="CQ1116" s="172"/>
      <c r="CR1116" s="172"/>
      <c r="CS1116" s="172"/>
      <c r="CT1116" s="172"/>
      <c r="CU1116" s="172"/>
      <c r="CV1116" s="172"/>
      <c r="CW1116" s="172"/>
      <c r="CX1116" s="172"/>
      <c r="CY1116" s="172"/>
      <c r="CZ1116" s="172"/>
      <c r="DA1116" s="172"/>
      <c r="DB1116" s="172"/>
      <c r="DC1116" s="172"/>
      <c r="DD1116" s="172"/>
      <c r="DE1116" s="172"/>
      <c r="DF1116" s="172"/>
      <c r="DG1116" s="172"/>
      <c r="DH1116" s="172"/>
      <c r="DI1116" s="172"/>
      <c r="DJ1116" s="172"/>
      <c r="DK1116" s="172"/>
      <c r="DL1116" s="172"/>
      <c r="DM1116" s="172"/>
      <c r="DN1116" s="172"/>
      <c r="DO1116" s="172"/>
      <c r="DP1116" s="172"/>
      <c r="DQ1116" s="172"/>
      <c r="DR1116" s="172"/>
      <c r="DS1116" s="172"/>
      <c r="DT1116" s="172"/>
      <c r="DU1116" s="172"/>
      <c r="DV1116" s="172"/>
      <c r="DW1116" s="172"/>
      <c r="DX1116" s="172"/>
      <c r="DY1116" s="172"/>
      <c r="DZ1116" s="172"/>
      <c r="EA1116" s="172"/>
      <c r="EB1116" s="172"/>
      <c r="EC1116" s="172"/>
      <c r="ED1116" s="172"/>
      <c r="EE1116" s="172"/>
      <c r="EF1116" s="172"/>
      <c r="EG1116" s="172"/>
      <c r="EH1116" s="172"/>
      <c r="EI1116" s="172"/>
      <c r="EJ1116" s="172"/>
      <c r="EK1116" s="172"/>
      <c r="EL1116" s="172"/>
      <c r="EM1116" s="172"/>
      <c r="EN1116" s="172"/>
      <c r="EO1116" s="172"/>
      <c r="EP1116" s="172"/>
      <c r="EQ1116" s="172"/>
      <c r="ER1116" s="172"/>
      <c r="ES1116" s="172"/>
      <c r="ET1116" s="172"/>
      <c r="EU1116" s="172"/>
      <c r="EV1116" s="172"/>
      <c r="EW1116" s="172"/>
      <c r="EX1116" s="172"/>
      <c r="EY1116" s="172"/>
      <c r="EZ1116" s="172"/>
      <c r="FA1116" s="172"/>
      <c r="FB1116" s="172"/>
      <c r="FC1116" s="172"/>
      <c r="FD1116" s="172"/>
      <c r="FE1116" s="172"/>
      <c r="FF1116" s="172"/>
      <c r="FG1116" s="172"/>
      <c r="FH1116" s="172"/>
      <c r="FI1116" s="172"/>
      <c r="FJ1116" s="172"/>
      <c r="FK1116" s="172"/>
      <c r="FL1116" s="172"/>
      <c r="FM1116" s="172"/>
      <c r="FN1116" s="172"/>
      <c r="FO1116" s="172"/>
      <c r="FP1116" s="172"/>
      <c r="FQ1116" s="172"/>
      <c r="FR1116" s="172"/>
      <c r="FS1116" s="172"/>
      <c r="FT1116" s="172"/>
      <c r="FU1116" s="172"/>
      <c r="FV1116" s="172"/>
      <c r="FW1116" s="172"/>
      <c r="FX1116" s="172"/>
      <c r="FY1116" s="172"/>
      <c r="FZ1116" s="172"/>
      <c r="GA1116" s="172"/>
      <c r="GB1116" s="172"/>
      <c r="GC1116" s="172"/>
      <c r="GD1116" s="172"/>
      <c r="GE1116" s="172"/>
      <c r="GF1116" s="172"/>
      <c r="GG1116" s="172"/>
      <c r="GH1116" s="172"/>
      <c r="GI1116" s="172"/>
      <c r="GJ1116" s="172"/>
      <c r="GK1116" s="172"/>
      <c r="GL1116" s="172"/>
      <c r="GM1116" s="172"/>
      <c r="GN1116" s="172"/>
      <c r="GO1116" s="172"/>
      <c r="GP1116" s="172"/>
      <c r="GQ1116" s="172"/>
      <c r="GR1116" s="172"/>
      <c r="GS1116" s="172"/>
      <c r="GT1116" s="172"/>
      <c r="GU1116" s="172"/>
      <c r="GV1116" s="172"/>
      <c r="GW1116" s="172"/>
      <c r="GX1116" s="172"/>
      <c r="GY1116" s="172"/>
      <c r="GZ1116" s="172"/>
      <c r="HA1116" s="172"/>
      <c r="HB1116" s="172"/>
      <c r="HC1116" s="172"/>
      <c r="HD1116" s="172"/>
      <c r="HE1116" s="172"/>
      <c r="HF1116" s="172"/>
      <c r="HG1116" s="172"/>
      <c r="HH1116" s="172"/>
      <c r="HI1116" s="172"/>
      <c r="HJ1116" s="172"/>
      <c r="HK1116" s="172"/>
      <c r="HL1116" s="172"/>
      <c r="HM1116" s="172"/>
      <c r="HN1116" s="172"/>
      <c r="HO1116" s="172"/>
      <c r="HP1116" s="172"/>
      <c r="HQ1116" s="172"/>
      <c r="HR1116" s="172"/>
      <c r="HS1116" s="172"/>
      <c r="HT1116" s="172"/>
    </row>
    <row r="1117" spans="1:228" s="149" customFormat="1" ht="15.75" hidden="1" outlineLevel="2" x14ac:dyDescent="0.25">
      <c r="A1117" s="124" t="s">
        <v>631</v>
      </c>
      <c r="B1117" s="63" t="s">
        <v>632</v>
      </c>
      <c r="C1117" s="563">
        <v>0</v>
      </c>
      <c r="D1117" s="563">
        <f t="shared" si="179"/>
        <v>560</v>
      </c>
      <c r="E1117" s="563"/>
      <c r="F1117" s="563"/>
      <c r="G1117" s="563"/>
      <c r="H1117" s="563">
        <f t="shared" si="180"/>
        <v>560</v>
      </c>
      <c r="I1117" s="563">
        <v>0</v>
      </c>
      <c r="J1117" s="564">
        <v>560</v>
      </c>
      <c r="K1117" s="565">
        <v>0</v>
      </c>
      <c r="L1117" s="563">
        <f t="shared" si="181"/>
        <v>0</v>
      </c>
      <c r="M1117" s="565">
        <v>0</v>
      </c>
      <c r="N1117" s="563">
        <v>0</v>
      </c>
      <c r="O1117" s="563">
        <v>0</v>
      </c>
      <c r="P1117" s="563">
        <f t="shared" si="182"/>
        <v>0</v>
      </c>
      <c r="Q1117" s="563">
        <v>0</v>
      </c>
      <c r="R1117" s="563">
        <v>0</v>
      </c>
      <c r="S1117" s="563">
        <v>0</v>
      </c>
      <c r="T1117" s="563">
        <f t="shared" si="183"/>
        <v>0</v>
      </c>
      <c r="U1117" s="563">
        <v>0</v>
      </c>
      <c r="V1117" s="563">
        <v>0</v>
      </c>
      <c r="W1117" s="563">
        <v>0</v>
      </c>
      <c r="X1117" s="58"/>
      <c r="Y1117" s="281" t="s">
        <v>506</v>
      </c>
      <c r="Z1117" s="340"/>
      <c r="AI1117" s="34">
        <f t="shared" si="185"/>
        <v>560</v>
      </c>
      <c r="AJ1117" s="34">
        <f t="shared" si="186"/>
        <v>0</v>
      </c>
    </row>
    <row r="1118" spans="1:228" s="149" customFormat="1" ht="15.75" hidden="1" outlineLevel="2" x14ac:dyDescent="0.25">
      <c r="A1118" s="124" t="s">
        <v>633</v>
      </c>
      <c r="B1118" s="63" t="s">
        <v>634</v>
      </c>
      <c r="C1118" s="563">
        <v>0</v>
      </c>
      <c r="D1118" s="563">
        <f t="shared" si="179"/>
        <v>484</v>
      </c>
      <c r="E1118" s="563"/>
      <c r="F1118" s="563"/>
      <c r="G1118" s="563"/>
      <c r="H1118" s="563">
        <f t="shared" si="180"/>
        <v>484</v>
      </c>
      <c r="I1118" s="563">
        <v>0</v>
      </c>
      <c r="J1118" s="564">
        <v>484</v>
      </c>
      <c r="K1118" s="565">
        <v>0</v>
      </c>
      <c r="L1118" s="563">
        <f t="shared" si="181"/>
        <v>0</v>
      </c>
      <c r="M1118" s="565">
        <v>0</v>
      </c>
      <c r="N1118" s="563">
        <v>0</v>
      </c>
      <c r="O1118" s="563">
        <v>0</v>
      </c>
      <c r="P1118" s="563">
        <f t="shared" si="182"/>
        <v>0</v>
      </c>
      <c r="Q1118" s="563">
        <v>0</v>
      </c>
      <c r="R1118" s="563">
        <v>0</v>
      </c>
      <c r="S1118" s="563">
        <v>0</v>
      </c>
      <c r="T1118" s="563">
        <f t="shared" si="183"/>
        <v>0</v>
      </c>
      <c r="U1118" s="563">
        <v>0</v>
      </c>
      <c r="V1118" s="563">
        <v>0</v>
      </c>
      <c r="W1118" s="563">
        <v>0</v>
      </c>
      <c r="X1118" s="58"/>
      <c r="Y1118" s="281" t="s">
        <v>506</v>
      </c>
      <c r="Z1118" s="340"/>
      <c r="AI1118" s="34">
        <f t="shared" si="185"/>
        <v>484</v>
      </c>
      <c r="AJ1118" s="34">
        <f t="shared" si="186"/>
        <v>0</v>
      </c>
    </row>
    <row r="1119" spans="1:228" s="149" customFormat="1" ht="15.75" hidden="1" outlineLevel="2" x14ac:dyDescent="0.25">
      <c r="A1119" s="124" t="s">
        <v>635</v>
      </c>
      <c r="B1119" s="63" t="s">
        <v>636</v>
      </c>
      <c r="C1119" s="563">
        <v>8.3000000000000007</v>
      </c>
      <c r="D1119" s="563">
        <f t="shared" si="179"/>
        <v>500</v>
      </c>
      <c r="E1119" s="563"/>
      <c r="F1119" s="563"/>
      <c r="G1119" s="563"/>
      <c r="H1119" s="563">
        <f t="shared" si="180"/>
        <v>500</v>
      </c>
      <c r="I1119" s="563">
        <v>0</v>
      </c>
      <c r="J1119" s="564">
        <v>500</v>
      </c>
      <c r="K1119" s="565">
        <v>0</v>
      </c>
      <c r="L1119" s="563">
        <f t="shared" si="181"/>
        <v>0</v>
      </c>
      <c r="M1119" s="565">
        <v>0</v>
      </c>
      <c r="N1119" s="563">
        <v>0</v>
      </c>
      <c r="O1119" s="563">
        <v>0</v>
      </c>
      <c r="P1119" s="563">
        <f t="shared" si="182"/>
        <v>0</v>
      </c>
      <c r="Q1119" s="563">
        <v>0</v>
      </c>
      <c r="R1119" s="563">
        <v>0</v>
      </c>
      <c r="S1119" s="563">
        <v>0</v>
      </c>
      <c r="T1119" s="563">
        <f t="shared" si="183"/>
        <v>0</v>
      </c>
      <c r="U1119" s="563">
        <v>0</v>
      </c>
      <c r="V1119" s="563">
        <v>0</v>
      </c>
      <c r="W1119" s="563">
        <v>0</v>
      </c>
      <c r="X1119" s="58"/>
      <c r="Y1119" s="281" t="s">
        <v>506</v>
      </c>
      <c r="Z1119" s="340"/>
      <c r="AI1119" s="34">
        <f t="shared" si="185"/>
        <v>500</v>
      </c>
      <c r="AJ1119" s="34">
        <f t="shared" si="186"/>
        <v>0</v>
      </c>
    </row>
    <row r="1120" spans="1:228" s="316" customFormat="1" ht="15.75" hidden="1" outlineLevel="2" x14ac:dyDescent="0.25">
      <c r="A1120" s="327" t="s">
        <v>437</v>
      </c>
      <c r="B1120" s="105" t="s">
        <v>2167</v>
      </c>
      <c r="C1120" s="571">
        <v>0</v>
      </c>
      <c r="D1120" s="571">
        <f t="shared" si="179"/>
        <v>1500</v>
      </c>
      <c r="E1120" s="571"/>
      <c r="F1120" s="571"/>
      <c r="G1120" s="571"/>
      <c r="H1120" s="571">
        <f t="shared" si="180"/>
        <v>0</v>
      </c>
      <c r="I1120" s="571">
        <v>0</v>
      </c>
      <c r="J1120" s="571">
        <v>0</v>
      </c>
      <c r="K1120" s="571">
        <v>0</v>
      </c>
      <c r="L1120" s="571">
        <f t="shared" si="181"/>
        <v>1500</v>
      </c>
      <c r="M1120" s="571">
        <v>0</v>
      </c>
      <c r="N1120" s="571">
        <v>1500</v>
      </c>
      <c r="O1120" s="588">
        <v>0</v>
      </c>
      <c r="P1120" s="571">
        <f t="shared" si="182"/>
        <v>0</v>
      </c>
      <c r="Q1120" s="616">
        <v>0</v>
      </c>
      <c r="R1120" s="616">
        <v>0</v>
      </c>
      <c r="S1120" s="616">
        <v>0</v>
      </c>
      <c r="T1120" s="571">
        <f t="shared" si="183"/>
        <v>0</v>
      </c>
      <c r="U1120" s="616">
        <v>0</v>
      </c>
      <c r="V1120" s="616">
        <v>0</v>
      </c>
      <c r="W1120" s="616">
        <v>0</v>
      </c>
    </row>
    <row r="1121" spans="1:228" s="316" customFormat="1" ht="15.75" hidden="1" outlineLevel="2" x14ac:dyDescent="0.25">
      <c r="A1121" s="327" t="s">
        <v>633</v>
      </c>
      <c r="B1121" s="105" t="s">
        <v>2168</v>
      </c>
      <c r="C1121" s="571">
        <v>0</v>
      </c>
      <c r="D1121" s="571">
        <f t="shared" si="179"/>
        <v>1000</v>
      </c>
      <c r="E1121" s="571"/>
      <c r="F1121" s="571"/>
      <c r="G1121" s="571"/>
      <c r="H1121" s="571">
        <f t="shared" si="180"/>
        <v>0</v>
      </c>
      <c r="I1121" s="571">
        <v>0</v>
      </c>
      <c r="J1121" s="571">
        <v>0</v>
      </c>
      <c r="K1121" s="571">
        <v>0</v>
      </c>
      <c r="L1121" s="571">
        <f t="shared" si="181"/>
        <v>1000</v>
      </c>
      <c r="M1121" s="571">
        <v>0</v>
      </c>
      <c r="N1121" s="571">
        <v>1000</v>
      </c>
      <c r="O1121" s="588">
        <v>0</v>
      </c>
      <c r="P1121" s="571">
        <f t="shared" si="182"/>
        <v>0</v>
      </c>
      <c r="Q1121" s="616">
        <v>0</v>
      </c>
      <c r="R1121" s="616">
        <v>0</v>
      </c>
      <c r="S1121" s="616">
        <v>0</v>
      </c>
      <c r="T1121" s="571">
        <f t="shared" si="183"/>
        <v>0</v>
      </c>
      <c r="U1121" s="616">
        <v>0</v>
      </c>
      <c r="V1121" s="616">
        <v>0</v>
      </c>
      <c r="W1121" s="616">
        <v>0</v>
      </c>
    </row>
    <row r="1122" spans="1:228" s="316" customFormat="1" ht="15.75" hidden="1" outlineLevel="2" x14ac:dyDescent="0.25">
      <c r="A1122" s="327" t="s">
        <v>627</v>
      </c>
      <c r="B1122" s="105" t="s">
        <v>2169</v>
      </c>
      <c r="C1122" s="571">
        <v>0</v>
      </c>
      <c r="D1122" s="571">
        <f t="shared" si="179"/>
        <v>1500</v>
      </c>
      <c r="E1122" s="571"/>
      <c r="F1122" s="571"/>
      <c r="G1122" s="571"/>
      <c r="H1122" s="571">
        <f t="shared" si="180"/>
        <v>0</v>
      </c>
      <c r="I1122" s="571">
        <v>0</v>
      </c>
      <c r="J1122" s="571">
        <v>0</v>
      </c>
      <c r="K1122" s="571">
        <v>0</v>
      </c>
      <c r="L1122" s="571">
        <f t="shared" si="181"/>
        <v>1500</v>
      </c>
      <c r="M1122" s="571">
        <v>0</v>
      </c>
      <c r="N1122" s="571">
        <v>1500</v>
      </c>
      <c r="O1122" s="588">
        <v>0</v>
      </c>
      <c r="P1122" s="571">
        <f t="shared" si="182"/>
        <v>0</v>
      </c>
      <c r="Q1122" s="616">
        <v>0</v>
      </c>
      <c r="R1122" s="616">
        <v>0</v>
      </c>
      <c r="S1122" s="616">
        <v>0</v>
      </c>
      <c r="T1122" s="571">
        <f t="shared" si="183"/>
        <v>0</v>
      </c>
      <c r="U1122" s="616">
        <v>0</v>
      </c>
      <c r="V1122" s="616">
        <v>0</v>
      </c>
      <c r="W1122" s="616">
        <v>0</v>
      </c>
    </row>
    <row r="1123" spans="1:228" s="161" customFormat="1" ht="31.5" hidden="1" outlineLevel="2" x14ac:dyDescent="0.25">
      <c r="A1123" s="518" t="s">
        <v>918</v>
      </c>
      <c r="B1123" s="509" t="s">
        <v>2170</v>
      </c>
      <c r="C1123" s="605">
        <v>4.95</v>
      </c>
      <c r="D1123" s="605">
        <f t="shared" si="179"/>
        <v>1400</v>
      </c>
      <c r="E1123" s="605"/>
      <c r="F1123" s="605"/>
      <c r="G1123" s="605"/>
      <c r="H1123" s="605">
        <f t="shared" si="180"/>
        <v>0</v>
      </c>
      <c r="I1123" s="605">
        <v>0</v>
      </c>
      <c r="J1123" s="605">
        <v>0</v>
      </c>
      <c r="K1123" s="605">
        <v>0</v>
      </c>
      <c r="L1123" s="605">
        <f t="shared" si="181"/>
        <v>1400</v>
      </c>
      <c r="M1123" s="603">
        <v>0</v>
      </c>
      <c r="N1123" s="603">
        <v>1400</v>
      </c>
      <c r="O1123" s="604">
        <v>0</v>
      </c>
      <c r="P1123" s="605">
        <f t="shared" si="182"/>
        <v>0</v>
      </c>
      <c r="Q1123" s="618">
        <v>0</v>
      </c>
      <c r="R1123" s="618">
        <v>0</v>
      </c>
      <c r="S1123" s="618">
        <v>0</v>
      </c>
      <c r="T1123" s="605">
        <f t="shared" si="183"/>
        <v>0</v>
      </c>
      <c r="U1123" s="618">
        <v>0</v>
      </c>
      <c r="V1123" s="618">
        <v>0</v>
      </c>
      <c r="W1123" s="618">
        <v>0</v>
      </c>
    </row>
    <row r="1124" spans="1:228" s="54" customFormat="1" ht="15.75" hidden="1" outlineLevel="1" x14ac:dyDescent="0.2">
      <c r="A1124" s="101" t="s">
        <v>439</v>
      </c>
      <c r="B1124" s="29" t="s">
        <v>440</v>
      </c>
      <c r="C1124" s="562">
        <f>SUM(C1125:C1130)</f>
        <v>23</v>
      </c>
      <c r="D1124" s="562">
        <f t="shared" si="179"/>
        <v>7041.75</v>
      </c>
      <c r="E1124" s="562">
        <f t="shared" ref="E1124:W1124" si="187">SUM(E1125:E1130)</f>
        <v>0</v>
      </c>
      <c r="F1124" s="562">
        <f t="shared" si="187"/>
        <v>0</v>
      </c>
      <c r="G1124" s="562">
        <f t="shared" si="187"/>
        <v>0</v>
      </c>
      <c r="H1124" s="562">
        <f t="shared" si="180"/>
        <v>3541.75</v>
      </c>
      <c r="I1124" s="562">
        <f t="shared" si="187"/>
        <v>0</v>
      </c>
      <c r="J1124" s="562">
        <f t="shared" si="187"/>
        <v>3541.75</v>
      </c>
      <c r="K1124" s="562">
        <f t="shared" si="187"/>
        <v>0</v>
      </c>
      <c r="L1124" s="562">
        <f t="shared" si="181"/>
        <v>2500</v>
      </c>
      <c r="M1124" s="562">
        <f t="shared" si="187"/>
        <v>0</v>
      </c>
      <c r="N1124" s="562">
        <f t="shared" si="187"/>
        <v>2500</v>
      </c>
      <c r="O1124" s="562">
        <f t="shared" si="187"/>
        <v>0</v>
      </c>
      <c r="P1124" s="562">
        <f t="shared" si="182"/>
        <v>1000</v>
      </c>
      <c r="Q1124" s="562">
        <f t="shared" si="187"/>
        <v>0</v>
      </c>
      <c r="R1124" s="562">
        <f t="shared" si="187"/>
        <v>1000</v>
      </c>
      <c r="S1124" s="562">
        <f t="shared" si="187"/>
        <v>0</v>
      </c>
      <c r="T1124" s="562">
        <f t="shared" si="183"/>
        <v>0</v>
      </c>
      <c r="U1124" s="562">
        <f t="shared" si="187"/>
        <v>0</v>
      </c>
      <c r="V1124" s="562">
        <f t="shared" si="187"/>
        <v>0</v>
      </c>
      <c r="W1124" s="562">
        <f t="shared" si="187"/>
        <v>0</v>
      </c>
      <c r="X1124" s="31" t="s">
        <v>41</v>
      </c>
      <c r="Y1124" s="273"/>
      <c r="Z1124" s="335"/>
      <c r="AI1124" s="34">
        <f>SUM(I1124:K1124)</f>
        <v>3541.75</v>
      </c>
      <c r="AJ1124" s="34">
        <f>AI1124-H1124</f>
        <v>0</v>
      </c>
    </row>
    <row r="1125" spans="1:228" s="176" customFormat="1" ht="31.5" hidden="1" outlineLevel="2" x14ac:dyDescent="0.2">
      <c r="A1125" s="124" t="s">
        <v>441</v>
      </c>
      <c r="B1125" s="63" t="s">
        <v>637</v>
      </c>
      <c r="C1125" s="563">
        <v>0</v>
      </c>
      <c r="D1125" s="563">
        <f t="shared" si="179"/>
        <v>726.75</v>
      </c>
      <c r="E1125" s="563"/>
      <c r="F1125" s="563"/>
      <c r="G1125" s="563"/>
      <c r="H1125" s="563">
        <f t="shared" si="180"/>
        <v>726.75</v>
      </c>
      <c r="I1125" s="563">
        <v>0</v>
      </c>
      <c r="J1125" s="563">
        <v>726.75</v>
      </c>
      <c r="K1125" s="565">
        <v>0</v>
      </c>
      <c r="L1125" s="563">
        <f t="shared" si="181"/>
        <v>0</v>
      </c>
      <c r="M1125" s="565">
        <v>0</v>
      </c>
      <c r="N1125" s="563">
        <v>0</v>
      </c>
      <c r="O1125" s="563">
        <v>0</v>
      </c>
      <c r="P1125" s="563">
        <f t="shared" si="182"/>
        <v>0</v>
      </c>
      <c r="Q1125" s="563">
        <v>0</v>
      </c>
      <c r="R1125" s="563">
        <v>0</v>
      </c>
      <c r="S1125" s="563">
        <v>0</v>
      </c>
      <c r="T1125" s="563">
        <f t="shared" si="183"/>
        <v>0</v>
      </c>
      <c r="U1125" s="563">
        <v>0</v>
      </c>
      <c r="V1125" s="563">
        <v>0</v>
      </c>
      <c r="W1125" s="563">
        <v>0</v>
      </c>
      <c r="X1125" s="58"/>
      <c r="Y1125" s="286" t="s">
        <v>504</v>
      </c>
      <c r="Z1125" s="354"/>
      <c r="AI1125" s="34">
        <f>SUM(I1125:K1125)</f>
        <v>726.75</v>
      </c>
      <c r="AJ1125" s="34">
        <f>AI1125-H1125</f>
        <v>0</v>
      </c>
    </row>
    <row r="1126" spans="1:228" s="161" customFormat="1" ht="15.75" hidden="1" outlineLevel="2" x14ac:dyDescent="0.25">
      <c r="A1126" s="124" t="s">
        <v>443</v>
      </c>
      <c r="B1126" s="63" t="s">
        <v>638</v>
      </c>
      <c r="C1126" s="563">
        <v>3</v>
      </c>
      <c r="D1126" s="563">
        <f t="shared" si="179"/>
        <v>1000</v>
      </c>
      <c r="E1126" s="563"/>
      <c r="F1126" s="563"/>
      <c r="G1126" s="563"/>
      <c r="H1126" s="563">
        <f t="shared" si="180"/>
        <v>1000</v>
      </c>
      <c r="I1126" s="563">
        <v>0</v>
      </c>
      <c r="J1126" s="563">
        <v>1000</v>
      </c>
      <c r="K1126" s="565">
        <v>0</v>
      </c>
      <c r="L1126" s="563">
        <f t="shared" si="181"/>
        <v>0</v>
      </c>
      <c r="M1126" s="565">
        <v>0</v>
      </c>
      <c r="N1126" s="563">
        <v>0</v>
      </c>
      <c r="O1126" s="563">
        <v>0</v>
      </c>
      <c r="P1126" s="563">
        <f t="shared" si="182"/>
        <v>0</v>
      </c>
      <c r="Q1126" s="563">
        <v>0</v>
      </c>
      <c r="R1126" s="563">
        <v>0</v>
      </c>
      <c r="S1126" s="563">
        <v>0</v>
      </c>
      <c r="T1126" s="563">
        <f t="shared" si="183"/>
        <v>0</v>
      </c>
      <c r="U1126" s="563">
        <v>0</v>
      </c>
      <c r="V1126" s="563">
        <v>0</v>
      </c>
      <c r="W1126" s="563">
        <v>0</v>
      </c>
      <c r="X1126" s="58"/>
      <c r="Y1126" s="286" t="s">
        <v>504</v>
      </c>
      <c r="Z1126" s="355"/>
      <c r="AA1126" s="177"/>
      <c r="AB1126" s="177"/>
      <c r="AC1126" s="177"/>
      <c r="AD1126" s="177"/>
      <c r="AE1126" s="177"/>
      <c r="AF1126" s="177"/>
      <c r="AG1126" s="177"/>
      <c r="AH1126" s="177"/>
      <c r="AI1126" s="34">
        <f>SUM(I1126:K1126)</f>
        <v>1000</v>
      </c>
      <c r="AJ1126" s="34">
        <f>AI1126-H1126</f>
        <v>0</v>
      </c>
      <c r="AK1126" s="177"/>
      <c r="AL1126" s="177"/>
      <c r="AM1126" s="177"/>
      <c r="AN1126" s="177"/>
      <c r="AO1126" s="177"/>
      <c r="AP1126" s="177"/>
      <c r="AQ1126" s="177"/>
      <c r="AR1126" s="177"/>
      <c r="AS1126" s="177"/>
      <c r="AT1126" s="177"/>
      <c r="AU1126" s="177"/>
      <c r="AV1126" s="177"/>
      <c r="AW1126" s="177"/>
      <c r="AX1126" s="177"/>
      <c r="AY1126" s="177"/>
      <c r="AZ1126" s="177"/>
      <c r="BA1126" s="177"/>
      <c r="BB1126" s="177"/>
      <c r="BC1126" s="177"/>
      <c r="BD1126" s="177"/>
      <c r="BE1126" s="177"/>
      <c r="BF1126" s="177"/>
      <c r="BG1126" s="177"/>
      <c r="BH1126" s="177"/>
      <c r="BI1126" s="177"/>
      <c r="BJ1126" s="177"/>
      <c r="BK1126" s="177"/>
      <c r="BL1126" s="177"/>
      <c r="BM1126" s="177"/>
      <c r="BN1126" s="177"/>
      <c r="BO1126" s="177"/>
      <c r="BP1126" s="177"/>
      <c r="BQ1126" s="177"/>
      <c r="BR1126" s="177"/>
      <c r="BS1126" s="177"/>
      <c r="BT1126" s="177"/>
      <c r="BU1126" s="177"/>
      <c r="BV1126" s="177"/>
      <c r="BW1126" s="177"/>
      <c r="BX1126" s="177"/>
      <c r="BY1126" s="177"/>
      <c r="BZ1126" s="177"/>
      <c r="CA1126" s="177"/>
      <c r="CB1126" s="177"/>
      <c r="CC1126" s="177"/>
      <c r="CD1126" s="177"/>
      <c r="CE1126" s="177"/>
      <c r="CF1126" s="177"/>
      <c r="CG1126" s="177"/>
      <c r="CH1126" s="177"/>
      <c r="CI1126" s="177"/>
      <c r="CJ1126" s="177"/>
      <c r="CK1126" s="177"/>
      <c r="CL1126" s="177"/>
      <c r="CM1126" s="177"/>
      <c r="CN1126" s="177"/>
      <c r="CO1126" s="177"/>
      <c r="CP1126" s="177"/>
      <c r="CQ1126" s="177"/>
      <c r="CR1126" s="177"/>
      <c r="CS1126" s="177"/>
      <c r="CT1126" s="177"/>
      <c r="CU1126" s="177"/>
      <c r="CV1126" s="177"/>
      <c r="CW1126" s="177"/>
      <c r="CX1126" s="177"/>
      <c r="CY1126" s="177"/>
      <c r="CZ1126" s="177"/>
      <c r="DA1126" s="177"/>
      <c r="DB1126" s="177"/>
      <c r="DC1126" s="177"/>
      <c r="DD1126" s="177"/>
      <c r="DE1126" s="177"/>
      <c r="DF1126" s="177"/>
      <c r="DG1126" s="177"/>
      <c r="DH1126" s="177"/>
      <c r="DI1126" s="177"/>
      <c r="DJ1126" s="177"/>
      <c r="DK1126" s="177"/>
      <c r="DL1126" s="177"/>
      <c r="DM1126" s="177"/>
      <c r="DN1126" s="177"/>
      <c r="DO1126" s="177"/>
      <c r="DP1126" s="177"/>
      <c r="DQ1126" s="177"/>
      <c r="DR1126" s="177"/>
      <c r="DS1126" s="177"/>
      <c r="DT1126" s="177"/>
      <c r="DU1126" s="177"/>
      <c r="DV1126" s="177"/>
      <c r="DW1126" s="177"/>
      <c r="DX1126" s="177"/>
      <c r="DY1126" s="177"/>
      <c r="DZ1126" s="177"/>
      <c r="EA1126" s="177"/>
      <c r="EB1126" s="177"/>
      <c r="EC1126" s="177"/>
      <c r="ED1126" s="177"/>
      <c r="EE1126" s="177"/>
      <c r="EF1126" s="177"/>
      <c r="EG1126" s="177"/>
      <c r="EH1126" s="177"/>
      <c r="EI1126" s="177"/>
      <c r="EJ1126" s="177"/>
      <c r="EK1126" s="177"/>
      <c r="EL1126" s="177"/>
      <c r="EM1126" s="177"/>
      <c r="EN1126" s="177"/>
      <c r="EO1126" s="177"/>
      <c r="EP1126" s="177"/>
      <c r="EQ1126" s="177"/>
      <c r="ER1126" s="177"/>
      <c r="ES1126" s="177"/>
      <c r="ET1126" s="177"/>
      <c r="EU1126" s="177"/>
      <c r="EV1126" s="177"/>
      <c r="EW1126" s="177"/>
      <c r="EX1126" s="177"/>
      <c r="EY1126" s="177"/>
      <c r="EZ1126" s="177"/>
      <c r="FA1126" s="177"/>
      <c r="FB1126" s="177"/>
      <c r="FC1126" s="177"/>
      <c r="FD1126" s="177"/>
      <c r="FE1126" s="177"/>
      <c r="FF1126" s="177"/>
      <c r="FG1126" s="177"/>
      <c r="FH1126" s="177"/>
      <c r="FI1126" s="177"/>
      <c r="FJ1126" s="177"/>
      <c r="FK1126" s="177"/>
      <c r="FL1126" s="177"/>
      <c r="FM1126" s="177"/>
      <c r="FN1126" s="177"/>
      <c r="FO1126" s="177"/>
      <c r="FP1126" s="177"/>
      <c r="FQ1126" s="177"/>
      <c r="FR1126" s="177"/>
      <c r="FS1126" s="177"/>
      <c r="FT1126" s="177"/>
      <c r="FU1126" s="177"/>
      <c r="FV1126" s="177"/>
      <c r="FW1126" s="177"/>
      <c r="FX1126" s="177"/>
      <c r="FY1126" s="177"/>
      <c r="FZ1126" s="177"/>
      <c r="GA1126" s="177"/>
      <c r="GB1126" s="177"/>
      <c r="GC1126" s="177"/>
      <c r="GD1126" s="177"/>
      <c r="GE1126" s="177"/>
      <c r="GF1126" s="177"/>
      <c r="GG1126" s="177"/>
      <c r="GH1126" s="177"/>
      <c r="GI1126" s="177"/>
      <c r="GJ1126" s="177"/>
      <c r="GK1126" s="177"/>
      <c r="GL1126" s="177"/>
      <c r="GM1126" s="177"/>
      <c r="GN1126" s="177"/>
      <c r="GO1126" s="177"/>
      <c r="GP1126" s="177"/>
      <c r="GQ1126" s="177"/>
      <c r="GR1126" s="177"/>
      <c r="GS1126" s="177"/>
      <c r="GT1126" s="177"/>
      <c r="GU1126" s="177"/>
      <c r="GV1126" s="177"/>
      <c r="GW1126" s="177"/>
      <c r="GX1126" s="177"/>
      <c r="GY1126" s="177"/>
      <c r="GZ1126" s="177"/>
      <c r="HA1126" s="177"/>
      <c r="HB1126" s="177"/>
      <c r="HC1126" s="177"/>
      <c r="HD1126" s="177"/>
      <c r="HE1126" s="177"/>
      <c r="HF1126" s="177"/>
      <c r="HG1126" s="177"/>
      <c r="HH1126" s="177"/>
      <c r="HI1126" s="177"/>
      <c r="HJ1126" s="177"/>
      <c r="HK1126" s="177"/>
      <c r="HL1126" s="177"/>
      <c r="HM1126" s="177"/>
      <c r="HN1126" s="177"/>
      <c r="HO1126" s="177"/>
      <c r="HP1126" s="177"/>
      <c r="HQ1126" s="177"/>
      <c r="HR1126" s="177"/>
      <c r="HS1126" s="177"/>
      <c r="HT1126" s="177"/>
    </row>
    <row r="1127" spans="1:228" s="149" customFormat="1" ht="15.75" hidden="1" outlineLevel="2" x14ac:dyDescent="0.25">
      <c r="A1127" s="124" t="s">
        <v>445</v>
      </c>
      <c r="B1127" s="63" t="s">
        <v>1067</v>
      </c>
      <c r="C1127" s="563">
        <v>10</v>
      </c>
      <c r="D1127" s="563">
        <f t="shared" si="179"/>
        <v>1815</v>
      </c>
      <c r="E1127" s="563"/>
      <c r="F1127" s="563"/>
      <c r="G1127" s="563"/>
      <c r="H1127" s="563">
        <f t="shared" si="180"/>
        <v>1815</v>
      </c>
      <c r="I1127" s="563">
        <v>0</v>
      </c>
      <c r="J1127" s="564">
        <v>1815</v>
      </c>
      <c r="K1127" s="565">
        <v>0</v>
      </c>
      <c r="L1127" s="563">
        <f t="shared" si="181"/>
        <v>0</v>
      </c>
      <c r="M1127" s="565">
        <v>0</v>
      </c>
      <c r="N1127" s="563">
        <v>0</v>
      </c>
      <c r="O1127" s="563">
        <v>0</v>
      </c>
      <c r="P1127" s="563">
        <f t="shared" si="182"/>
        <v>0</v>
      </c>
      <c r="Q1127" s="563">
        <v>0</v>
      </c>
      <c r="R1127" s="563">
        <v>0</v>
      </c>
      <c r="S1127" s="563">
        <v>0</v>
      </c>
      <c r="T1127" s="563">
        <f t="shared" si="183"/>
        <v>0</v>
      </c>
      <c r="U1127" s="563">
        <v>0</v>
      </c>
      <c r="V1127" s="563">
        <v>0</v>
      </c>
      <c r="W1127" s="563">
        <v>0</v>
      </c>
      <c r="X1127" s="58"/>
      <c r="Y1127" s="281" t="s">
        <v>506</v>
      </c>
      <c r="Z1127" s="340"/>
      <c r="AI1127" s="34">
        <f>SUM(I1127:K1127)</f>
        <v>1815</v>
      </c>
      <c r="AJ1127" s="34">
        <f>AI1127-H1127</f>
        <v>0</v>
      </c>
    </row>
    <row r="1128" spans="1:228" s="316" customFormat="1" ht="15.75" hidden="1" outlineLevel="2" x14ac:dyDescent="0.25">
      <c r="A1128" s="124" t="s">
        <v>447</v>
      </c>
      <c r="B1128" s="63" t="s">
        <v>1074</v>
      </c>
      <c r="C1128" s="563">
        <v>10</v>
      </c>
      <c r="D1128" s="563">
        <f t="shared" si="179"/>
        <v>1000</v>
      </c>
      <c r="E1128" s="563"/>
      <c r="F1128" s="563"/>
      <c r="G1128" s="563"/>
      <c r="H1128" s="563">
        <f t="shared" si="180"/>
        <v>0</v>
      </c>
      <c r="I1128" s="563">
        <v>0</v>
      </c>
      <c r="J1128" s="563">
        <v>0</v>
      </c>
      <c r="K1128" s="565">
        <v>0</v>
      </c>
      <c r="L1128" s="563">
        <f t="shared" si="181"/>
        <v>0</v>
      </c>
      <c r="M1128" s="565">
        <v>0</v>
      </c>
      <c r="N1128" s="563">
        <v>0</v>
      </c>
      <c r="O1128" s="563">
        <v>0</v>
      </c>
      <c r="P1128" s="563">
        <f t="shared" si="182"/>
        <v>1000</v>
      </c>
      <c r="Q1128" s="563">
        <v>0</v>
      </c>
      <c r="R1128" s="563">
        <v>1000</v>
      </c>
      <c r="S1128" s="563">
        <v>0</v>
      </c>
      <c r="T1128" s="563">
        <f t="shared" si="183"/>
        <v>0</v>
      </c>
      <c r="U1128" s="563">
        <v>0</v>
      </c>
      <c r="V1128" s="563">
        <v>0</v>
      </c>
      <c r="W1128" s="563">
        <v>0</v>
      </c>
      <c r="X1128" s="58"/>
      <c r="Y1128" s="328" t="s">
        <v>856</v>
      </c>
      <c r="Z1128" s="337"/>
      <c r="AI1128" s="308">
        <f>SUM(I1128:K1128)</f>
        <v>0</v>
      </c>
      <c r="AJ1128" s="308">
        <f>AI1128-H1128</f>
        <v>0</v>
      </c>
    </row>
    <row r="1129" spans="1:228" s="316" customFormat="1" ht="15.75" hidden="1" outlineLevel="2" x14ac:dyDescent="0.25">
      <c r="A1129" s="327" t="s">
        <v>445</v>
      </c>
      <c r="B1129" s="105" t="s">
        <v>2197</v>
      </c>
      <c r="C1129" s="571">
        <v>0</v>
      </c>
      <c r="D1129" s="571">
        <f t="shared" si="179"/>
        <v>1000</v>
      </c>
      <c r="E1129" s="571"/>
      <c r="F1129" s="571"/>
      <c r="G1129" s="571"/>
      <c r="H1129" s="571">
        <f t="shared" si="180"/>
        <v>0</v>
      </c>
      <c r="I1129" s="571">
        <v>0</v>
      </c>
      <c r="J1129" s="571">
        <v>0</v>
      </c>
      <c r="K1129" s="571">
        <v>0</v>
      </c>
      <c r="L1129" s="571">
        <f t="shared" si="181"/>
        <v>1000</v>
      </c>
      <c r="M1129" s="571">
        <v>0</v>
      </c>
      <c r="N1129" s="571">
        <v>1000</v>
      </c>
      <c r="O1129" s="588">
        <v>0</v>
      </c>
      <c r="P1129" s="571">
        <f t="shared" si="182"/>
        <v>0</v>
      </c>
      <c r="Q1129" s="616">
        <v>0</v>
      </c>
      <c r="R1129" s="616">
        <v>0</v>
      </c>
      <c r="S1129" s="616">
        <v>0</v>
      </c>
      <c r="T1129" s="571">
        <f t="shared" si="183"/>
        <v>0</v>
      </c>
      <c r="U1129" s="616">
        <v>0</v>
      </c>
      <c r="V1129" s="616">
        <v>0</v>
      </c>
      <c r="W1129" s="616">
        <v>0</v>
      </c>
    </row>
    <row r="1130" spans="1:228" s="316" customFormat="1" ht="15.75" hidden="1" outlineLevel="2" x14ac:dyDescent="0.25">
      <c r="A1130" s="327" t="s">
        <v>441</v>
      </c>
      <c r="B1130" s="105" t="s">
        <v>2198</v>
      </c>
      <c r="C1130" s="571">
        <v>0</v>
      </c>
      <c r="D1130" s="571">
        <f t="shared" si="179"/>
        <v>1500</v>
      </c>
      <c r="E1130" s="571"/>
      <c r="F1130" s="571"/>
      <c r="G1130" s="571"/>
      <c r="H1130" s="571">
        <f t="shared" si="180"/>
        <v>0</v>
      </c>
      <c r="I1130" s="571">
        <v>0</v>
      </c>
      <c r="J1130" s="571">
        <v>0</v>
      </c>
      <c r="K1130" s="571">
        <v>0</v>
      </c>
      <c r="L1130" s="571">
        <f t="shared" si="181"/>
        <v>1500</v>
      </c>
      <c r="M1130" s="571">
        <v>0</v>
      </c>
      <c r="N1130" s="571">
        <v>1500</v>
      </c>
      <c r="O1130" s="588">
        <v>0</v>
      </c>
      <c r="P1130" s="571">
        <f t="shared" si="182"/>
        <v>0</v>
      </c>
      <c r="Q1130" s="616">
        <v>0</v>
      </c>
      <c r="R1130" s="616">
        <v>0</v>
      </c>
      <c r="S1130" s="616">
        <v>0</v>
      </c>
      <c r="T1130" s="571">
        <f t="shared" si="183"/>
        <v>0</v>
      </c>
      <c r="U1130" s="616">
        <v>0</v>
      </c>
      <c r="V1130" s="616">
        <v>0</v>
      </c>
      <c r="W1130" s="616">
        <v>0</v>
      </c>
    </row>
    <row r="1131" spans="1:228" s="122" customFormat="1" ht="15.75" hidden="1" outlineLevel="1" x14ac:dyDescent="0.2">
      <c r="A1131" s="101" t="s">
        <v>455</v>
      </c>
      <c r="B1131" s="29" t="s">
        <v>456</v>
      </c>
      <c r="C1131" s="562">
        <f>SUM(C1132:C1167)</f>
        <v>78.349999999999994</v>
      </c>
      <c r="D1131" s="562">
        <f t="shared" si="179"/>
        <v>45749.762950000004</v>
      </c>
      <c r="E1131" s="562">
        <f>SUM(E1132:E1167)</f>
        <v>0</v>
      </c>
      <c r="F1131" s="562">
        <f>SUM(F1132:F1167)</f>
        <v>0</v>
      </c>
      <c r="G1131" s="562">
        <f>SUM(G1132:G1167)</f>
        <v>0</v>
      </c>
      <c r="H1131" s="562">
        <f t="shared" si="180"/>
        <v>13349.76295</v>
      </c>
      <c r="I1131" s="562">
        <f>SUM(I1132:I1167)</f>
        <v>0</v>
      </c>
      <c r="J1131" s="562">
        <f>SUM(J1132:J1167)</f>
        <v>13349.76295</v>
      </c>
      <c r="K1131" s="562">
        <f>SUM(K1132:K1167)</f>
        <v>0</v>
      </c>
      <c r="L1131" s="562">
        <f t="shared" si="181"/>
        <v>18900</v>
      </c>
      <c r="M1131" s="562">
        <f>SUM(M1132:M1167)</f>
        <v>0</v>
      </c>
      <c r="N1131" s="562">
        <f>SUM(N1132:N1167)</f>
        <v>18900</v>
      </c>
      <c r="O1131" s="562">
        <f>SUM(O1132:O1167)</f>
        <v>0</v>
      </c>
      <c r="P1131" s="562">
        <f t="shared" si="182"/>
        <v>13500</v>
      </c>
      <c r="Q1131" s="562">
        <f>SUM(Q1132:Q1167)</f>
        <v>0</v>
      </c>
      <c r="R1131" s="562">
        <f>SUM(R1132:R1167)</f>
        <v>13500</v>
      </c>
      <c r="S1131" s="562">
        <f>SUM(S1132:S1167)</f>
        <v>0</v>
      </c>
      <c r="T1131" s="562">
        <f t="shared" si="183"/>
        <v>0</v>
      </c>
      <c r="U1131" s="562">
        <f>SUM(U1132:U1167)</f>
        <v>0</v>
      </c>
      <c r="V1131" s="562">
        <f>SUM(V1132:V1167)</f>
        <v>0</v>
      </c>
      <c r="W1131" s="562">
        <f>SUM(W1132:W1167)</f>
        <v>0</v>
      </c>
      <c r="X1131" s="31" t="s">
        <v>41</v>
      </c>
      <c r="Y1131" s="273"/>
      <c r="Z1131" s="278"/>
      <c r="AI1131" s="34">
        <f>SUM(I1131:K1131)</f>
        <v>13349.76295</v>
      </c>
      <c r="AJ1131" s="34">
        <f>AI1131-H1131</f>
        <v>0</v>
      </c>
    </row>
    <row r="1132" spans="1:228" s="167" customFormat="1" ht="31.5" hidden="1" outlineLevel="2" x14ac:dyDescent="0.2">
      <c r="A1132" s="124" t="s">
        <v>457</v>
      </c>
      <c r="B1132" s="63" t="s">
        <v>1118</v>
      </c>
      <c r="C1132" s="563">
        <v>4</v>
      </c>
      <c r="D1132" s="563">
        <f t="shared" si="179"/>
        <v>1370</v>
      </c>
      <c r="E1132" s="563"/>
      <c r="F1132" s="563"/>
      <c r="G1132" s="563"/>
      <c r="H1132" s="563">
        <f t="shared" si="180"/>
        <v>1370</v>
      </c>
      <c r="I1132" s="563">
        <v>0</v>
      </c>
      <c r="J1132" s="563">
        <v>1370</v>
      </c>
      <c r="K1132" s="565">
        <v>0</v>
      </c>
      <c r="L1132" s="563">
        <f t="shared" si="181"/>
        <v>0</v>
      </c>
      <c r="M1132" s="565">
        <v>0</v>
      </c>
      <c r="N1132" s="563">
        <v>0</v>
      </c>
      <c r="O1132" s="563">
        <v>0</v>
      </c>
      <c r="P1132" s="563">
        <f t="shared" si="182"/>
        <v>0</v>
      </c>
      <c r="Q1132" s="563">
        <v>0</v>
      </c>
      <c r="R1132" s="563">
        <v>0</v>
      </c>
      <c r="S1132" s="563">
        <v>0</v>
      </c>
      <c r="T1132" s="563">
        <f t="shared" si="183"/>
        <v>0</v>
      </c>
      <c r="U1132" s="563">
        <v>0</v>
      </c>
      <c r="V1132" s="563">
        <v>0</v>
      </c>
      <c r="W1132" s="563">
        <v>0</v>
      </c>
      <c r="X1132" s="58"/>
      <c r="Y1132" s="286" t="s">
        <v>504</v>
      </c>
      <c r="Z1132" s="349"/>
      <c r="AI1132" s="34">
        <f>SUM(I1132:K1132)</f>
        <v>1370</v>
      </c>
      <c r="AJ1132" s="34">
        <f>AI1132-H1132</f>
        <v>0</v>
      </c>
    </row>
    <row r="1133" spans="1:228" customFormat="1" ht="15.75" hidden="1" outlineLevel="2" x14ac:dyDescent="0.25">
      <c r="A1133" s="124" t="s">
        <v>459</v>
      </c>
      <c r="B1133" s="63" t="s">
        <v>648</v>
      </c>
      <c r="C1133" s="563">
        <v>11</v>
      </c>
      <c r="D1133" s="563">
        <f t="shared" si="179"/>
        <v>1122</v>
      </c>
      <c r="E1133" s="563"/>
      <c r="F1133" s="563"/>
      <c r="G1133" s="563"/>
      <c r="H1133" s="563">
        <f t="shared" si="180"/>
        <v>1122</v>
      </c>
      <c r="I1133" s="563">
        <v>0</v>
      </c>
      <c r="J1133" s="563">
        <v>1122</v>
      </c>
      <c r="K1133" s="565">
        <v>0</v>
      </c>
      <c r="L1133" s="563">
        <f t="shared" si="181"/>
        <v>0</v>
      </c>
      <c r="M1133" s="565">
        <v>0</v>
      </c>
      <c r="N1133" s="563">
        <v>0</v>
      </c>
      <c r="O1133" s="563">
        <v>0</v>
      </c>
      <c r="P1133" s="563">
        <f t="shared" si="182"/>
        <v>0</v>
      </c>
      <c r="Q1133" s="563">
        <v>0</v>
      </c>
      <c r="R1133" s="563">
        <v>0</v>
      </c>
      <c r="S1133" s="563">
        <v>0</v>
      </c>
      <c r="T1133" s="563">
        <f t="shared" si="183"/>
        <v>0</v>
      </c>
      <c r="U1133" s="563">
        <v>0</v>
      </c>
      <c r="V1133" s="563">
        <v>0</v>
      </c>
      <c r="W1133" s="563">
        <v>0</v>
      </c>
      <c r="X1133" s="58"/>
      <c r="Y1133" s="292" t="s">
        <v>649</v>
      </c>
      <c r="Z1133" s="265"/>
      <c r="AI1133" s="34">
        <f>SUM(I1133:K1133)</f>
        <v>1122</v>
      </c>
      <c r="AJ1133" s="34">
        <f>AI1133-H1133</f>
        <v>0</v>
      </c>
    </row>
    <row r="1134" spans="1:228" customFormat="1" ht="15.75" hidden="1" outlineLevel="2" x14ac:dyDescent="0.25">
      <c r="A1134" s="124" t="s">
        <v>461</v>
      </c>
      <c r="B1134" s="63" t="s">
        <v>1068</v>
      </c>
      <c r="C1134" s="563" t="s">
        <v>41</v>
      </c>
      <c r="D1134" s="563">
        <f t="shared" si="179"/>
        <v>553.88665000000003</v>
      </c>
      <c r="E1134" s="563"/>
      <c r="F1134" s="563"/>
      <c r="G1134" s="563"/>
      <c r="H1134" s="563">
        <f t="shared" si="180"/>
        <v>553.88665000000003</v>
      </c>
      <c r="I1134" s="563">
        <v>0</v>
      </c>
      <c r="J1134" s="563">
        <v>553.88665000000003</v>
      </c>
      <c r="K1134" s="565">
        <v>0</v>
      </c>
      <c r="L1134" s="563">
        <f t="shared" si="181"/>
        <v>0</v>
      </c>
      <c r="M1134" s="565">
        <v>0</v>
      </c>
      <c r="N1134" s="563">
        <v>0</v>
      </c>
      <c r="O1134" s="563">
        <v>0</v>
      </c>
      <c r="P1134" s="563">
        <f t="shared" si="182"/>
        <v>0</v>
      </c>
      <c r="Q1134" s="563">
        <v>0</v>
      </c>
      <c r="R1134" s="563">
        <v>0</v>
      </c>
      <c r="S1134" s="563">
        <v>0</v>
      </c>
      <c r="T1134" s="563">
        <f t="shared" si="183"/>
        <v>0</v>
      </c>
      <c r="U1134" s="563">
        <v>0</v>
      </c>
      <c r="V1134" s="563">
        <v>0</v>
      </c>
      <c r="W1134" s="563">
        <v>0</v>
      </c>
      <c r="X1134" s="58"/>
      <c r="Y1134" s="292"/>
      <c r="Z1134" s="265"/>
      <c r="AI1134" s="34"/>
      <c r="AJ1134" s="34"/>
    </row>
    <row r="1135" spans="1:228" customFormat="1" ht="15.75" hidden="1" outlineLevel="2" x14ac:dyDescent="0.25">
      <c r="A1135" s="124" t="s">
        <v>463</v>
      </c>
      <c r="B1135" s="63" t="s">
        <v>1069</v>
      </c>
      <c r="C1135" s="563" t="s">
        <v>41</v>
      </c>
      <c r="D1135" s="563">
        <f t="shared" si="179"/>
        <v>553.88665000000003</v>
      </c>
      <c r="E1135" s="563"/>
      <c r="F1135" s="563"/>
      <c r="G1135" s="563"/>
      <c r="H1135" s="563">
        <f t="shared" si="180"/>
        <v>553.88665000000003</v>
      </c>
      <c r="I1135" s="563">
        <v>0</v>
      </c>
      <c r="J1135" s="563">
        <v>553.88665000000003</v>
      </c>
      <c r="K1135" s="565">
        <v>0</v>
      </c>
      <c r="L1135" s="563">
        <f t="shared" si="181"/>
        <v>0</v>
      </c>
      <c r="M1135" s="565">
        <v>0</v>
      </c>
      <c r="N1135" s="563">
        <v>0</v>
      </c>
      <c r="O1135" s="563">
        <v>0</v>
      </c>
      <c r="P1135" s="563">
        <f t="shared" si="182"/>
        <v>0</v>
      </c>
      <c r="Q1135" s="563">
        <v>0</v>
      </c>
      <c r="R1135" s="563">
        <v>0</v>
      </c>
      <c r="S1135" s="563">
        <v>0</v>
      </c>
      <c r="T1135" s="563">
        <f t="shared" si="183"/>
        <v>0</v>
      </c>
      <c r="U1135" s="563">
        <v>0</v>
      </c>
      <c r="V1135" s="563">
        <v>0</v>
      </c>
      <c r="W1135" s="563">
        <v>0</v>
      </c>
      <c r="X1135" s="58"/>
      <c r="Y1135" s="292"/>
      <c r="Z1135" s="265"/>
      <c r="AI1135" s="34"/>
      <c r="AJ1135" s="34"/>
    </row>
    <row r="1136" spans="1:228" customFormat="1" ht="15.75" hidden="1" outlineLevel="2" x14ac:dyDescent="0.25">
      <c r="A1136" s="124" t="s">
        <v>886</v>
      </c>
      <c r="B1136" s="63" t="s">
        <v>1070</v>
      </c>
      <c r="C1136" s="563" t="s">
        <v>41</v>
      </c>
      <c r="D1136" s="563">
        <f t="shared" si="179"/>
        <v>501.00299999999999</v>
      </c>
      <c r="E1136" s="563"/>
      <c r="F1136" s="563"/>
      <c r="G1136" s="563"/>
      <c r="H1136" s="563">
        <f t="shared" si="180"/>
        <v>501.00299999999999</v>
      </c>
      <c r="I1136" s="563">
        <v>0</v>
      </c>
      <c r="J1136" s="563">
        <v>501.00299999999999</v>
      </c>
      <c r="K1136" s="565">
        <v>0</v>
      </c>
      <c r="L1136" s="563">
        <f t="shared" si="181"/>
        <v>0</v>
      </c>
      <c r="M1136" s="565">
        <v>0</v>
      </c>
      <c r="N1136" s="563">
        <v>0</v>
      </c>
      <c r="O1136" s="563">
        <v>0</v>
      </c>
      <c r="P1136" s="563">
        <f t="shared" si="182"/>
        <v>0</v>
      </c>
      <c r="Q1136" s="563">
        <v>0</v>
      </c>
      <c r="R1136" s="563">
        <v>0</v>
      </c>
      <c r="S1136" s="563">
        <v>0</v>
      </c>
      <c r="T1136" s="563">
        <f t="shared" si="183"/>
        <v>0</v>
      </c>
      <c r="U1136" s="563">
        <v>0</v>
      </c>
      <c r="V1136" s="563">
        <v>0</v>
      </c>
      <c r="W1136" s="563">
        <v>0</v>
      </c>
      <c r="X1136" s="58"/>
      <c r="Y1136" s="292"/>
      <c r="Z1136" s="265"/>
      <c r="AI1136" s="34"/>
      <c r="AJ1136" s="34"/>
    </row>
    <row r="1137" spans="1:228" customFormat="1" ht="15.75" hidden="1" outlineLevel="2" x14ac:dyDescent="0.25">
      <c r="A1137" s="124" t="s">
        <v>893</v>
      </c>
      <c r="B1137" s="63" t="s">
        <v>1071</v>
      </c>
      <c r="C1137" s="563" t="s">
        <v>41</v>
      </c>
      <c r="D1137" s="563">
        <f t="shared" si="179"/>
        <v>533.98665000000005</v>
      </c>
      <c r="E1137" s="563"/>
      <c r="F1137" s="563"/>
      <c r="G1137" s="563"/>
      <c r="H1137" s="563">
        <f t="shared" si="180"/>
        <v>533.98665000000005</v>
      </c>
      <c r="I1137" s="563">
        <v>0</v>
      </c>
      <c r="J1137" s="563">
        <v>533.98665000000005</v>
      </c>
      <c r="K1137" s="565">
        <v>0</v>
      </c>
      <c r="L1137" s="563">
        <f t="shared" si="181"/>
        <v>0</v>
      </c>
      <c r="M1137" s="565">
        <v>0</v>
      </c>
      <c r="N1137" s="563">
        <v>0</v>
      </c>
      <c r="O1137" s="563">
        <v>0</v>
      </c>
      <c r="P1137" s="563">
        <f t="shared" si="182"/>
        <v>0</v>
      </c>
      <c r="Q1137" s="563">
        <v>0</v>
      </c>
      <c r="R1137" s="563">
        <v>0</v>
      </c>
      <c r="S1137" s="563">
        <v>0</v>
      </c>
      <c r="T1137" s="563">
        <f t="shared" si="183"/>
        <v>0</v>
      </c>
      <c r="U1137" s="563">
        <v>0</v>
      </c>
      <c r="V1137" s="563">
        <v>0</v>
      </c>
      <c r="W1137" s="563">
        <v>0</v>
      </c>
      <c r="X1137" s="58"/>
      <c r="Y1137" s="292"/>
      <c r="Z1137" s="265"/>
      <c r="AI1137" s="34"/>
      <c r="AJ1137" s="34"/>
    </row>
    <row r="1138" spans="1:228" s="149" customFormat="1" ht="15.75" hidden="1" outlineLevel="2" x14ac:dyDescent="0.25">
      <c r="A1138" s="124" t="s">
        <v>894</v>
      </c>
      <c r="B1138" s="63" t="s">
        <v>651</v>
      </c>
      <c r="C1138" s="563">
        <v>3</v>
      </c>
      <c r="D1138" s="563">
        <f t="shared" si="179"/>
        <v>792</v>
      </c>
      <c r="E1138" s="563"/>
      <c r="F1138" s="563"/>
      <c r="G1138" s="563"/>
      <c r="H1138" s="563">
        <f t="shared" si="180"/>
        <v>792</v>
      </c>
      <c r="I1138" s="563">
        <v>0</v>
      </c>
      <c r="J1138" s="564">
        <v>792</v>
      </c>
      <c r="K1138" s="565">
        <v>0</v>
      </c>
      <c r="L1138" s="563">
        <f t="shared" si="181"/>
        <v>0</v>
      </c>
      <c r="M1138" s="565">
        <v>0</v>
      </c>
      <c r="N1138" s="563">
        <v>0</v>
      </c>
      <c r="O1138" s="563">
        <v>0</v>
      </c>
      <c r="P1138" s="563">
        <f t="shared" si="182"/>
        <v>0</v>
      </c>
      <c r="Q1138" s="563">
        <v>0</v>
      </c>
      <c r="R1138" s="563">
        <v>0</v>
      </c>
      <c r="S1138" s="563">
        <v>0</v>
      </c>
      <c r="T1138" s="563">
        <f t="shared" si="183"/>
        <v>0</v>
      </c>
      <c r="U1138" s="563">
        <v>0</v>
      </c>
      <c r="V1138" s="563">
        <v>0</v>
      </c>
      <c r="W1138" s="563">
        <v>0</v>
      </c>
      <c r="X1138" s="58"/>
      <c r="Y1138" s="281" t="s">
        <v>506</v>
      </c>
      <c r="Z1138" s="340"/>
      <c r="AI1138" s="34">
        <f>SUM(I1138:K1138)</f>
        <v>792</v>
      </c>
      <c r="AJ1138" s="34">
        <f>AI1138-H1138</f>
        <v>0</v>
      </c>
    </row>
    <row r="1139" spans="1:228" s="149" customFormat="1" ht="15.75" hidden="1" outlineLevel="2" x14ac:dyDescent="0.25">
      <c r="A1139" s="124" t="s">
        <v>895</v>
      </c>
      <c r="B1139" s="63" t="s">
        <v>653</v>
      </c>
      <c r="C1139" s="563">
        <v>3</v>
      </c>
      <c r="D1139" s="563">
        <f t="shared" si="179"/>
        <v>1100</v>
      </c>
      <c r="E1139" s="563"/>
      <c r="F1139" s="563"/>
      <c r="G1139" s="563"/>
      <c r="H1139" s="563">
        <f t="shared" si="180"/>
        <v>1100</v>
      </c>
      <c r="I1139" s="563">
        <v>0</v>
      </c>
      <c r="J1139" s="609">
        <v>1100</v>
      </c>
      <c r="K1139" s="565">
        <v>0</v>
      </c>
      <c r="L1139" s="563">
        <f t="shared" si="181"/>
        <v>0</v>
      </c>
      <c r="M1139" s="565">
        <v>0</v>
      </c>
      <c r="N1139" s="563">
        <v>0</v>
      </c>
      <c r="O1139" s="563">
        <v>0</v>
      </c>
      <c r="P1139" s="563">
        <f t="shared" si="182"/>
        <v>0</v>
      </c>
      <c r="Q1139" s="563">
        <v>0</v>
      </c>
      <c r="R1139" s="563">
        <v>0</v>
      </c>
      <c r="S1139" s="563">
        <v>0</v>
      </c>
      <c r="T1139" s="563">
        <f t="shared" si="183"/>
        <v>0</v>
      </c>
      <c r="U1139" s="563">
        <v>0</v>
      </c>
      <c r="V1139" s="563">
        <v>0</v>
      </c>
      <c r="W1139" s="563">
        <v>0</v>
      </c>
      <c r="X1139" s="58"/>
      <c r="Y1139" s="281" t="s">
        <v>506</v>
      </c>
      <c r="Z1139" s="340"/>
      <c r="AI1139" s="34">
        <f>SUM(I1139:K1139)</f>
        <v>1100</v>
      </c>
      <c r="AJ1139" s="34">
        <f>AI1139-H1139</f>
        <v>0</v>
      </c>
    </row>
    <row r="1140" spans="1:228" s="149" customFormat="1" ht="15.75" hidden="1" outlineLevel="2" x14ac:dyDescent="0.25">
      <c r="A1140" s="124" t="s">
        <v>645</v>
      </c>
      <c r="B1140" s="63" t="s">
        <v>798</v>
      </c>
      <c r="C1140" s="563">
        <v>5</v>
      </c>
      <c r="D1140" s="563">
        <f t="shared" si="179"/>
        <v>976</v>
      </c>
      <c r="E1140" s="563"/>
      <c r="F1140" s="563"/>
      <c r="G1140" s="563"/>
      <c r="H1140" s="563">
        <f t="shared" si="180"/>
        <v>976</v>
      </c>
      <c r="I1140" s="563">
        <v>0</v>
      </c>
      <c r="J1140" s="564">
        <v>976</v>
      </c>
      <c r="K1140" s="565">
        <v>0</v>
      </c>
      <c r="L1140" s="563">
        <f t="shared" si="181"/>
        <v>0</v>
      </c>
      <c r="M1140" s="565">
        <v>0</v>
      </c>
      <c r="N1140" s="563">
        <v>0</v>
      </c>
      <c r="O1140" s="563">
        <v>0</v>
      </c>
      <c r="P1140" s="563">
        <f t="shared" si="182"/>
        <v>0</v>
      </c>
      <c r="Q1140" s="563">
        <v>0</v>
      </c>
      <c r="R1140" s="563">
        <v>0</v>
      </c>
      <c r="S1140" s="563">
        <v>0</v>
      </c>
      <c r="T1140" s="563">
        <f t="shared" si="183"/>
        <v>0</v>
      </c>
      <c r="U1140" s="563">
        <v>0</v>
      </c>
      <c r="V1140" s="563">
        <v>0</v>
      </c>
      <c r="W1140" s="563">
        <v>0</v>
      </c>
      <c r="X1140" s="58"/>
      <c r="Y1140" s="281" t="s">
        <v>506</v>
      </c>
      <c r="Z1140" s="340"/>
      <c r="AI1140" s="34">
        <f>SUM(I1140:K1140)</f>
        <v>976</v>
      </c>
      <c r="AJ1140" s="34">
        <f>AI1140-H1140</f>
        <v>0</v>
      </c>
    </row>
    <row r="1141" spans="1:228" s="149" customFormat="1" ht="15.75" hidden="1" outlineLevel="2" x14ac:dyDescent="0.25">
      <c r="A1141" s="124" t="s">
        <v>647</v>
      </c>
      <c r="B1141" s="63" t="s">
        <v>657</v>
      </c>
      <c r="C1141" s="563">
        <v>0</v>
      </c>
      <c r="D1141" s="563">
        <f t="shared" si="179"/>
        <v>968.5</v>
      </c>
      <c r="E1141" s="563"/>
      <c r="F1141" s="563"/>
      <c r="G1141" s="563"/>
      <c r="H1141" s="563">
        <f t="shared" si="180"/>
        <v>968.5</v>
      </c>
      <c r="I1141" s="563">
        <v>0</v>
      </c>
      <c r="J1141" s="564">
        <v>968.5</v>
      </c>
      <c r="K1141" s="565">
        <v>0</v>
      </c>
      <c r="L1141" s="563">
        <f t="shared" si="181"/>
        <v>0</v>
      </c>
      <c r="M1141" s="565">
        <v>0</v>
      </c>
      <c r="N1141" s="563">
        <v>0</v>
      </c>
      <c r="O1141" s="563">
        <v>0</v>
      </c>
      <c r="P1141" s="563">
        <f t="shared" si="182"/>
        <v>0</v>
      </c>
      <c r="Q1141" s="563">
        <v>0</v>
      </c>
      <c r="R1141" s="563">
        <v>0</v>
      </c>
      <c r="S1141" s="563">
        <v>0</v>
      </c>
      <c r="T1141" s="563">
        <f t="shared" si="183"/>
        <v>0</v>
      </c>
      <c r="U1141" s="563">
        <v>0</v>
      </c>
      <c r="V1141" s="563">
        <v>0</v>
      </c>
      <c r="W1141" s="563">
        <v>0</v>
      </c>
      <c r="X1141" s="58"/>
      <c r="Y1141" s="281" t="s">
        <v>506</v>
      </c>
      <c r="Z1141" s="340"/>
      <c r="AI1141" s="34">
        <f>SUM(I1141:K1141)</f>
        <v>968.5</v>
      </c>
      <c r="AJ1141" s="34">
        <f>AI1141-H1141</f>
        <v>0</v>
      </c>
    </row>
    <row r="1142" spans="1:228" s="149" customFormat="1" ht="15.75" hidden="1" outlineLevel="2" x14ac:dyDescent="0.25">
      <c r="A1142" s="124" t="s">
        <v>650</v>
      </c>
      <c r="B1142" s="63" t="s">
        <v>756</v>
      </c>
      <c r="C1142" s="563">
        <v>0</v>
      </c>
      <c r="D1142" s="563">
        <f t="shared" si="179"/>
        <v>672</v>
      </c>
      <c r="E1142" s="563"/>
      <c r="F1142" s="563"/>
      <c r="G1142" s="563"/>
      <c r="H1142" s="563">
        <f t="shared" si="180"/>
        <v>672</v>
      </c>
      <c r="I1142" s="563">
        <v>0</v>
      </c>
      <c r="J1142" s="564">
        <v>672</v>
      </c>
      <c r="K1142" s="565">
        <v>0</v>
      </c>
      <c r="L1142" s="563">
        <f t="shared" si="181"/>
        <v>0</v>
      </c>
      <c r="M1142" s="565">
        <v>0</v>
      </c>
      <c r="N1142" s="563">
        <v>0</v>
      </c>
      <c r="O1142" s="563">
        <v>0</v>
      </c>
      <c r="P1142" s="563">
        <f t="shared" si="182"/>
        <v>0</v>
      </c>
      <c r="Q1142" s="563">
        <v>0</v>
      </c>
      <c r="R1142" s="563">
        <v>0</v>
      </c>
      <c r="S1142" s="563">
        <v>0</v>
      </c>
      <c r="T1142" s="563">
        <f t="shared" si="183"/>
        <v>0</v>
      </c>
      <c r="U1142" s="563">
        <v>0</v>
      </c>
      <c r="V1142" s="563">
        <v>0</v>
      </c>
      <c r="W1142" s="563">
        <v>0</v>
      </c>
      <c r="X1142" s="58"/>
      <c r="Y1142" s="281" t="s">
        <v>506</v>
      </c>
      <c r="Z1142" s="340"/>
      <c r="AI1142" s="34">
        <f>SUM(I1142:K1142)</f>
        <v>672</v>
      </c>
      <c r="AJ1142" s="34">
        <f>AI1142-H1142</f>
        <v>0</v>
      </c>
    </row>
    <row r="1143" spans="1:228" s="217" customFormat="1" ht="15.75" hidden="1" outlineLevel="2" x14ac:dyDescent="0.25">
      <c r="A1143" s="124" t="s">
        <v>652</v>
      </c>
      <c r="B1143" s="63" t="s">
        <v>794</v>
      </c>
      <c r="C1143" s="563">
        <v>0</v>
      </c>
      <c r="D1143" s="563">
        <f t="shared" si="179"/>
        <v>700</v>
      </c>
      <c r="E1143" s="563"/>
      <c r="F1143" s="563"/>
      <c r="G1143" s="563"/>
      <c r="H1143" s="563">
        <f t="shared" si="180"/>
        <v>0</v>
      </c>
      <c r="I1143" s="563">
        <v>0</v>
      </c>
      <c r="J1143" s="563">
        <v>0</v>
      </c>
      <c r="K1143" s="565">
        <v>0</v>
      </c>
      <c r="L1143" s="563">
        <f t="shared" si="181"/>
        <v>700</v>
      </c>
      <c r="M1143" s="565">
        <v>0</v>
      </c>
      <c r="N1143" s="563">
        <v>700</v>
      </c>
      <c r="O1143" s="563">
        <v>0</v>
      </c>
      <c r="P1143" s="563">
        <f t="shared" si="182"/>
        <v>0</v>
      </c>
      <c r="Q1143" s="563">
        <v>0</v>
      </c>
      <c r="R1143" s="563">
        <v>0</v>
      </c>
      <c r="S1143" s="563">
        <v>0</v>
      </c>
      <c r="T1143" s="563">
        <f t="shared" si="183"/>
        <v>0</v>
      </c>
      <c r="U1143" s="563">
        <v>0</v>
      </c>
      <c r="V1143" s="563">
        <v>0</v>
      </c>
      <c r="W1143" s="563">
        <v>0</v>
      </c>
      <c r="X1143" s="58"/>
      <c r="Y1143" s="288" t="s">
        <v>778</v>
      </c>
      <c r="Z1143" s="344"/>
      <c r="AA1143" s="216"/>
      <c r="AB1143" s="216"/>
      <c r="AC1143" s="216"/>
      <c r="AD1143" s="216"/>
      <c r="AE1143" s="216"/>
      <c r="AF1143" s="216"/>
      <c r="AG1143" s="216"/>
      <c r="AH1143" s="216"/>
      <c r="AI1143" s="216"/>
      <c r="AJ1143" s="216"/>
      <c r="AK1143" s="216"/>
      <c r="AL1143" s="216"/>
      <c r="AM1143" s="216"/>
      <c r="AN1143" s="216"/>
      <c r="AO1143" s="216"/>
      <c r="AP1143" s="216"/>
      <c r="AQ1143" s="216"/>
      <c r="AR1143" s="216"/>
      <c r="AS1143" s="216"/>
      <c r="AT1143" s="216"/>
      <c r="AU1143" s="216"/>
      <c r="AV1143" s="216"/>
      <c r="AW1143" s="216"/>
      <c r="AX1143" s="216"/>
      <c r="AY1143" s="216"/>
      <c r="AZ1143" s="216"/>
      <c r="BA1143" s="216"/>
      <c r="BB1143" s="216"/>
      <c r="BC1143" s="216"/>
      <c r="BD1143" s="216"/>
      <c r="BE1143" s="216"/>
      <c r="BF1143" s="216"/>
      <c r="BG1143" s="216"/>
      <c r="BH1143" s="216"/>
      <c r="BI1143" s="216"/>
      <c r="BJ1143" s="216"/>
      <c r="BK1143" s="216"/>
      <c r="BL1143" s="216"/>
      <c r="BM1143" s="216"/>
      <c r="BN1143" s="216"/>
      <c r="BO1143" s="216"/>
      <c r="BP1143" s="216"/>
      <c r="BQ1143" s="216"/>
      <c r="BR1143" s="216"/>
      <c r="BS1143" s="216"/>
      <c r="BT1143" s="216"/>
      <c r="BU1143" s="216"/>
      <c r="BV1143" s="216"/>
      <c r="BW1143" s="216"/>
      <c r="BX1143" s="216"/>
      <c r="BY1143" s="216"/>
      <c r="BZ1143" s="216"/>
      <c r="CA1143" s="216"/>
      <c r="CB1143" s="216"/>
      <c r="CC1143" s="216"/>
      <c r="CD1143" s="216"/>
      <c r="CE1143" s="216"/>
      <c r="CF1143" s="216"/>
      <c r="CG1143" s="216"/>
      <c r="CH1143" s="216"/>
      <c r="CI1143" s="216"/>
      <c r="CJ1143" s="216"/>
      <c r="CK1143" s="216"/>
      <c r="CL1143" s="216"/>
      <c r="CM1143" s="216"/>
      <c r="CN1143" s="216"/>
      <c r="CO1143" s="216"/>
      <c r="CP1143" s="216"/>
      <c r="CQ1143" s="216"/>
      <c r="CR1143" s="216"/>
      <c r="CS1143" s="216"/>
      <c r="CT1143" s="216"/>
      <c r="CU1143" s="216"/>
      <c r="CV1143" s="216"/>
      <c r="CW1143" s="216"/>
      <c r="CX1143" s="216"/>
      <c r="CY1143" s="216"/>
      <c r="CZ1143" s="216"/>
      <c r="DA1143" s="216"/>
      <c r="DB1143" s="216"/>
      <c r="DC1143" s="216"/>
      <c r="DD1143" s="216"/>
      <c r="DE1143" s="216"/>
      <c r="DF1143" s="216"/>
      <c r="DG1143" s="216"/>
      <c r="DH1143" s="216"/>
      <c r="DI1143" s="216"/>
      <c r="DJ1143" s="216"/>
      <c r="DK1143" s="216"/>
      <c r="DL1143" s="216"/>
      <c r="DM1143" s="216"/>
      <c r="DN1143" s="216"/>
      <c r="DO1143" s="216"/>
      <c r="DP1143" s="216"/>
      <c r="DQ1143" s="216"/>
      <c r="DR1143" s="216"/>
      <c r="DS1143" s="216"/>
      <c r="DT1143" s="216"/>
      <c r="DU1143" s="216"/>
      <c r="DV1143" s="216"/>
      <c r="DW1143" s="216"/>
      <c r="DX1143" s="216"/>
      <c r="DY1143" s="216"/>
      <c r="DZ1143" s="216"/>
      <c r="EA1143" s="216"/>
      <c r="EB1143" s="216"/>
      <c r="EC1143" s="216"/>
      <c r="ED1143" s="216"/>
      <c r="EE1143" s="216"/>
      <c r="EF1143" s="216"/>
      <c r="EG1143" s="216"/>
      <c r="EH1143" s="216"/>
      <c r="EI1143" s="216"/>
      <c r="EJ1143" s="216"/>
      <c r="EK1143" s="216"/>
      <c r="EL1143" s="216"/>
      <c r="EM1143" s="216"/>
      <c r="EN1143" s="216"/>
      <c r="EO1143" s="216"/>
      <c r="EP1143" s="216"/>
      <c r="EQ1143" s="216"/>
      <c r="ER1143" s="216"/>
      <c r="ES1143" s="216"/>
      <c r="ET1143" s="216"/>
      <c r="EU1143" s="216"/>
      <c r="EV1143" s="216"/>
      <c r="EW1143" s="216"/>
      <c r="EX1143" s="216"/>
      <c r="EY1143" s="216"/>
      <c r="EZ1143" s="216"/>
      <c r="FA1143" s="216"/>
      <c r="FB1143" s="216"/>
      <c r="FC1143" s="216"/>
      <c r="FD1143" s="216"/>
      <c r="FE1143" s="216"/>
      <c r="FF1143" s="216"/>
      <c r="FG1143" s="216"/>
      <c r="FH1143" s="216"/>
      <c r="FI1143" s="216"/>
      <c r="FJ1143" s="216"/>
      <c r="FK1143" s="216"/>
      <c r="FL1143" s="216"/>
      <c r="FM1143" s="216"/>
      <c r="FN1143" s="216"/>
      <c r="FO1143" s="216"/>
      <c r="FP1143" s="216"/>
      <c r="FQ1143" s="216"/>
      <c r="FR1143" s="216"/>
      <c r="FS1143" s="216"/>
      <c r="FT1143" s="216"/>
      <c r="FU1143" s="216"/>
      <c r="FV1143" s="216"/>
      <c r="FW1143" s="216"/>
      <c r="FX1143" s="216"/>
      <c r="FY1143" s="216"/>
      <c r="FZ1143" s="216"/>
      <c r="GA1143" s="216"/>
      <c r="GB1143" s="216"/>
      <c r="GC1143" s="216"/>
      <c r="GD1143" s="216"/>
      <c r="GE1143" s="216"/>
      <c r="GF1143" s="216"/>
      <c r="GG1143" s="216"/>
      <c r="GH1143" s="216"/>
      <c r="GI1143" s="216"/>
      <c r="GJ1143" s="216"/>
      <c r="GK1143" s="216"/>
      <c r="GL1143" s="216"/>
      <c r="GM1143" s="216"/>
      <c r="GN1143" s="216"/>
      <c r="GO1143" s="216"/>
      <c r="GP1143" s="216"/>
      <c r="GQ1143" s="216"/>
      <c r="GR1143" s="216"/>
      <c r="GS1143" s="216"/>
      <c r="GT1143" s="216"/>
      <c r="GU1143" s="216"/>
      <c r="GV1143" s="216"/>
      <c r="GW1143" s="216"/>
      <c r="GX1143" s="216"/>
      <c r="GY1143" s="216"/>
      <c r="GZ1143" s="216"/>
      <c r="HA1143" s="216"/>
      <c r="HB1143" s="216"/>
      <c r="HC1143" s="216"/>
      <c r="HD1143" s="216"/>
      <c r="HE1143" s="216"/>
      <c r="HF1143" s="216"/>
      <c r="HG1143" s="216"/>
      <c r="HH1143" s="216"/>
      <c r="HI1143" s="216"/>
      <c r="HJ1143" s="216"/>
      <c r="HK1143" s="216"/>
      <c r="HL1143" s="216"/>
      <c r="HM1143" s="216"/>
      <c r="HN1143" s="216"/>
      <c r="HO1143" s="216"/>
      <c r="HP1143" s="216"/>
      <c r="HQ1143" s="216"/>
      <c r="HR1143" s="216"/>
      <c r="HS1143" s="216"/>
      <c r="HT1143" s="216"/>
    </row>
    <row r="1144" spans="1:228" s="217" customFormat="1" ht="15.75" hidden="1" outlineLevel="2" x14ac:dyDescent="0.25">
      <c r="A1144" s="124" t="s">
        <v>654</v>
      </c>
      <c r="B1144" s="63" t="s">
        <v>795</v>
      </c>
      <c r="C1144" s="563">
        <v>0</v>
      </c>
      <c r="D1144" s="563">
        <f t="shared" si="179"/>
        <v>1200</v>
      </c>
      <c r="E1144" s="563"/>
      <c r="F1144" s="563"/>
      <c r="G1144" s="563"/>
      <c r="H1144" s="563">
        <f t="shared" si="180"/>
        <v>0</v>
      </c>
      <c r="I1144" s="563">
        <v>0</v>
      </c>
      <c r="J1144" s="563">
        <v>0</v>
      </c>
      <c r="K1144" s="565">
        <v>0</v>
      </c>
      <c r="L1144" s="563">
        <f t="shared" si="181"/>
        <v>1200</v>
      </c>
      <c r="M1144" s="565">
        <v>0</v>
      </c>
      <c r="N1144" s="563">
        <v>1200</v>
      </c>
      <c r="O1144" s="563">
        <v>0</v>
      </c>
      <c r="P1144" s="563">
        <f t="shared" si="182"/>
        <v>0</v>
      </c>
      <c r="Q1144" s="563">
        <v>0</v>
      </c>
      <c r="R1144" s="563">
        <v>0</v>
      </c>
      <c r="S1144" s="563">
        <v>0</v>
      </c>
      <c r="T1144" s="563">
        <f t="shared" si="183"/>
        <v>0</v>
      </c>
      <c r="U1144" s="563">
        <v>0</v>
      </c>
      <c r="V1144" s="563">
        <v>0</v>
      </c>
      <c r="W1144" s="563">
        <v>0</v>
      </c>
      <c r="X1144" s="58"/>
      <c r="Y1144" s="288" t="s">
        <v>778</v>
      </c>
      <c r="Z1144" s="344"/>
      <c r="AA1144" s="216"/>
      <c r="AB1144" s="216"/>
      <c r="AC1144" s="216"/>
      <c r="AD1144" s="216"/>
      <c r="AE1144" s="216"/>
      <c r="AF1144" s="216"/>
      <c r="AG1144" s="216"/>
      <c r="AH1144" s="216"/>
      <c r="AI1144" s="216"/>
      <c r="AJ1144" s="216"/>
      <c r="AK1144" s="216"/>
      <c r="AL1144" s="216"/>
      <c r="AM1144" s="216"/>
      <c r="AN1144" s="216"/>
      <c r="AO1144" s="216"/>
      <c r="AP1144" s="216"/>
      <c r="AQ1144" s="216"/>
      <c r="AR1144" s="216"/>
      <c r="AS1144" s="216"/>
      <c r="AT1144" s="216"/>
      <c r="AU1144" s="216"/>
      <c r="AV1144" s="216"/>
      <c r="AW1144" s="216"/>
      <c r="AX1144" s="216"/>
      <c r="AY1144" s="216"/>
      <c r="AZ1144" s="216"/>
      <c r="BA1144" s="216"/>
      <c r="BB1144" s="216"/>
      <c r="BC1144" s="216"/>
      <c r="BD1144" s="216"/>
      <c r="BE1144" s="216"/>
      <c r="BF1144" s="216"/>
      <c r="BG1144" s="216"/>
      <c r="BH1144" s="216"/>
      <c r="BI1144" s="216"/>
      <c r="BJ1144" s="216"/>
      <c r="BK1144" s="216"/>
      <c r="BL1144" s="216"/>
      <c r="BM1144" s="216"/>
      <c r="BN1144" s="216"/>
      <c r="BO1144" s="216"/>
      <c r="BP1144" s="216"/>
      <c r="BQ1144" s="216"/>
      <c r="BR1144" s="216"/>
      <c r="BS1144" s="216"/>
      <c r="BT1144" s="216"/>
      <c r="BU1144" s="216"/>
      <c r="BV1144" s="216"/>
      <c r="BW1144" s="216"/>
      <c r="BX1144" s="216"/>
      <c r="BY1144" s="216"/>
      <c r="BZ1144" s="216"/>
      <c r="CA1144" s="216"/>
      <c r="CB1144" s="216"/>
      <c r="CC1144" s="216"/>
      <c r="CD1144" s="216"/>
      <c r="CE1144" s="216"/>
      <c r="CF1144" s="216"/>
      <c r="CG1144" s="216"/>
      <c r="CH1144" s="216"/>
      <c r="CI1144" s="216"/>
      <c r="CJ1144" s="216"/>
      <c r="CK1144" s="216"/>
      <c r="CL1144" s="216"/>
      <c r="CM1144" s="216"/>
      <c r="CN1144" s="216"/>
      <c r="CO1144" s="216"/>
      <c r="CP1144" s="216"/>
      <c r="CQ1144" s="216"/>
      <c r="CR1144" s="216"/>
      <c r="CS1144" s="216"/>
      <c r="CT1144" s="216"/>
      <c r="CU1144" s="216"/>
      <c r="CV1144" s="216"/>
      <c r="CW1144" s="216"/>
      <c r="CX1144" s="216"/>
      <c r="CY1144" s="216"/>
      <c r="CZ1144" s="216"/>
      <c r="DA1144" s="216"/>
      <c r="DB1144" s="216"/>
      <c r="DC1144" s="216"/>
      <c r="DD1144" s="216"/>
      <c r="DE1144" s="216"/>
      <c r="DF1144" s="216"/>
      <c r="DG1144" s="216"/>
      <c r="DH1144" s="216"/>
      <c r="DI1144" s="216"/>
      <c r="DJ1144" s="216"/>
      <c r="DK1144" s="216"/>
      <c r="DL1144" s="216"/>
      <c r="DM1144" s="216"/>
      <c r="DN1144" s="216"/>
      <c r="DO1144" s="216"/>
      <c r="DP1144" s="216"/>
      <c r="DQ1144" s="216"/>
      <c r="DR1144" s="216"/>
      <c r="DS1144" s="216"/>
      <c r="DT1144" s="216"/>
      <c r="DU1144" s="216"/>
      <c r="DV1144" s="216"/>
      <c r="DW1144" s="216"/>
      <c r="DX1144" s="216"/>
      <c r="DY1144" s="216"/>
      <c r="DZ1144" s="216"/>
      <c r="EA1144" s="216"/>
      <c r="EB1144" s="216"/>
      <c r="EC1144" s="216"/>
      <c r="ED1144" s="216"/>
      <c r="EE1144" s="216"/>
      <c r="EF1144" s="216"/>
      <c r="EG1144" s="216"/>
      <c r="EH1144" s="216"/>
      <c r="EI1144" s="216"/>
      <c r="EJ1144" s="216"/>
      <c r="EK1144" s="216"/>
      <c r="EL1144" s="216"/>
      <c r="EM1144" s="216"/>
      <c r="EN1144" s="216"/>
      <c r="EO1144" s="216"/>
      <c r="EP1144" s="216"/>
      <c r="EQ1144" s="216"/>
      <c r="ER1144" s="216"/>
      <c r="ES1144" s="216"/>
      <c r="ET1144" s="216"/>
      <c r="EU1144" s="216"/>
      <c r="EV1144" s="216"/>
      <c r="EW1144" s="216"/>
      <c r="EX1144" s="216"/>
      <c r="EY1144" s="216"/>
      <c r="EZ1144" s="216"/>
      <c r="FA1144" s="216"/>
      <c r="FB1144" s="216"/>
      <c r="FC1144" s="216"/>
      <c r="FD1144" s="216"/>
      <c r="FE1144" s="216"/>
      <c r="FF1144" s="216"/>
      <c r="FG1144" s="216"/>
      <c r="FH1144" s="216"/>
      <c r="FI1144" s="216"/>
      <c r="FJ1144" s="216"/>
      <c r="FK1144" s="216"/>
      <c r="FL1144" s="216"/>
      <c r="FM1144" s="216"/>
      <c r="FN1144" s="216"/>
      <c r="FO1144" s="216"/>
      <c r="FP1144" s="216"/>
      <c r="FQ1144" s="216"/>
      <c r="FR1144" s="216"/>
      <c r="FS1144" s="216"/>
      <c r="FT1144" s="216"/>
      <c r="FU1144" s="216"/>
      <c r="FV1144" s="216"/>
      <c r="FW1144" s="216"/>
      <c r="FX1144" s="216"/>
      <c r="FY1144" s="216"/>
      <c r="FZ1144" s="216"/>
      <c r="GA1144" s="216"/>
      <c r="GB1144" s="216"/>
      <c r="GC1144" s="216"/>
      <c r="GD1144" s="216"/>
      <c r="GE1144" s="216"/>
      <c r="GF1144" s="216"/>
      <c r="GG1144" s="216"/>
      <c r="GH1144" s="216"/>
      <c r="GI1144" s="216"/>
      <c r="GJ1144" s="216"/>
      <c r="GK1144" s="216"/>
      <c r="GL1144" s="216"/>
      <c r="GM1144" s="216"/>
      <c r="GN1144" s="216"/>
      <c r="GO1144" s="216"/>
      <c r="GP1144" s="216"/>
      <c r="GQ1144" s="216"/>
      <c r="GR1144" s="216"/>
      <c r="GS1144" s="216"/>
      <c r="GT1144" s="216"/>
      <c r="GU1144" s="216"/>
      <c r="GV1144" s="216"/>
      <c r="GW1144" s="216"/>
      <c r="GX1144" s="216"/>
      <c r="GY1144" s="216"/>
      <c r="GZ1144" s="216"/>
      <c r="HA1144" s="216"/>
      <c r="HB1144" s="216"/>
      <c r="HC1144" s="216"/>
      <c r="HD1144" s="216"/>
      <c r="HE1144" s="216"/>
      <c r="HF1144" s="216"/>
      <c r="HG1144" s="216"/>
      <c r="HH1144" s="216"/>
      <c r="HI1144" s="216"/>
      <c r="HJ1144" s="216"/>
      <c r="HK1144" s="216"/>
      <c r="HL1144" s="216"/>
      <c r="HM1144" s="216"/>
      <c r="HN1144" s="216"/>
      <c r="HO1144" s="216"/>
      <c r="HP1144" s="216"/>
      <c r="HQ1144" s="216"/>
      <c r="HR1144" s="216"/>
      <c r="HS1144" s="216"/>
      <c r="HT1144" s="216"/>
    </row>
    <row r="1145" spans="1:228" s="217" customFormat="1" ht="15.75" hidden="1" outlineLevel="2" x14ac:dyDescent="0.25">
      <c r="A1145" s="124" t="s">
        <v>656</v>
      </c>
      <c r="B1145" s="63" t="s">
        <v>796</v>
      </c>
      <c r="C1145" s="563">
        <v>0</v>
      </c>
      <c r="D1145" s="563">
        <f t="shared" si="179"/>
        <v>1000</v>
      </c>
      <c r="E1145" s="563"/>
      <c r="F1145" s="563"/>
      <c r="G1145" s="563"/>
      <c r="H1145" s="563">
        <f t="shared" si="180"/>
        <v>0</v>
      </c>
      <c r="I1145" s="563">
        <v>0</v>
      </c>
      <c r="J1145" s="563">
        <v>0</v>
      </c>
      <c r="K1145" s="565">
        <v>0</v>
      </c>
      <c r="L1145" s="563">
        <f t="shared" si="181"/>
        <v>1000</v>
      </c>
      <c r="M1145" s="565">
        <v>0</v>
      </c>
      <c r="N1145" s="563">
        <v>1000</v>
      </c>
      <c r="O1145" s="563">
        <v>0</v>
      </c>
      <c r="P1145" s="563">
        <f t="shared" si="182"/>
        <v>0</v>
      </c>
      <c r="Q1145" s="563">
        <v>0</v>
      </c>
      <c r="R1145" s="563">
        <v>0</v>
      </c>
      <c r="S1145" s="563">
        <v>0</v>
      </c>
      <c r="T1145" s="563">
        <f t="shared" si="183"/>
        <v>0</v>
      </c>
      <c r="U1145" s="563">
        <v>0</v>
      </c>
      <c r="V1145" s="563">
        <v>0</v>
      </c>
      <c r="W1145" s="563">
        <v>0</v>
      </c>
      <c r="X1145" s="58"/>
      <c r="Y1145" s="288" t="s">
        <v>778</v>
      </c>
      <c r="Z1145" s="344"/>
      <c r="AA1145" s="216"/>
      <c r="AB1145" s="216"/>
      <c r="AC1145" s="216"/>
      <c r="AD1145" s="216"/>
      <c r="AE1145" s="216"/>
      <c r="AF1145" s="216"/>
      <c r="AG1145" s="216"/>
      <c r="AH1145" s="216"/>
      <c r="AI1145" s="216"/>
      <c r="AJ1145" s="216"/>
      <c r="AK1145" s="216"/>
      <c r="AL1145" s="216"/>
      <c r="AM1145" s="216"/>
      <c r="AN1145" s="216"/>
      <c r="AO1145" s="216"/>
      <c r="AP1145" s="216"/>
      <c r="AQ1145" s="216"/>
      <c r="AR1145" s="216"/>
      <c r="AS1145" s="216"/>
      <c r="AT1145" s="216"/>
      <c r="AU1145" s="216"/>
      <c r="AV1145" s="216"/>
      <c r="AW1145" s="216"/>
      <c r="AX1145" s="216"/>
      <c r="AY1145" s="216"/>
      <c r="AZ1145" s="216"/>
      <c r="BA1145" s="216"/>
      <c r="BB1145" s="216"/>
      <c r="BC1145" s="216"/>
      <c r="BD1145" s="216"/>
      <c r="BE1145" s="216"/>
      <c r="BF1145" s="216"/>
      <c r="BG1145" s="216"/>
      <c r="BH1145" s="216"/>
      <c r="BI1145" s="216"/>
      <c r="BJ1145" s="216"/>
      <c r="BK1145" s="216"/>
      <c r="BL1145" s="216"/>
      <c r="BM1145" s="216"/>
      <c r="BN1145" s="216"/>
      <c r="BO1145" s="216"/>
      <c r="BP1145" s="216"/>
      <c r="BQ1145" s="216"/>
      <c r="BR1145" s="216"/>
      <c r="BS1145" s="216"/>
      <c r="BT1145" s="216"/>
      <c r="BU1145" s="216"/>
      <c r="BV1145" s="216"/>
      <c r="BW1145" s="216"/>
      <c r="BX1145" s="216"/>
      <c r="BY1145" s="216"/>
      <c r="BZ1145" s="216"/>
      <c r="CA1145" s="216"/>
      <c r="CB1145" s="216"/>
      <c r="CC1145" s="216"/>
      <c r="CD1145" s="216"/>
      <c r="CE1145" s="216"/>
      <c r="CF1145" s="216"/>
      <c r="CG1145" s="216"/>
      <c r="CH1145" s="216"/>
      <c r="CI1145" s="216"/>
      <c r="CJ1145" s="216"/>
      <c r="CK1145" s="216"/>
      <c r="CL1145" s="216"/>
      <c r="CM1145" s="216"/>
      <c r="CN1145" s="216"/>
      <c r="CO1145" s="216"/>
      <c r="CP1145" s="216"/>
      <c r="CQ1145" s="216"/>
      <c r="CR1145" s="216"/>
      <c r="CS1145" s="216"/>
      <c r="CT1145" s="216"/>
      <c r="CU1145" s="216"/>
      <c r="CV1145" s="216"/>
      <c r="CW1145" s="216"/>
      <c r="CX1145" s="216"/>
      <c r="CY1145" s="216"/>
      <c r="CZ1145" s="216"/>
      <c r="DA1145" s="216"/>
      <c r="DB1145" s="216"/>
      <c r="DC1145" s="216"/>
      <c r="DD1145" s="216"/>
      <c r="DE1145" s="216"/>
      <c r="DF1145" s="216"/>
      <c r="DG1145" s="216"/>
      <c r="DH1145" s="216"/>
      <c r="DI1145" s="216"/>
      <c r="DJ1145" s="216"/>
      <c r="DK1145" s="216"/>
      <c r="DL1145" s="216"/>
      <c r="DM1145" s="216"/>
      <c r="DN1145" s="216"/>
      <c r="DO1145" s="216"/>
      <c r="DP1145" s="216"/>
      <c r="DQ1145" s="216"/>
      <c r="DR1145" s="216"/>
      <c r="DS1145" s="216"/>
      <c r="DT1145" s="216"/>
      <c r="DU1145" s="216"/>
      <c r="DV1145" s="216"/>
      <c r="DW1145" s="216"/>
      <c r="DX1145" s="216"/>
      <c r="DY1145" s="216"/>
      <c r="DZ1145" s="216"/>
      <c r="EA1145" s="216"/>
      <c r="EB1145" s="216"/>
      <c r="EC1145" s="216"/>
      <c r="ED1145" s="216"/>
      <c r="EE1145" s="216"/>
      <c r="EF1145" s="216"/>
      <c r="EG1145" s="216"/>
      <c r="EH1145" s="216"/>
      <c r="EI1145" s="216"/>
      <c r="EJ1145" s="216"/>
      <c r="EK1145" s="216"/>
      <c r="EL1145" s="216"/>
      <c r="EM1145" s="216"/>
      <c r="EN1145" s="216"/>
      <c r="EO1145" s="216"/>
      <c r="EP1145" s="216"/>
      <c r="EQ1145" s="216"/>
      <c r="ER1145" s="216"/>
      <c r="ES1145" s="216"/>
      <c r="ET1145" s="216"/>
      <c r="EU1145" s="216"/>
      <c r="EV1145" s="216"/>
      <c r="EW1145" s="216"/>
      <c r="EX1145" s="216"/>
      <c r="EY1145" s="216"/>
      <c r="EZ1145" s="216"/>
      <c r="FA1145" s="216"/>
      <c r="FB1145" s="216"/>
      <c r="FC1145" s="216"/>
      <c r="FD1145" s="216"/>
      <c r="FE1145" s="216"/>
      <c r="FF1145" s="216"/>
      <c r="FG1145" s="216"/>
      <c r="FH1145" s="216"/>
      <c r="FI1145" s="216"/>
      <c r="FJ1145" s="216"/>
      <c r="FK1145" s="216"/>
      <c r="FL1145" s="216"/>
      <c r="FM1145" s="216"/>
      <c r="FN1145" s="216"/>
      <c r="FO1145" s="216"/>
      <c r="FP1145" s="216"/>
      <c r="FQ1145" s="216"/>
      <c r="FR1145" s="216"/>
      <c r="FS1145" s="216"/>
      <c r="FT1145" s="216"/>
      <c r="FU1145" s="216"/>
      <c r="FV1145" s="216"/>
      <c r="FW1145" s="216"/>
      <c r="FX1145" s="216"/>
      <c r="FY1145" s="216"/>
      <c r="FZ1145" s="216"/>
      <c r="GA1145" s="216"/>
      <c r="GB1145" s="216"/>
      <c r="GC1145" s="216"/>
      <c r="GD1145" s="216"/>
      <c r="GE1145" s="216"/>
      <c r="GF1145" s="216"/>
      <c r="GG1145" s="216"/>
      <c r="GH1145" s="216"/>
      <c r="GI1145" s="216"/>
      <c r="GJ1145" s="216"/>
      <c r="GK1145" s="216"/>
      <c r="GL1145" s="216"/>
      <c r="GM1145" s="216"/>
      <c r="GN1145" s="216"/>
      <c r="GO1145" s="216"/>
      <c r="GP1145" s="216"/>
      <c r="GQ1145" s="216"/>
      <c r="GR1145" s="216"/>
      <c r="GS1145" s="216"/>
      <c r="GT1145" s="216"/>
      <c r="GU1145" s="216"/>
      <c r="GV1145" s="216"/>
      <c r="GW1145" s="216"/>
      <c r="GX1145" s="216"/>
      <c r="GY1145" s="216"/>
      <c r="GZ1145" s="216"/>
      <c r="HA1145" s="216"/>
      <c r="HB1145" s="216"/>
      <c r="HC1145" s="216"/>
      <c r="HD1145" s="216"/>
      <c r="HE1145" s="216"/>
      <c r="HF1145" s="216"/>
      <c r="HG1145" s="216"/>
      <c r="HH1145" s="216"/>
      <c r="HI1145" s="216"/>
      <c r="HJ1145" s="216"/>
      <c r="HK1145" s="216"/>
      <c r="HL1145" s="216"/>
      <c r="HM1145" s="216"/>
      <c r="HN1145" s="216"/>
      <c r="HO1145" s="216"/>
      <c r="HP1145" s="216"/>
      <c r="HQ1145" s="216"/>
      <c r="HR1145" s="216"/>
      <c r="HS1145" s="216"/>
      <c r="HT1145" s="216"/>
    </row>
    <row r="1146" spans="1:228" s="217" customFormat="1" ht="31.5" hidden="1" outlineLevel="2" x14ac:dyDescent="0.25">
      <c r="A1146" s="124" t="s">
        <v>658</v>
      </c>
      <c r="B1146" s="63" t="s">
        <v>1119</v>
      </c>
      <c r="C1146" s="563">
        <v>0</v>
      </c>
      <c r="D1146" s="563">
        <f t="shared" si="179"/>
        <v>4206.5</v>
      </c>
      <c r="E1146" s="563"/>
      <c r="F1146" s="563"/>
      <c r="G1146" s="563"/>
      <c r="H1146" s="563">
        <f t="shared" si="180"/>
        <v>4206.5</v>
      </c>
      <c r="I1146" s="563">
        <v>0</v>
      </c>
      <c r="J1146" s="563">
        <v>4206.5</v>
      </c>
      <c r="K1146" s="565">
        <v>0</v>
      </c>
      <c r="L1146" s="563">
        <f t="shared" si="181"/>
        <v>0</v>
      </c>
      <c r="M1146" s="565">
        <v>0</v>
      </c>
      <c r="N1146" s="563">
        <v>0</v>
      </c>
      <c r="O1146" s="563">
        <v>0</v>
      </c>
      <c r="P1146" s="563">
        <f t="shared" si="182"/>
        <v>0</v>
      </c>
      <c r="Q1146" s="563">
        <v>0</v>
      </c>
      <c r="R1146" s="563">
        <v>0</v>
      </c>
      <c r="S1146" s="563">
        <v>0</v>
      </c>
      <c r="T1146" s="563">
        <f t="shared" si="183"/>
        <v>0</v>
      </c>
      <c r="U1146" s="563">
        <v>0</v>
      </c>
      <c r="V1146" s="563">
        <v>0</v>
      </c>
      <c r="W1146" s="563">
        <v>0</v>
      </c>
      <c r="X1146" s="58"/>
      <c r="Y1146" s="288"/>
      <c r="Z1146" s="344"/>
      <c r="AA1146" s="216"/>
      <c r="AB1146" s="216"/>
      <c r="AC1146" s="216"/>
      <c r="AD1146" s="216"/>
      <c r="AE1146" s="216"/>
      <c r="AF1146" s="216"/>
      <c r="AG1146" s="216"/>
      <c r="AH1146" s="216"/>
      <c r="AI1146" s="216"/>
      <c r="AJ1146" s="216"/>
      <c r="AK1146" s="216"/>
      <c r="AL1146" s="216"/>
      <c r="AM1146" s="216"/>
      <c r="AN1146" s="216"/>
      <c r="AO1146" s="216"/>
      <c r="AP1146" s="216"/>
      <c r="AQ1146" s="216"/>
      <c r="AR1146" s="216"/>
      <c r="AS1146" s="216"/>
      <c r="AT1146" s="216"/>
      <c r="AU1146" s="216"/>
      <c r="AV1146" s="216"/>
      <c r="AW1146" s="216"/>
      <c r="AX1146" s="216"/>
      <c r="AY1146" s="216"/>
      <c r="AZ1146" s="216"/>
      <c r="BA1146" s="216"/>
      <c r="BB1146" s="216"/>
      <c r="BC1146" s="216"/>
      <c r="BD1146" s="216"/>
      <c r="BE1146" s="216"/>
      <c r="BF1146" s="216"/>
      <c r="BG1146" s="216"/>
      <c r="BH1146" s="216"/>
      <c r="BI1146" s="216"/>
      <c r="BJ1146" s="216"/>
      <c r="BK1146" s="216"/>
      <c r="BL1146" s="216"/>
      <c r="BM1146" s="216"/>
      <c r="BN1146" s="216"/>
      <c r="BO1146" s="216"/>
      <c r="BP1146" s="216"/>
      <c r="BQ1146" s="216"/>
      <c r="BR1146" s="216"/>
      <c r="BS1146" s="216"/>
      <c r="BT1146" s="216"/>
      <c r="BU1146" s="216"/>
      <c r="BV1146" s="216"/>
      <c r="BW1146" s="216"/>
      <c r="BX1146" s="216"/>
      <c r="BY1146" s="216"/>
      <c r="BZ1146" s="216"/>
      <c r="CA1146" s="216"/>
      <c r="CB1146" s="216"/>
      <c r="CC1146" s="216"/>
      <c r="CD1146" s="216"/>
      <c r="CE1146" s="216"/>
      <c r="CF1146" s="216"/>
      <c r="CG1146" s="216"/>
      <c r="CH1146" s="216"/>
      <c r="CI1146" s="216"/>
      <c r="CJ1146" s="216"/>
      <c r="CK1146" s="216"/>
      <c r="CL1146" s="216"/>
      <c r="CM1146" s="216"/>
      <c r="CN1146" s="216"/>
      <c r="CO1146" s="216"/>
      <c r="CP1146" s="216"/>
      <c r="CQ1146" s="216"/>
      <c r="CR1146" s="216"/>
      <c r="CS1146" s="216"/>
      <c r="CT1146" s="216"/>
      <c r="CU1146" s="216"/>
      <c r="CV1146" s="216"/>
      <c r="CW1146" s="216"/>
      <c r="CX1146" s="216"/>
      <c r="CY1146" s="216"/>
      <c r="CZ1146" s="216"/>
      <c r="DA1146" s="216"/>
      <c r="DB1146" s="216"/>
      <c r="DC1146" s="216"/>
      <c r="DD1146" s="216"/>
      <c r="DE1146" s="216"/>
      <c r="DF1146" s="216"/>
      <c r="DG1146" s="216"/>
      <c r="DH1146" s="216"/>
      <c r="DI1146" s="216"/>
      <c r="DJ1146" s="216"/>
      <c r="DK1146" s="216"/>
      <c r="DL1146" s="216"/>
      <c r="DM1146" s="216"/>
      <c r="DN1146" s="216"/>
      <c r="DO1146" s="216"/>
      <c r="DP1146" s="216"/>
      <c r="DQ1146" s="216"/>
      <c r="DR1146" s="216"/>
      <c r="DS1146" s="216"/>
      <c r="DT1146" s="216"/>
      <c r="DU1146" s="216"/>
      <c r="DV1146" s="216"/>
      <c r="DW1146" s="216"/>
      <c r="DX1146" s="216"/>
      <c r="DY1146" s="216"/>
      <c r="DZ1146" s="216"/>
      <c r="EA1146" s="216"/>
      <c r="EB1146" s="216"/>
      <c r="EC1146" s="216"/>
      <c r="ED1146" s="216"/>
      <c r="EE1146" s="216"/>
      <c r="EF1146" s="216"/>
      <c r="EG1146" s="216"/>
      <c r="EH1146" s="216"/>
      <c r="EI1146" s="216"/>
      <c r="EJ1146" s="216"/>
      <c r="EK1146" s="216"/>
      <c r="EL1146" s="216"/>
      <c r="EM1146" s="216"/>
      <c r="EN1146" s="216"/>
      <c r="EO1146" s="216"/>
      <c r="EP1146" s="216"/>
      <c r="EQ1146" s="216"/>
      <c r="ER1146" s="216"/>
      <c r="ES1146" s="216"/>
      <c r="ET1146" s="216"/>
      <c r="EU1146" s="216"/>
      <c r="EV1146" s="216"/>
      <c r="EW1146" s="216"/>
      <c r="EX1146" s="216"/>
      <c r="EY1146" s="216"/>
      <c r="EZ1146" s="216"/>
      <c r="FA1146" s="216"/>
      <c r="FB1146" s="216"/>
      <c r="FC1146" s="216"/>
      <c r="FD1146" s="216"/>
      <c r="FE1146" s="216"/>
      <c r="FF1146" s="216"/>
      <c r="FG1146" s="216"/>
      <c r="FH1146" s="216"/>
      <c r="FI1146" s="216"/>
      <c r="FJ1146" s="216"/>
      <c r="FK1146" s="216"/>
      <c r="FL1146" s="216"/>
      <c r="FM1146" s="216"/>
      <c r="FN1146" s="216"/>
      <c r="FO1146" s="216"/>
      <c r="FP1146" s="216"/>
      <c r="FQ1146" s="216"/>
      <c r="FR1146" s="216"/>
      <c r="FS1146" s="216"/>
      <c r="FT1146" s="216"/>
      <c r="FU1146" s="216"/>
      <c r="FV1146" s="216"/>
      <c r="FW1146" s="216"/>
      <c r="FX1146" s="216"/>
      <c r="FY1146" s="216"/>
      <c r="FZ1146" s="216"/>
      <c r="GA1146" s="216"/>
      <c r="GB1146" s="216"/>
      <c r="GC1146" s="216"/>
      <c r="GD1146" s="216"/>
      <c r="GE1146" s="216"/>
      <c r="GF1146" s="216"/>
      <c r="GG1146" s="216"/>
      <c r="GH1146" s="216"/>
      <c r="GI1146" s="216"/>
      <c r="GJ1146" s="216"/>
      <c r="GK1146" s="216"/>
      <c r="GL1146" s="216"/>
      <c r="GM1146" s="216"/>
      <c r="GN1146" s="216"/>
      <c r="GO1146" s="216"/>
      <c r="GP1146" s="216"/>
      <c r="GQ1146" s="216"/>
      <c r="GR1146" s="216"/>
      <c r="GS1146" s="216"/>
      <c r="GT1146" s="216"/>
      <c r="GU1146" s="216"/>
      <c r="GV1146" s="216"/>
      <c r="GW1146" s="216"/>
      <c r="GX1146" s="216"/>
      <c r="GY1146" s="216"/>
      <c r="GZ1146" s="216"/>
      <c r="HA1146" s="216"/>
      <c r="HB1146" s="216"/>
      <c r="HC1146" s="216"/>
      <c r="HD1146" s="216"/>
      <c r="HE1146" s="216"/>
      <c r="HF1146" s="216"/>
      <c r="HG1146" s="216"/>
      <c r="HH1146" s="216"/>
      <c r="HI1146" s="216"/>
      <c r="HJ1146" s="216"/>
      <c r="HK1146" s="216"/>
      <c r="HL1146" s="216"/>
      <c r="HM1146" s="216"/>
      <c r="HN1146" s="216"/>
      <c r="HO1146" s="216"/>
      <c r="HP1146" s="216"/>
      <c r="HQ1146" s="216"/>
      <c r="HR1146" s="216"/>
      <c r="HS1146" s="216"/>
      <c r="HT1146" s="216"/>
    </row>
    <row r="1147" spans="1:228" s="316" customFormat="1" ht="15.75" hidden="1" outlineLevel="2" x14ac:dyDescent="0.25">
      <c r="A1147" s="327" t="s">
        <v>650</v>
      </c>
      <c r="B1147" s="105" t="s">
        <v>2210</v>
      </c>
      <c r="C1147" s="571">
        <v>1.25</v>
      </c>
      <c r="D1147" s="571">
        <f t="shared" si="179"/>
        <v>1500</v>
      </c>
      <c r="E1147" s="571"/>
      <c r="F1147" s="571"/>
      <c r="G1147" s="571"/>
      <c r="H1147" s="571">
        <f t="shared" si="180"/>
        <v>0</v>
      </c>
      <c r="I1147" s="571">
        <v>0</v>
      </c>
      <c r="J1147" s="571">
        <v>0</v>
      </c>
      <c r="K1147" s="571">
        <v>0</v>
      </c>
      <c r="L1147" s="571">
        <f t="shared" si="181"/>
        <v>1500</v>
      </c>
      <c r="M1147" s="571">
        <v>0</v>
      </c>
      <c r="N1147" s="571">
        <v>1500</v>
      </c>
      <c r="O1147" s="588">
        <v>0</v>
      </c>
      <c r="P1147" s="571">
        <f t="shared" si="182"/>
        <v>0</v>
      </c>
      <c r="Q1147" s="616">
        <v>0</v>
      </c>
      <c r="R1147" s="616">
        <v>0</v>
      </c>
      <c r="S1147" s="616">
        <v>0</v>
      </c>
      <c r="T1147" s="571">
        <f t="shared" si="183"/>
        <v>0</v>
      </c>
      <c r="U1147" s="616">
        <v>0</v>
      </c>
      <c r="V1147" s="616">
        <v>0</v>
      </c>
      <c r="W1147" s="616">
        <v>0</v>
      </c>
    </row>
    <row r="1148" spans="1:228" s="316" customFormat="1" ht="15.75" hidden="1" outlineLevel="2" x14ac:dyDescent="0.25">
      <c r="A1148" s="327" t="s">
        <v>894</v>
      </c>
      <c r="B1148" s="105" t="s">
        <v>2211</v>
      </c>
      <c r="C1148" s="571">
        <v>0</v>
      </c>
      <c r="D1148" s="571">
        <f t="shared" si="179"/>
        <v>1000</v>
      </c>
      <c r="E1148" s="571"/>
      <c r="F1148" s="571"/>
      <c r="G1148" s="571"/>
      <c r="H1148" s="571">
        <f t="shared" si="180"/>
        <v>0</v>
      </c>
      <c r="I1148" s="571">
        <v>0</v>
      </c>
      <c r="J1148" s="571">
        <v>0</v>
      </c>
      <c r="K1148" s="571">
        <v>0</v>
      </c>
      <c r="L1148" s="571">
        <f t="shared" si="181"/>
        <v>1000</v>
      </c>
      <c r="M1148" s="571">
        <v>0</v>
      </c>
      <c r="N1148" s="571">
        <v>1000</v>
      </c>
      <c r="O1148" s="588">
        <v>0</v>
      </c>
      <c r="P1148" s="571">
        <f t="shared" si="182"/>
        <v>0</v>
      </c>
      <c r="Q1148" s="616">
        <v>0</v>
      </c>
      <c r="R1148" s="616">
        <v>0</v>
      </c>
      <c r="S1148" s="616">
        <v>0</v>
      </c>
      <c r="T1148" s="571">
        <f t="shared" si="183"/>
        <v>0</v>
      </c>
      <c r="U1148" s="616">
        <v>0</v>
      </c>
      <c r="V1148" s="616">
        <v>0</v>
      </c>
      <c r="W1148" s="616">
        <v>0</v>
      </c>
    </row>
    <row r="1149" spans="1:228" s="316" customFormat="1" ht="15.75" hidden="1" outlineLevel="2" x14ac:dyDescent="0.25">
      <c r="A1149" s="327" t="s">
        <v>647</v>
      </c>
      <c r="B1149" s="105" t="s">
        <v>2212</v>
      </c>
      <c r="C1149" s="571">
        <v>0</v>
      </c>
      <c r="D1149" s="571">
        <f t="shared" si="179"/>
        <v>1200</v>
      </c>
      <c r="E1149" s="571"/>
      <c r="F1149" s="571"/>
      <c r="G1149" s="571"/>
      <c r="H1149" s="571">
        <f t="shared" si="180"/>
        <v>0</v>
      </c>
      <c r="I1149" s="571">
        <v>0</v>
      </c>
      <c r="J1149" s="571">
        <v>0</v>
      </c>
      <c r="K1149" s="571">
        <v>0</v>
      </c>
      <c r="L1149" s="571">
        <f t="shared" si="181"/>
        <v>1200</v>
      </c>
      <c r="M1149" s="571">
        <v>0</v>
      </c>
      <c r="N1149" s="571">
        <v>1200</v>
      </c>
      <c r="O1149" s="588">
        <v>0</v>
      </c>
      <c r="P1149" s="571">
        <f t="shared" si="182"/>
        <v>0</v>
      </c>
      <c r="Q1149" s="616">
        <v>0</v>
      </c>
      <c r="R1149" s="616">
        <v>0</v>
      </c>
      <c r="S1149" s="616">
        <v>0</v>
      </c>
      <c r="T1149" s="571">
        <f t="shared" si="183"/>
        <v>0</v>
      </c>
      <c r="U1149" s="616">
        <v>0</v>
      </c>
      <c r="V1149" s="616">
        <v>0</v>
      </c>
      <c r="W1149" s="616">
        <v>0</v>
      </c>
    </row>
    <row r="1150" spans="1:228" s="316" customFormat="1" ht="15.75" hidden="1" outlineLevel="2" x14ac:dyDescent="0.25">
      <c r="A1150" s="327" t="s">
        <v>461</v>
      </c>
      <c r="B1150" s="105" t="s">
        <v>2213</v>
      </c>
      <c r="C1150" s="571">
        <v>0</v>
      </c>
      <c r="D1150" s="571">
        <f t="shared" si="179"/>
        <v>1400</v>
      </c>
      <c r="E1150" s="571"/>
      <c r="F1150" s="571"/>
      <c r="G1150" s="571"/>
      <c r="H1150" s="571">
        <f t="shared" si="180"/>
        <v>0</v>
      </c>
      <c r="I1150" s="571">
        <v>0</v>
      </c>
      <c r="J1150" s="571">
        <v>0</v>
      </c>
      <c r="K1150" s="571">
        <v>0</v>
      </c>
      <c r="L1150" s="571">
        <f t="shared" si="181"/>
        <v>1400</v>
      </c>
      <c r="M1150" s="571">
        <v>0</v>
      </c>
      <c r="N1150" s="571">
        <v>1400</v>
      </c>
      <c r="O1150" s="588">
        <v>0</v>
      </c>
      <c r="P1150" s="571">
        <f t="shared" si="182"/>
        <v>0</v>
      </c>
      <c r="Q1150" s="616">
        <v>0</v>
      </c>
      <c r="R1150" s="616">
        <v>0</v>
      </c>
      <c r="S1150" s="616">
        <v>0</v>
      </c>
      <c r="T1150" s="571">
        <f t="shared" si="183"/>
        <v>0</v>
      </c>
      <c r="U1150" s="616">
        <v>0</v>
      </c>
      <c r="V1150" s="616">
        <v>0</v>
      </c>
      <c r="W1150" s="616">
        <v>0</v>
      </c>
    </row>
    <row r="1151" spans="1:228" s="316" customFormat="1" ht="15.75" hidden="1" outlineLevel="2" x14ac:dyDescent="0.25">
      <c r="A1151" s="327" t="s">
        <v>893</v>
      </c>
      <c r="B1151" s="105" t="s">
        <v>2214</v>
      </c>
      <c r="C1151" s="571">
        <v>0</v>
      </c>
      <c r="D1151" s="571">
        <f t="shared" si="179"/>
        <v>1600</v>
      </c>
      <c r="E1151" s="571"/>
      <c r="F1151" s="571"/>
      <c r="G1151" s="571"/>
      <c r="H1151" s="571">
        <f t="shared" si="180"/>
        <v>0</v>
      </c>
      <c r="I1151" s="571">
        <v>0</v>
      </c>
      <c r="J1151" s="571">
        <v>0</v>
      </c>
      <c r="K1151" s="571">
        <v>0</v>
      </c>
      <c r="L1151" s="571">
        <f t="shared" si="181"/>
        <v>1600</v>
      </c>
      <c r="M1151" s="571">
        <v>0</v>
      </c>
      <c r="N1151" s="571">
        <v>1600</v>
      </c>
      <c r="O1151" s="588">
        <v>0</v>
      </c>
      <c r="P1151" s="571">
        <f t="shared" si="182"/>
        <v>0</v>
      </c>
      <c r="Q1151" s="616">
        <v>0</v>
      </c>
      <c r="R1151" s="616">
        <v>0</v>
      </c>
      <c r="S1151" s="616">
        <v>0</v>
      </c>
      <c r="T1151" s="571">
        <f t="shared" si="183"/>
        <v>0</v>
      </c>
      <c r="U1151" s="616">
        <v>0</v>
      </c>
      <c r="V1151" s="616">
        <v>0</v>
      </c>
      <c r="W1151" s="616">
        <v>0</v>
      </c>
    </row>
    <row r="1152" spans="1:228" s="316" customFormat="1" ht="15.75" hidden="1" outlineLevel="2" x14ac:dyDescent="0.25">
      <c r="A1152" s="327" t="s">
        <v>886</v>
      </c>
      <c r="B1152" s="105" t="s">
        <v>2215</v>
      </c>
      <c r="C1152" s="571">
        <v>0</v>
      </c>
      <c r="D1152" s="571">
        <f t="shared" si="179"/>
        <v>1500</v>
      </c>
      <c r="E1152" s="571"/>
      <c r="F1152" s="571"/>
      <c r="G1152" s="571"/>
      <c r="H1152" s="571">
        <f t="shared" si="180"/>
        <v>0</v>
      </c>
      <c r="I1152" s="571">
        <v>0</v>
      </c>
      <c r="J1152" s="571">
        <v>0</v>
      </c>
      <c r="K1152" s="571">
        <v>0</v>
      </c>
      <c r="L1152" s="571">
        <f t="shared" si="181"/>
        <v>1500</v>
      </c>
      <c r="M1152" s="571">
        <v>0</v>
      </c>
      <c r="N1152" s="571">
        <v>1500</v>
      </c>
      <c r="O1152" s="588">
        <v>0</v>
      </c>
      <c r="P1152" s="571">
        <f t="shared" si="182"/>
        <v>0</v>
      </c>
      <c r="Q1152" s="616">
        <v>0</v>
      </c>
      <c r="R1152" s="616">
        <v>0</v>
      </c>
      <c r="S1152" s="616">
        <v>0</v>
      </c>
      <c r="T1152" s="571">
        <f t="shared" si="183"/>
        <v>0</v>
      </c>
      <c r="U1152" s="616">
        <v>0</v>
      </c>
      <c r="V1152" s="616">
        <v>0</v>
      </c>
      <c r="W1152" s="616">
        <v>0</v>
      </c>
    </row>
    <row r="1153" spans="1:36" s="316" customFormat="1" ht="15.75" hidden="1" outlineLevel="2" x14ac:dyDescent="0.25">
      <c r="A1153" s="327" t="s">
        <v>886</v>
      </c>
      <c r="B1153" s="105" t="s">
        <v>2426</v>
      </c>
      <c r="C1153" s="571">
        <v>0</v>
      </c>
      <c r="D1153" s="571">
        <f t="shared" ref="D1153" si="188">H1153+L1153+P1153+T1153</f>
        <v>1500</v>
      </c>
      <c r="E1153" s="571"/>
      <c r="F1153" s="571"/>
      <c r="G1153" s="571"/>
      <c r="H1153" s="571">
        <f t="shared" ref="H1153" si="189">SUM(I1153:K1153)</f>
        <v>0</v>
      </c>
      <c r="I1153" s="571">
        <v>0</v>
      </c>
      <c r="J1153" s="571">
        <v>0</v>
      </c>
      <c r="K1153" s="571">
        <v>0</v>
      </c>
      <c r="L1153" s="571">
        <f t="shared" ref="L1153" si="190">SUM(M1153:O1153)</f>
        <v>1500</v>
      </c>
      <c r="M1153" s="571">
        <v>0</v>
      </c>
      <c r="N1153" s="571">
        <v>1500</v>
      </c>
      <c r="O1153" s="588">
        <v>0</v>
      </c>
      <c r="P1153" s="571">
        <f t="shared" ref="P1153" si="191">SUM(Q1153:S1153)</f>
        <v>0</v>
      </c>
      <c r="Q1153" s="616">
        <v>0</v>
      </c>
      <c r="R1153" s="616">
        <v>0</v>
      </c>
      <c r="S1153" s="616">
        <v>0</v>
      </c>
      <c r="T1153" s="571">
        <f t="shared" ref="T1153" si="192">SUM(U1153:W1153)</f>
        <v>0</v>
      </c>
      <c r="U1153" s="616">
        <v>0</v>
      </c>
      <c r="V1153" s="616">
        <v>0</v>
      </c>
      <c r="W1153" s="616">
        <v>0</v>
      </c>
    </row>
    <row r="1154" spans="1:36" s="316" customFormat="1" ht="15.75" hidden="1" outlineLevel="2" x14ac:dyDescent="0.25">
      <c r="A1154" s="327" t="s">
        <v>463</v>
      </c>
      <c r="B1154" s="105" t="s">
        <v>2216</v>
      </c>
      <c r="C1154" s="571">
        <v>0</v>
      </c>
      <c r="D1154" s="571">
        <f t="shared" si="179"/>
        <v>1200</v>
      </c>
      <c r="E1154" s="571"/>
      <c r="F1154" s="571"/>
      <c r="G1154" s="571"/>
      <c r="H1154" s="571">
        <f t="shared" si="180"/>
        <v>0</v>
      </c>
      <c r="I1154" s="571">
        <v>0</v>
      </c>
      <c r="J1154" s="571">
        <v>0</v>
      </c>
      <c r="K1154" s="571">
        <v>0</v>
      </c>
      <c r="L1154" s="571">
        <f t="shared" si="181"/>
        <v>1200</v>
      </c>
      <c r="M1154" s="571">
        <v>0</v>
      </c>
      <c r="N1154" s="571">
        <v>1200</v>
      </c>
      <c r="O1154" s="588">
        <v>0</v>
      </c>
      <c r="P1154" s="571">
        <f t="shared" si="182"/>
        <v>0</v>
      </c>
      <c r="Q1154" s="616">
        <v>0</v>
      </c>
      <c r="R1154" s="616">
        <v>0</v>
      </c>
      <c r="S1154" s="616">
        <v>0</v>
      </c>
      <c r="T1154" s="571">
        <f t="shared" si="183"/>
        <v>0</v>
      </c>
      <c r="U1154" s="616">
        <v>0</v>
      </c>
      <c r="V1154" s="616">
        <v>0</v>
      </c>
      <c r="W1154" s="616">
        <v>0</v>
      </c>
    </row>
    <row r="1155" spans="1:36" s="316" customFormat="1" ht="15.75" hidden="1" outlineLevel="2" x14ac:dyDescent="0.25">
      <c r="A1155" s="327" t="s">
        <v>457</v>
      </c>
      <c r="B1155" s="105" t="s">
        <v>2217</v>
      </c>
      <c r="C1155" s="571">
        <v>0</v>
      </c>
      <c r="D1155" s="571">
        <f t="shared" si="179"/>
        <v>1500</v>
      </c>
      <c r="E1155" s="571"/>
      <c r="F1155" s="571"/>
      <c r="G1155" s="571"/>
      <c r="H1155" s="571">
        <f t="shared" si="180"/>
        <v>0</v>
      </c>
      <c r="I1155" s="571">
        <v>0</v>
      </c>
      <c r="J1155" s="571">
        <v>0</v>
      </c>
      <c r="K1155" s="571">
        <v>0</v>
      </c>
      <c r="L1155" s="571">
        <f t="shared" si="181"/>
        <v>1500</v>
      </c>
      <c r="M1155" s="571">
        <v>0</v>
      </c>
      <c r="N1155" s="571">
        <v>1500</v>
      </c>
      <c r="O1155" s="588">
        <v>0</v>
      </c>
      <c r="P1155" s="571">
        <f t="shared" si="182"/>
        <v>0</v>
      </c>
      <c r="Q1155" s="616">
        <v>0</v>
      </c>
      <c r="R1155" s="616">
        <v>0</v>
      </c>
      <c r="S1155" s="616">
        <v>0</v>
      </c>
      <c r="T1155" s="571">
        <f t="shared" si="183"/>
        <v>0</v>
      </c>
      <c r="U1155" s="616">
        <v>0</v>
      </c>
      <c r="V1155" s="616">
        <v>0</v>
      </c>
      <c r="W1155" s="616">
        <v>0</v>
      </c>
    </row>
    <row r="1156" spans="1:36" s="316" customFormat="1" ht="15.75" hidden="1" outlineLevel="2" x14ac:dyDescent="0.25">
      <c r="A1156" s="327" t="s">
        <v>463</v>
      </c>
      <c r="B1156" s="105" t="s">
        <v>2218</v>
      </c>
      <c r="C1156" s="571">
        <v>0</v>
      </c>
      <c r="D1156" s="571">
        <f t="shared" si="179"/>
        <v>1200</v>
      </c>
      <c r="E1156" s="571"/>
      <c r="F1156" s="571"/>
      <c r="G1156" s="571"/>
      <c r="H1156" s="571">
        <f t="shared" si="180"/>
        <v>0</v>
      </c>
      <c r="I1156" s="571">
        <v>0</v>
      </c>
      <c r="J1156" s="571">
        <v>0</v>
      </c>
      <c r="K1156" s="571">
        <v>0</v>
      </c>
      <c r="L1156" s="571">
        <f t="shared" si="181"/>
        <v>1200</v>
      </c>
      <c r="M1156" s="571">
        <v>0</v>
      </c>
      <c r="N1156" s="571">
        <v>1200</v>
      </c>
      <c r="O1156" s="588">
        <v>0</v>
      </c>
      <c r="P1156" s="571">
        <f t="shared" si="182"/>
        <v>0</v>
      </c>
      <c r="Q1156" s="616">
        <v>0</v>
      </c>
      <c r="R1156" s="616">
        <v>0</v>
      </c>
      <c r="S1156" s="616">
        <v>0</v>
      </c>
      <c r="T1156" s="571">
        <f t="shared" si="183"/>
        <v>0</v>
      </c>
      <c r="U1156" s="616">
        <v>0</v>
      </c>
      <c r="V1156" s="616">
        <v>0</v>
      </c>
      <c r="W1156" s="616">
        <v>0</v>
      </c>
    </row>
    <row r="1157" spans="1:36" s="316" customFormat="1" ht="15.75" hidden="1" outlineLevel="2" x14ac:dyDescent="0.25">
      <c r="A1157" s="327" t="s">
        <v>645</v>
      </c>
      <c r="B1157" s="105" t="s">
        <v>2219</v>
      </c>
      <c r="C1157" s="571">
        <v>0</v>
      </c>
      <c r="D1157" s="571">
        <f t="shared" si="179"/>
        <v>1500</v>
      </c>
      <c r="E1157" s="571"/>
      <c r="F1157" s="571"/>
      <c r="G1157" s="571"/>
      <c r="H1157" s="571">
        <f t="shared" si="180"/>
        <v>0</v>
      </c>
      <c r="I1157" s="571">
        <v>0</v>
      </c>
      <c r="J1157" s="571">
        <v>0</v>
      </c>
      <c r="K1157" s="571">
        <v>0</v>
      </c>
      <c r="L1157" s="571">
        <f t="shared" si="181"/>
        <v>1500</v>
      </c>
      <c r="M1157" s="571">
        <v>0</v>
      </c>
      <c r="N1157" s="571">
        <v>1500</v>
      </c>
      <c r="O1157" s="588">
        <v>0</v>
      </c>
      <c r="P1157" s="571">
        <f t="shared" si="182"/>
        <v>0</v>
      </c>
      <c r="Q1157" s="616">
        <v>0</v>
      </c>
      <c r="R1157" s="616">
        <v>0</v>
      </c>
      <c r="S1157" s="616">
        <v>0</v>
      </c>
      <c r="T1157" s="571">
        <f t="shared" si="183"/>
        <v>0</v>
      </c>
      <c r="U1157" s="616">
        <v>0</v>
      </c>
      <c r="V1157" s="616">
        <v>0</v>
      </c>
      <c r="W1157" s="616">
        <v>0</v>
      </c>
    </row>
    <row r="1158" spans="1:36" s="550" customFormat="1" ht="15.75" hidden="1" outlineLevel="2" x14ac:dyDescent="0.25">
      <c r="A1158" s="560" t="s">
        <v>1830</v>
      </c>
      <c r="B1158" s="561" t="s">
        <v>1942</v>
      </c>
      <c r="C1158" s="605">
        <v>0.9</v>
      </c>
      <c r="D1158" s="605">
        <f t="shared" si="179"/>
        <v>900</v>
      </c>
      <c r="E1158" s="605"/>
      <c r="F1158" s="605"/>
      <c r="G1158" s="605"/>
      <c r="H1158" s="605">
        <f t="shared" si="180"/>
        <v>0</v>
      </c>
      <c r="I1158" s="605">
        <v>0</v>
      </c>
      <c r="J1158" s="605">
        <v>0</v>
      </c>
      <c r="K1158" s="605">
        <v>0</v>
      </c>
      <c r="L1158" s="605">
        <f t="shared" si="181"/>
        <v>900</v>
      </c>
      <c r="M1158" s="605">
        <v>0</v>
      </c>
      <c r="N1158" s="605">
        <v>900</v>
      </c>
      <c r="O1158" s="608">
        <v>0</v>
      </c>
      <c r="P1158" s="605">
        <f t="shared" si="182"/>
        <v>0</v>
      </c>
      <c r="Q1158" s="618">
        <v>0</v>
      </c>
      <c r="R1158" s="618">
        <v>0</v>
      </c>
      <c r="S1158" s="618">
        <v>0</v>
      </c>
      <c r="T1158" s="605">
        <f t="shared" si="183"/>
        <v>0</v>
      </c>
      <c r="U1158" s="618">
        <v>0</v>
      </c>
      <c r="V1158" s="618">
        <v>0</v>
      </c>
      <c r="W1158" s="618">
        <v>0</v>
      </c>
    </row>
    <row r="1159" spans="1:36" s="161" customFormat="1" ht="15.75" hidden="1" outlineLevel="2" x14ac:dyDescent="0.25">
      <c r="A1159" s="518" t="s">
        <v>656</v>
      </c>
      <c r="B1159" s="520" t="s">
        <v>1939</v>
      </c>
      <c r="C1159" s="605">
        <v>8.8000000000000007</v>
      </c>
      <c r="D1159" s="605">
        <f t="shared" si="179"/>
        <v>1000</v>
      </c>
      <c r="E1159" s="605"/>
      <c r="F1159" s="605"/>
      <c r="G1159" s="605"/>
      <c r="H1159" s="605">
        <f t="shared" si="180"/>
        <v>0</v>
      </c>
      <c r="I1159" s="605">
        <v>0</v>
      </c>
      <c r="J1159" s="605">
        <v>0</v>
      </c>
      <c r="K1159" s="605">
        <v>0</v>
      </c>
      <c r="L1159" s="605">
        <f t="shared" si="181"/>
        <v>0</v>
      </c>
      <c r="M1159" s="603">
        <v>0</v>
      </c>
      <c r="N1159" s="603">
        <v>0</v>
      </c>
      <c r="O1159" s="604">
        <v>0</v>
      </c>
      <c r="P1159" s="605">
        <f t="shared" si="182"/>
        <v>1000</v>
      </c>
      <c r="Q1159" s="603">
        <v>0</v>
      </c>
      <c r="R1159" s="603">
        <v>1000</v>
      </c>
      <c r="S1159" s="618">
        <v>0</v>
      </c>
      <c r="T1159" s="605">
        <f t="shared" si="183"/>
        <v>0</v>
      </c>
      <c r="U1159" s="618">
        <v>0</v>
      </c>
      <c r="V1159" s="618">
        <v>0</v>
      </c>
      <c r="W1159" s="618">
        <v>0</v>
      </c>
    </row>
    <row r="1160" spans="1:36" s="161" customFormat="1" ht="15.75" hidden="1" outlineLevel="2" x14ac:dyDescent="0.25">
      <c r="A1160" s="518" t="s">
        <v>658</v>
      </c>
      <c r="B1160" s="520" t="s">
        <v>1940</v>
      </c>
      <c r="C1160" s="605">
        <v>11.4</v>
      </c>
      <c r="D1160" s="605">
        <f t="shared" si="179"/>
        <v>1000</v>
      </c>
      <c r="E1160" s="605"/>
      <c r="F1160" s="605"/>
      <c r="G1160" s="605"/>
      <c r="H1160" s="605">
        <f t="shared" si="180"/>
        <v>0</v>
      </c>
      <c r="I1160" s="605">
        <v>0</v>
      </c>
      <c r="J1160" s="605">
        <v>0</v>
      </c>
      <c r="K1160" s="605">
        <v>0</v>
      </c>
      <c r="L1160" s="605">
        <f t="shared" si="181"/>
        <v>0</v>
      </c>
      <c r="M1160" s="603">
        <v>0</v>
      </c>
      <c r="N1160" s="603">
        <v>0</v>
      </c>
      <c r="O1160" s="604">
        <v>0</v>
      </c>
      <c r="P1160" s="605">
        <f t="shared" si="182"/>
        <v>1000</v>
      </c>
      <c r="Q1160" s="603">
        <v>0</v>
      </c>
      <c r="R1160" s="603">
        <v>1000</v>
      </c>
      <c r="S1160" s="618">
        <v>0</v>
      </c>
      <c r="T1160" s="605">
        <f t="shared" si="183"/>
        <v>0</v>
      </c>
      <c r="U1160" s="618">
        <v>0</v>
      </c>
      <c r="V1160" s="618">
        <v>0</v>
      </c>
      <c r="W1160" s="618">
        <v>0</v>
      </c>
    </row>
    <row r="1161" spans="1:36" s="161" customFormat="1" ht="15.75" hidden="1" outlineLevel="2" x14ac:dyDescent="0.25">
      <c r="A1161" s="518" t="s">
        <v>1695</v>
      </c>
      <c r="B1161" s="517" t="s">
        <v>1941</v>
      </c>
      <c r="C1161" s="605">
        <v>5</v>
      </c>
      <c r="D1161" s="605">
        <f t="shared" si="179"/>
        <v>1000</v>
      </c>
      <c r="E1161" s="605"/>
      <c r="F1161" s="605"/>
      <c r="G1161" s="605"/>
      <c r="H1161" s="605">
        <f t="shared" si="180"/>
        <v>0</v>
      </c>
      <c r="I1161" s="605">
        <v>0</v>
      </c>
      <c r="J1161" s="605">
        <v>0</v>
      </c>
      <c r="K1161" s="605">
        <v>0</v>
      </c>
      <c r="L1161" s="605">
        <f t="shared" si="181"/>
        <v>0</v>
      </c>
      <c r="M1161" s="603">
        <v>0</v>
      </c>
      <c r="N1161" s="603">
        <v>0</v>
      </c>
      <c r="O1161" s="604">
        <v>0</v>
      </c>
      <c r="P1161" s="605">
        <f t="shared" si="182"/>
        <v>1000</v>
      </c>
      <c r="Q1161" s="603">
        <v>0</v>
      </c>
      <c r="R1161" s="603">
        <v>1000</v>
      </c>
      <c r="S1161" s="618">
        <v>0</v>
      </c>
      <c r="T1161" s="605">
        <f t="shared" si="183"/>
        <v>0</v>
      </c>
      <c r="U1161" s="618">
        <v>0</v>
      </c>
      <c r="V1161" s="618">
        <v>0</v>
      </c>
      <c r="W1161" s="618">
        <v>0</v>
      </c>
    </row>
    <row r="1162" spans="1:36" s="161" customFormat="1" ht="15.75" hidden="1" outlineLevel="2" x14ac:dyDescent="0.25">
      <c r="A1162" s="518" t="s">
        <v>1834</v>
      </c>
      <c r="B1162" s="520" t="s">
        <v>1943</v>
      </c>
      <c r="C1162" s="605">
        <v>1</v>
      </c>
      <c r="D1162" s="605">
        <f t="shared" si="179"/>
        <v>1000</v>
      </c>
      <c r="E1162" s="605"/>
      <c r="F1162" s="605"/>
      <c r="G1162" s="605"/>
      <c r="H1162" s="605">
        <f t="shared" si="180"/>
        <v>0</v>
      </c>
      <c r="I1162" s="605">
        <v>0</v>
      </c>
      <c r="J1162" s="605">
        <v>0</v>
      </c>
      <c r="K1162" s="605">
        <v>0</v>
      </c>
      <c r="L1162" s="605">
        <f t="shared" si="181"/>
        <v>0</v>
      </c>
      <c r="M1162" s="603">
        <v>0</v>
      </c>
      <c r="N1162" s="603">
        <v>0</v>
      </c>
      <c r="O1162" s="604">
        <v>0</v>
      </c>
      <c r="P1162" s="605">
        <f t="shared" si="182"/>
        <v>1000</v>
      </c>
      <c r="Q1162" s="603">
        <v>0</v>
      </c>
      <c r="R1162" s="603">
        <v>1000</v>
      </c>
      <c r="S1162" s="618">
        <v>0</v>
      </c>
      <c r="T1162" s="605">
        <f t="shared" si="183"/>
        <v>0</v>
      </c>
      <c r="U1162" s="618">
        <v>0</v>
      </c>
      <c r="V1162" s="618">
        <v>0</v>
      </c>
      <c r="W1162" s="618">
        <v>0</v>
      </c>
    </row>
    <row r="1163" spans="1:36" s="161" customFormat="1" ht="15.75" hidden="1" outlineLevel="2" x14ac:dyDescent="0.25">
      <c r="A1163" s="518" t="s">
        <v>1837</v>
      </c>
      <c r="B1163" s="517" t="s">
        <v>1944</v>
      </c>
      <c r="C1163" s="605">
        <v>3.5</v>
      </c>
      <c r="D1163" s="605">
        <f t="shared" si="179"/>
        <v>1000</v>
      </c>
      <c r="E1163" s="605"/>
      <c r="F1163" s="605"/>
      <c r="G1163" s="605"/>
      <c r="H1163" s="605">
        <f t="shared" si="180"/>
        <v>0</v>
      </c>
      <c r="I1163" s="605">
        <v>0</v>
      </c>
      <c r="J1163" s="605">
        <v>0</v>
      </c>
      <c r="K1163" s="605">
        <v>0</v>
      </c>
      <c r="L1163" s="605">
        <f t="shared" si="181"/>
        <v>0</v>
      </c>
      <c r="M1163" s="603">
        <v>0</v>
      </c>
      <c r="N1163" s="603">
        <v>0</v>
      </c>
      <c r="O1163" s="604">
        <v>0</v>
      </c>
      <c r="P1163" s="605">
        <f t="shared" si="182"/>
        <v>1000</v>
      </c>
      <c r="Q1163" s="603">
        <v>0</v>
      </c>
      <c r="R1163" s="603">
        <v>1000</v>
      </c>
      <c r="S1163" s="618">
        <v>0</v>
      </c>
      <c r="T1163" s="605">
        <f t="shared" si="183"/>
        <v>0</v>
      </c>
      <c r="U1163" s="618">
        <v>0</v>
      </c>
      <c r="V1163" s="618">
        <v>0</v>
      </c>
      <c r="W1163" s="618">
        <v>0</v>
      </c>
    </row>
    <row r="1164" spans="1:36" s="161" customFormat="1" ht="15.75" hidden="1" outlineLevel="2" x14ac:dyDescent="0.25">
      <c r="A1164" s="518" t="s">
        <v>1839</v>
      </c>
      <c r="B1164" s="517" t="s">
        <v>1945</v>
      </c>
      <c r="C1164" s="605">
        <v>19</v>
      </c>
      <c r="D1164" s="605">
        <f t="shared" si="179"/>
        <v>1000</v>
      </c>
      <c r="E1164" s="605"/>
      <c r="F1164" s="605"/>
      <c r="G1164" s="605"/>
      <c r="H1164" s="605">
        <f t="shared" si="180"/>
        <v>0</v>
      </c>
      <c r="I1164" s="605">
        <v>0</v>
      </c>
      <c r="J1164" s="605">
        <v>0</v>
      </c>
      <c r="K1164" s="605">
        <v>0</v>
      </c>
      <c r="L1164" s="605">
        <f t="shared" si="181"/>
        <v>0</v>
      </c>
      <c r="M1164" s="603">
        <v>0</v>
      </c>
      <c r="N1164" s="603">
        <v>0</v>
      </c>
      <c r="O1164" s="604">
        <v>0</v>
      </c>
      <c r="P1164" s="605">
        <f t="shared" si="182"/>
        <v>1000</v>
      </c>
      <c r="Q1164" s="603">
        <v>0</v>
      </c>
      <c r="R1164" s="603">
        <v>1000</v>
      </c>
      <c r="S1164" s="618">
        <v>0</v>
      </c>
      <c r="T1164" s="605">
        <f t="shared" si="183"/>
        <v>0</v>
      </c>
      <c r="U1164" s="618">
        <v>0</v>
      </c>
      <c r="V1164" s="618">
        <v>0</v>
      </c>
      <c r="W1164" s="618">
        <v>0</v>
      </c>
    </row>
    <row r="1165" spans="1:36" s="161" customFormat="1" ht="15.75" hidden="1" outlineLevel="2" x14ac:dyDescent="0.25">
      <c r="A1165" s="518" t="s">
        <v>1843</v>
      </c>
      <c r="B1165" s="517" t="s">
        <v>1946</v>
      </c>
      <c r="C1165" s="605">
        <v>0.5</v>
      </c>
      <c r="D1165" s="605">
        <f t="shared" si="179"/>
        <v>1000</v>
      </c>
      <c r="E1165" s="605"/>
      <c r="F1165" s="605"/>
      <c r="G1165" s="605"/>
      <c r="H1165" s="605">
        <f t="shared" si="180"/>
        <v>0</v>
      </c>
      <c r="I1165" s="605">
        <v>0</v>
      </c>
      <c r="J1165" s="605">
        <v>0</v>
      </c>
      <c r="K1165" s="605">
        <v>0</v>
      </c>
      <c r="L1165" s="605">
        <f t="shared" si="181"/>
        <v>0</v>
      </c>
      <c r="M1165" s="603">
        <v>0</v>
      </c>
      <c r="N1165" s="603">
        <v>0</v>
      </c>
      <c r="O1165" s="604">
        <v>0</v>
      </c>
      <c r="P1165" s="605">
        <f t="shared" si="182"/>
        <v>1000</v>
      </c>
      <c r="Q1165" s="603">
        <v>0</v>
      </c>
      <c r="R1165" s="603">
        <v>1000</v>
      </c>
      <c r="S1165" s="618">
        <v>0</v>
      </c>
      <c r="T1165" s="605">
        <f t="shared" si="183"/>
        <v>0</v>
      </c>
      <c r="U1165" s="618">
        <v>0</v>
      </c>
      <c r="V1165" s="618">
        <v>0</v>
      </c>
      <c r="W1165" s="618">
        <v>0</v>
      </c>
    </row>
    <row r="1166" spans="1:36" s="161" customFormat="1" ht="15.75" hidden="1" outlineLevel="2" x14ac:dyDescent="0.25">
      <c r="A1166" s="518" t="s">
        <v>1844</v>
      </c>
      <c r="B1166" s="517" t="s">
        <v>1947</v>
      </c>
      <c r="C1166" s="605">
        <v>1</v>
      </c>
      <c r="D1166" s="605">
        <f t="shared" si="179"/>
        <v>1000</v>
      </c>
      <c r="E1166" s="605"/>
      <c r="F1166" s="605"/>
      <c r="G1166" s="605"/>
      <c r="H1166" s="605">
        <f t="shared" si="180"/>
        <v>0</v>
      </c>
      <c r="I1166" s="605">
        <v>0</v>
      </c>
      <c r="J1166" s="605">
        <v>0</v>
      </c>
      <c r="K1166" s="605">
        <v>0</v>
      </c>
      <c r="L1166" s="605">
        <f t="shared" si="181"/>
        <v>0</v>
      </c>
      <c r="M1166" s="603">
        <v>0</v>
      </c>
      <c r="N1166" s="603">
        <v>0</v>
      </c>
      <c r="O1166" s="604">
        <v>0</v>
      </c>
      <c r="P1166" s="605">
        <f t="shared" si="182"/>
        <v>1000</v>
      </c>
      <c r="Q1166" s="603">
        <v>0</v>
      </c>
      <c r="R1166" s="603">
        <v>1000</v>
      </c>
      <c r="S1166" s="618">
        <v>0</v>
      </c>
      <c r="T1166" s="605">
        <f t="shared" si="183"/>
        <v>0</v>
      </c>
      <c r="U1166" s="618">
        <v>0</v>
      </c>
      <c r="V1166" s="618">
        <v>0</v>
      </c>
      <c r="W1166" s="618">
        <v>0</v>
      </c>
    </row>
    <row r="1167" spans="1:36" s="532" customFormat="1" ht="31.5" hidden="1" outlineLevel="2" x14ac:dyDescent="0.25">
      <c r="A1167" s="375" t="s">
        <v>234</v>
      </c>
      <c r="B1167" s="376" t="s">
        <v>2270</v>
      </c>
      <c r="C1167" s="568">
        <v>0</v>
      </c>
      <c r="D1167" s="568">
        <f t="shared" si="179"/>
        <v>5500</v>
      </c>
      <c r="E1167" s="568"/>
      <c r="F1167" s="568"/>
      <c r="G1167" s="568"/>
      <c r="H1167" s="568">
        <f t="shared" si="180"/>
        <v>0</v>
      </c>
      <c r="I1167" s="568">
        <v>0</v>
      </c>
      <c r="J1167" s="568">
        <v>0</v>
      </c>
      <c r="K1167" s="568">
        <v>0</v>
      </c>
      <c r="L1167" s="568">
        <f t="shared" si="181"/>
        <v>0</v>
      </c>
      <c r="M1167" s="568">
        <v>0</v>
      </c>
      <c r="N1167" s="568">
        <v>0</v>
      </c>
      <c r="O1167" s="569">
        <v>0</v>
      </c>
      <c r="P1167" s="568">
        <f t="shared" si="182"/>
        <v>5500</v>
      </c>
      <c r="Q1167" s="595">
        <v>0</v>
      </c>
      <c r="R1167" s="568">
        <v>5500</v>
      </c>
      <c r="S1167" s="595">
        <v>0</v>
      </c>
      <c r="T1167" s="568">
        <f t="shared" si="183"/>
        <v>0</v>
      </c>
      <c r="U1167" s="595">
        <v>0</v>
      </c>
      <c r="V1167" s="595">
        <v>0</v>
      </c>
      <c r="W1167" s="595">
        <v>0</v>
      </c>
    </row>
    <row r="1168" spans="1:36" s="54" customFormat="1" ht="15.75" hidden="1" outlineLevel="1" x14ac:dyDescent="0.2">
      <c r="A1168" s="101" t="s">
        <v>465</v>
      </c>
      <c r="B1168" s="29" t="s">
        <v>466</v>
      </c>
      <c r="C1168" s="562">
        <f>SUM(C1169:C1214)</f>
        <v>8.9499999999999993</v>
      </c>
      <c r="D1168" s="562">
        <f t="shared" ref="D1168:D1231" si="193">H1168+L1168+P1168+T1168</f>
        <v>50950.75</v>
      </c>
      <c r="E1168" s="562">
        <f t="shared" ref="E1168:W1168" si="194">SUM(E1169:E1214)</f>
        <v>0</v>
      </c>
      <c r="F1168" s="562">
        <f t="shared" si="194"/>
        <v>0</v>
      </c>
      <c r="G1168" s="562">
        <f t="shared" si="194"/>
        <v>0</v>
      </c>
      <c r="H1168" s="562">
        <f t="shared" ref="H1168:H1231" si="195">SUM(I1168:K1168)</f>
        <v>8650.75</v>
      </c>
      <c r="I1168" s="562">
        <f t="shared" si="194"/>
        <v>0</v>
      </c>
      <c r="J1168" s="562">
        <f t="shared" si="194"/>
        <v>8650.75</v>
      </c>
      <c r="K1168" s="562">
        <f t="shared" si="194"/>
        <v>0</v>
      </c>
      <c r="L1168" s="562">
        <f t="shared" ref="L1168:L1231" si="196">SUM(M1168:O1168)</f>
        <v>22700</v>
      </c>
      <c r="M1168" s="562">
        <f t="shared" si="194"/>
        <v>0</v>
      </c>
      <c r="N1168" s="562">
        <f t="shared" si="194"/>
        <v>22700</v>
      </c>
      <c r="O1168" s="562">
        <f t="shared" si="194"/>
        <v>0</v>
      </c>
      <c r="P1168" s="562">
        <f t="shared" ref="P1168:P1231" si="197">SUM(Q1168:S1168)</f>
        <v>19600</v>
      </c>
      <c r="Q1168" s="562">
        <f t="shared" si="194"/>
        <v>0</v>
      </c>
      <c r="R1168" s="562">
        <f t="shared" si="194"/>
        <v>19600</v>
      </c>
      <c r="S1168" s="562">
        <f t="shared" si="194"/>
        <v>0</v>
      </c>
      <c r="T1168" s="562">
        <f t="shared" ref="T1168:T1231" si="198">SUM(U1168:W1168)</f>
        <v>0</v>
      </c>
      <c r="U1168" s="562">
        <f t="shared" si="194"/>
        <v>0</v>
      </c>
      <c r="V1168" s="562">
        <f t="shared" si="194"/>
        <v>0</v>
      </c>
      <c r="W1168" s="562">
        <f t="shared" si="194"/>
        <v>0</v>
      </c>
      <c r="X1168" s="31" t="s">
        <v>41</v>
      </c>
      <c r="Y1168" s="273"/>
      <c r="Z1168" s="335"/>
      <c r="AI1168" s="34">
        <f t="shared" ref="AI1168:AI1172" si="199">SUM(I1168:K1168)</f>
        <v>8650.75</v>
      </c>
      <c r="AJ1168" s="34">
        <f t="shared" ref="AJ1168:AJ1172" si="200">AI1168-H1168</f>
        <v>0</v>
      </c>
    </row>
    <row r="1169" spans="1:228" s="65" customFormat="1" ht="17.25" hidden="1" customHeight="1" outlineLevel="2" x14ac:dyDescent="0.2">
      <c r="A1169" s="124" t="s">
        <v>467</v>
      </c>
      <c r="B1169" s="63" t="s">
        <v>1000</v>
      </c>
      <c r="C1169" s="563">
        <v>0</v>
      </c>
      <c r="D1169" s="563">
        <f t="shared" si="193"/>
        <v>1800</v>
      </c>
      <c r="E1169" s="563"/>
      <c r="F1169" s="563"/>
      <c r="G1169" s="563"/>
      <c r="H1169" s="563">
        <f t="shared" si="195"/>
        <v>1800</v>
      </c>
      <c r="I1169" s="563">
        <v>0</v>
      </c>
      <c r="J1169" s="564">
        <v>1800</v>
      </c>
      <c r="K1169" s="565">
        <v>0</v>
      </c>
      <c r="L1169" s="563">
        <f t="shared" si="196"/>
        <v>0</v>
      </c>
      <c r="M1169" s="565">
        <v>0</v>
      </c>
      <c r="N1169" s="563">
        <v>0</v>
      </c>
      <c r="O1169" s="563">
        <v>0</v>
      </c>
      <c r="P1169" s="563">
        <f t="shared" si="197"/>
        <v>0</v>
      </c>
      <c r="Q1169" s="563">
        <v>0</v>
      </c>
      <c r="R1169" s="563">
        <v>0</v>
      </c>
      <c r="S1169" s="563">
        <v>0</v>
      </c>
      <c r="T1169" s="563">
        <f t="shared" si="198"/>
        <v>0</v>
      </c>
      <c r="U1169" s="563">
        <v>0</v>
      </c>
      <c r="V1169" s="563">
        <v>0</v>
      </c>
      <c r="W1169" s="563">
        <v>0</v>
      </c>
      <c r="X1169" s="58"/>
      <c r="Y1169" s="293"/>
      <c r="Z1169" s="334"/>
      <c r="AI1169" s="34">
        <f t="shared" si="199"/>
        <v>1800</v>
      </c>
      <c r="AJ1169" s="34">
        <f t="shared" si="200"/>
        <v>0</v>
      </c>
    </row>
    <row r="1170" spans="1:228" s="65" customFormat="1" ht="17.25" hidden="1" customHeight="1" outlineLevel="2" x14ac:dyDescent="0.2">
      <c r="A1170" s="124" t="s">
        <v>469</v>
      </c>
      <c r="B1170" s="63" t="s">
        <v>1001</v>
      </c>
      <c r="C1170" s="563">
        <v>0</v>
      </c>
      <c r="D1170" s="563">
        <f t="shared" si="193"/>
        <v>2425</v>
      </c>
      <c r="E1170" s="563"/>
      <c r="F1170" s="563"/>
      <c r="G1170" s="563"/>
      <c r="H1170" s="563">
        <f t="shared" si="195"/>
        <v>2425</v>
      </c>
      <c r="I1170" s="563">
        <v>0</v>
      </c>
      <c r="J1170" s="564">
        <v>2425</v>
      </c>
      <c r="K1170" s="565">
        <v>0</v>
      </c>
      <c r="L1170" s="563">
        <f t="shared" si="196"/>
        <v>0</v>
      </c>
      <c r="M1170" s="565">
        <v>0</v>
      </c>
      <c r="N1170" s="563">
        <v>0</v>
      </c>
      <c r="O1170" s="563">
        <v>0</v>
      </c>
      <c r="P1170" s="563">
        <f t="shared" si="197"/>
        <v>0</v>
      </c>
      <c r="Q1170" s="563">
        <v>0</v>
      </c>
      <c r="R1170" s="563">
        <v>0</v>
      </c>
      <c r="S1170" s="563">
        <v>0</v>
      </c>
      <c r="T1170" s="563">
        <f t="shared" si="198"/>
        <v>0</v>
      </c>
      <c r="U1170" s="563">
        <v>0</v>
      </c>
      <c r="V1170" s="563">
        <v>0</v>
      </c>
      <c r="W1170" s="563">
        <v>0</v>
      </c>
      <c r="X1170" s="58"/>
      <c r="Y1170" s="293"/>
      <c r="Z1170" s="334"/>
      <c r="AI1170" s="34">
        <f t="shared" si="199"/>
        <v>2425</v>
      </c>
      <c r="AJ1170" s="34">
        <f t="shared" si="200"/>
        <v>0</v>
      </c>
    </row>
    <row r="1171" spans="1:228" s="161" customFormat="1" ht="15.75" hidden="1" outlineLevel="2" x14ac:dyDescent="0.25">
      <c r="A1171" s="124" t="s">
        <v>475</v>
      </c>
      <c r="B1171" s="63" t="s">
        <v>663</v>
      </c>
      <c r="C1171" s="563">
        <v>0</v>
      </c>
      <c r="D1171" s="563">
        <f t="shared" si="193"/>
        <v>450</v>
      </c>
      <c r="E1171" s="563"/>
      <c r="F1171" s="563"/>
      <c r="G1171" s="563"/>
      <c r="H1171" s="563">
        <f t="shared" si="195"/>
        <v>450</v>
      </c>
      <c r="I1171" s="563">
        <v>0</v>
      </c>
      <c r="J1171" s="563">
        <v>450</v>
      </c>
      <c r="K1171" s="565">
        <v>0</v>
      </c>
      <c r="L1171" s="563">
        <f t="shared" si="196"/>
        <v>0</v>
      </c>
      <c r="M1171" s="565">
        <v>0</v>
      </c>
      <c r="N1171" s="563">
        <v>0</v>
      </c>
      <c r="O1171" s="563">
        <v>0</v>
      </c>
      <c r="P1171" s="563">
        <f t="shared" si="197"/>
        <v>0</v>
      </c>
      <c r="Q1171" s="563">
        <v>0</v>
      </c>
      <c r="R1171" s="563">
        <v>0</v>
      </c>
      <c r="S1171" s="563">
        <v>0</v>
      </c>
      <c r="T1171" s="563">
        <f t="shared" si="198"/>
        <v>0</v>
      </c>
      <c r="U1171" s="563">
        <v>0</v>
      </c>
      <c r="V1171" s="563">
        <v>0</v>
      </c>
      <c r="W1171" s="563">
        <v>0</v>
      </c>
      <c r="X1171" s="58"/>
      <c r="Y1171" s="286" t="s">
        <v>504</v>
      </c>
      <c r="Z1171" s="351"/>
      <c r="AA1171" s="172"/>
      <c r="AB1171" s="172"/>
      <c r="AC1171" s="172"/>
      <c r="AD1171" s="172"/>
      <c r="AE1171" s="172"/>
      <c r="AF1171" s="172"/>
      <c r="AG1171" s="172"/>
      <c r="AH1171" s="172"/>
      <c r="AI1171" s="34">
        <f t="shared" si="199"/>
        <v>450</v>
      </c>
      <c r="AJ1171" s="34">
        <f t="shared" si="200"/>
        <v>0</v>
      </c>
      <c r="AK1171" s="172"/>
      <c r="AL1171" s="172"/>
      <c r="AM1171" s="172"/>
      <c r="AN1171" s="172"/>
      <c r="AO1171" s="172"/>
      <c r="AP1171" s="172"/>
      <c r="AQ1171" s="172"/>
      <c r="AR1171" s="172"/>
      <c r="AS1171" s="172"/>
      <c r="AT1171" s="172"/>
      <c r="AU1171" s="172"/>
      <c r="AV1171" s="172"/>
      <c r="AW1171" s="172"/>
      <c r="AX1171" s="172"/>
      <c r="AY1171" s="172"/>
      <c r="AZ1171" s="172"/>
      <c r="BA1171" s="172"/>
      <c r="BB1171" s="172"/>
      <c r="BC1171" s="172"/>
      <c r="BD1171" s="172"/>
      <c r="BE1171" s="172"/>
      <c r="BF1171" s="172"/>
      <c r="BG1171" s="172"/>
      <c r="BH1171" s="172"/>
      <c r="BI1171" s="172"/>
      <c r="BJ1171" s="172"/>
      <c r="BK1171" s="172"/>
      <c r="BL1171" s="172"/>
      <c r="BM1171" s="172"/>
      <c r="BN1171" s="172"/>
      <c r="BO1171" s="172"/>
      <c r="BP1171" s="172"/>
      <c r="BQ1171" s="172"/>
      <c r="BR1171" s="172"/>
      <c r="BS1171" s="172"/>
      <c r="BT1171" s="172"/>
      <c r="BU1171" s="172"/>
      <c r="BV1171" s="172"/>
      <c r="BW1171" s="172"/>
      <c r="BX1171" s="172"/>
      <c r="BY1171" s="172"/>
      <c r="BZ1171" s="172"/>
      <c r="CA1171" s="172"/>
      <c r="CB1171" s="172"/>
      <c r="CC1171" s="172"/>
      <c r="CD1171" s="172"/>
      <c r="CE1171" s="172"/>
      <c r="CF1171" s="172"/>
      <c r="CG1171" s="172"/>
      <c r="CH1171" s="172"/>
      <c r="CI1171" s="172"/>
      <c r="CJ1171" s="172"/>
      <c r="CK1171" s="172"/>
      <c r="CL1171" s="172"/>
      <c r="CM1171" s="172"/>
      <c r="CN1171" s="172"/>
      <c r="CO1171" s="172"/>
      <c r="CP1171" s="172"/>
      <c r="CQ1171" s="172"/>
      <c r="CR1171" s="172"/>
      <c r="CS1171" s="172"/>
      <c r="CT1171" s="172"/>
      <c r="CU1171" s="172"/>
      <c r="CV1171" s="172"/>
      <c r="CW1171" s="172"/>
      <c r="CX1171" s="172"/>
      <c r="CY1171" s="172"/>
      <c r="CZ1171" s="172"/>
      <c r="DA1171" s="172"/>
      <c r="DB1171" s="172"/>
      <c r="DC1171" s="172"/>
      <c r="DD1171" s="172"/>
      <c r="DE1171" s="172"/>
      <c r="DF1171" s="172"/>
      <c r="DG1171" s="172"/>
      <c r="DH1171" s="172"/>
      <c r="DI1171" s="172"/>
      <c r="DJ1171" s="172"/>
      <c r="DK1171" s="172"/>
      <c r="DL1171" s="172"/>
      <c r="DM1171" s="172"/>
      <c r="DN1171" s="172"/>
      <c r="DO1171" s="172"/>
      <c r="DP1171" s="172"/>
      <c r="DQ1171" s="172"/>
      <c r="DR1171" s="172"/>
      <c r="DS1171" s="172"/>
      <c r="DT1171" s="172"/>
      <c r="DU1171" s="172"/>
      <c r="DV1171" s="172"/>
      <c r="DW1171" s="172"/>
      <c r="DX1171" s="172"/>
      <c r="DY1171" s="172"/>
      <c r="DZ1171" s="172"/>
      <c r="EA1171" s="172"/>
      <c r="EB1171" s="172"/>
      <c r="EC1171" s="172"/>
      <c r="ED1171" s="172"/>
      <c r="EE1171" s="172"/>
      <c r="EF1171" s="172"/>
      <c r="EG1171" s="172"/>
      <c r="EH1171" s="172"/>
      <c r="EI1171" s="172"/>
      <c r="EJ1171" s="172"/>
      <c r="EK1171" s="172"/>
      <c r="EL1171" s="172"/>
      <c r="EM1171" s="172"/>
      <c r="EN1171" s="172"/>
      <c r="EO1171" s="172"/>
      <c r="EP1171" s="172"/>
      <c r="EQ1171" s="172"/>
      <c r="ER1171" s="172"/>
      <c r="ES1171" s="172"/>
      <c r="ET1171" s="172"/>
      <c r="EU1171" s="172"/>
      <c r="EV1171" s="172"/>
      <c r="EW1171" s="172"/>
      <c r="EX1171" s="172"/>
      <c r="EY1171" s="172"/>
      <c r="EZ1171" s="172"/>
      <c r="FA1171" s="172"/>
      <c r="FB1171" s="172"/>
      <c r="FC1171" s="172"/>
      <c r="FD1171" s="172"/>
      <c r="FE1171" s="172"/>
      <c r="FF1171" s="172"/>
      <c r="FG1171" s="172"/>
      <c r="FH1171" s="172"/>
      <c r="FI1171" s="172"/>
      <c r="FJ1171" s="172"/>
      <c r="FK1171" s="172"/>
      <c r="FL1171" s="172"/>
      <c r="FM1171" s="172"/>
      <c r="FN1171" s="172"/>
      <c r="FO1171" s="172"/>
      <c r="FP1171" s="172"/>
      <c r="FQ1171" s="172"/>
      <c r="FR1171" s="172"/>
      <c r="FS1171" s="172"/>
      <c r="FT1171" s="172"/>
      <c r="FU1171" s="172"/>
      <c r="FV1171" s="172"/>
      <c r="FW1171" s="172"/>
      <c r="FX1171" s="172"/>
      <c r="FY1171" s="172"/>
      <c r="FZ1171" s="172"/>
      <c r="GA1171" s="172"/>
      <c r="GB1171" s="172"/>
      <c r="GC1171" s="172"/>
      <c r="GD1171" s="172"/>
      <c r="GE1171" s="172"/>
      <c r="GF1171" s="172"/>
      <c r="GG1171" s="172"/>
      <c r="GH1171" s="172"/>
      <c r="GI1171" s="172"/>
      <c r="GJ1171" s="172"/>
      <c r="GK1171" s="172"/>
      <c r="GL1171" s="172"/>
      <c r="GM1171" s="172"/>
      <c r="GN1171" s="172"/>
      <c r="GO1171" s="172"/>
      <c r="GP1171" s="172"/>
      <c r="GQ1171" s="172"/>
      <c r="GR1171" s="172"/>
      <c r="GS1171" s="172"/>
      <c r="GT1171" s="172"/>
      <c r="GU1171" s="172"/>
      <c r="GV1171" s="172"/>
      <c r="GW1171" s="172"/>
      <c r="GX1171" s="172"/>
      <c r="GY1171" s="172"/>
      <c r="GZ1171" s="172"/>
      <c r="HA1171" s="172"/>
      <c r="HB1171" s="172"/>
      <c r="HC1171" s="172"/>
      <c r="HD1171" s="172"/>
      <c r="HE1171" s="172"/>
      <c r="HF1171" s="172"/>
      <c r="HG1171" s="172"/>
      <c r="HH1171" s="172"/>
      <c r="HI1171" s="172"/>
      <c r="HJ1171" s="172"/>
      <c r="HK1171" s="172"/>
      <c r="HL1171" s="172"/>
      <c r="HM1171" s="172"/>
      <c r="HN1171" s="172"/>
      <c r="HO1171" s="172"/>
      <c r="HP1171" s="172"/>
      <c r="HQ1171" s="172"/>
      <c r="HR1171" s="172"/>
      <c r="HS1171" s="172"/>
      <c r="HT1171" s="172"/>
    </row>
    <row r="1172" spans="1:228" s="161" customFormat="1" ht="15.75" hidden="1" outlineLevel="2" x14ac:dyDescent="0.25">
      <c r="A1172" s="124" t="s">
        <v>478</v>
      </c>
      <c r="B1172" s="63" t="s">
        <v>664</v>
      </c>
      <c r="C1172" s="563">
        <v>0</v>
      </c>
      <c r="D1172" s="563">
        <f t="shared" si="193"/>
        <v>475</v>
      </c>
      <c r="E1172" s="563"/>
      <c r="F1172" s="563"/>
      <c r="G1172" s="563"/>
      <c r="H1172" s="563">
        <f t="shared" si="195"/>
        <v>475</v>
      </c>
      <c r="I1172" s="563">
        <v>0</v>
      </c>
      <c r="J1172" s="563">
        <v>475</v>
      </c>
      <c r="K1172" s="565">
        <v>0</v>
      </c>
      <c r="L1172" s="563">
        <f t="shared" si="196"/>
        <v>0</v>
      </c>
      <c r="M1172" s="565">
        <v>0</v>
      </c>
      <c r="N1172" s="563">
        <v>0</v>
      </c>
      <c r="O1172" s="563">
        <v>0</v>
      </c>
      <c r="P1172" s="563">
        <f t="shared" si="197"/>
        <v>0</v>
      </c>
      <c r="Q1172" s="563">
        <v>0</v>
      </c>
      <c r="R1172" s="563">
        <v>0</v>
      </c>
      <c r="S1172" s="563">
        <v>0</v>
      </c>
      <c r="T1172" s="563">
        <f t="shared" si="198"/>
        <v>0</v>
      </c>
      <c r="U1172" s="563">
        <v>0</v>
      </c>
      <c r="V1172" s="563">
        <v>0</v>
      </c>
      <c r="W1172" s="563">
        <v>0</v>
      </c>
      <c r="X1172" s="58"/>
      <c r="Y1172" s="286" t="s">
        <v>504</v>
      </c>
      <c r="Z1172" s="351"/>
      <c r="AA1172" s="172"/>
      <c r="AB1172" s="172"/>
      <c r="AC1172" s="172"/>
      <c r="AD1172" s="172"/>
      <c r="AE1172" s="172"/>
      <c r="AF1172" s="172"/>
      <c r="AG1172" s="172"/>
      <c r="AH1172" s="172"/>
      <c r="AI1172" s="34">
        <f t="shared" si="199"/>
        <v>475</v>
      </c>
      <c r="AJ1172" s="34">
        <f t="shared" si="200"/>
        <v>0</v>
      </c>
      <c r="AK1172" s="172"/>
      <c r="AL1172" s="172"/>
      <c r="AM1172" s="172"/>
      <c r="AN1172" s="172"/>
      <c r="AO1172" s="172"/>
      <c r="AP1172" s="172"/>
      <c r="AQ1172" s="172"/>
      <c r="AR1172" s="172"/>
      <c r="AS1172" s="172"/>
      <c r="AT1172" s="172"/>
      <c r="AU1172" s="172"/>
      <c r="AV1172" s="172"/>
      <c r="AW1172" s="172"/>
      <c r="AX1172" s="172"/>
      <c r="AY1172" s="172"/>
      <c r="AZ1172" s="172"/>
      <c r="BA1172" s="172"/>
      <c r="BB1172" s="172"/>
      <c r="BC1172" s="172"/>
      <c r="BD1172" s="172"/>
      <c r="BE1172" s="172"/>
      <c r="BF1172" s="172"/>
      <c r="BG1172" s="172"/>
      <c r="BH1172" s="172"/>
      <c r="BI1172" s="172"/>
      <c r="BJ1172" s="172"/>
      <c r="BK1172" s="172"/>
      <c r="BL1172" s="172"/>
      <c r="BM1172" s="172"/>
      <c r="BN1172" s="172"/>
      <c r="BO1172" s="172"/>
      <c r="BP1172" s="172"/>
      <c r="BQ1172" s="172"/>
      <c r="BR1172" s="172"/>
      <c r="BS1172" s="172"/>
      <c r="BT1172" s="172"/>
      <c r="BU1172" s="172"/>
      <c r="BV1172" s="172"/>
      <c r="BW1172" s="172"/>
      <c r="BX1172" s="172"/>
      <c r="BY1172" s="172"/>
      <c r="BZ1172" s="172"/>
      <c r="CA1172" s="172"/>
      <c r="CB1172" s="172"/>
      <c r="CC1172" s="172"/>
      <c r="CD1172" s="172"/>
      <c r="CE1172" s="172"/>
      <c r="CF1172" s="172"/>
      <c r="CG1172" s="172"/>
      <c r="CH1172" s="172"/>
      <c r="CI1172" s="172"/>
      <c r="CJ1172" s="172"/>
      <c r="CK1172" s="172"/>
      <c r="CL1172" s="172"/>
      <c r="CM1172" s="172"/>
      <c r="CN1172" s="172"/>
      <c r="CO1172" s="172"/>
      <c r="CP1172" s="172"/>
      <c r="CQ1172" s="172"/>
      <c r="CR1172" s="172"/>
      <c r="CS1172" s="172"/>
      <c r="CT1172" s="172"/>
      <c r="CU1172" s="172"/>
      <c r="CV1172" s="172"/>
      <c r="CW1172" s="172"/>
      <c r="CX1172" s="172"/>
      <c r="CY1172" s="172"/>
      <c r="CZ1172" s="172"/>
      <c r="DA1172" s="172"/>
      <c r="DB1172" s="172"/>
      <c r="DC1172" s="172"/>
      <c r="DD1172" s="172"/>
      <c r="DE1172" s="172"/>
      <c r="DF1172" s="172"/>
      <c r="DG1172" s="172"/>
      <c r="DH1172" s="172"/>
      <c r="DI1172" s="172"/>
      <c r="DJ1172" s="172"/>
      <c r="DK1172" s="172"/>
      <c r="DL1172" s="172"/>
      <c r="DM1172" s="172"/>
      <c r="DN1172" s="172"/>
      <c r="DO1172" s="172"/>
      <c r="DP1172" s="172"/>
      <c r="DQ1172" s="172"/>
      <c r="DR1172" s="172"/>
      <c r="DS1172" s="172"/>
      <c r="DT1172" s="172"/>
      <c r="DU1172" s="172"/>
      <c r="DV1172" s="172"/>
      <c r="DW1172" s="172"/>
      <c r="DX1172" s="172"/>
      <c r="DY1172" s="172"/>
      <c r="DZ1172" s="172"/>
      <c r="EA1172" s="172"/>
      <c r="EB1172" s="172"/>
      <c r="EC1172" s="172"/>
      <c r="ED1172" s="172"/>
      <c r="EE1172" s="172"/>
      <c r="EF1172" s="172"/>
      <c r="EG1172" s="172"/>
      <c r="EH1172" s="172"/>
      <c r="EI1172" s="172"/>
      <c r="EJ1172" s="172"/>
      <c r="EK1172" s="172"/>
      <c r="EL1172" s="172"/>
      <c r="EM1172" s="172"/>
      <c r="EN1172" s="172"/>
      <c r="EO1172" s="172"/>
      <c r="EP1172" s="172"/>
      <c r="EQ1172" s="172"/>
      <c r="ER1172" s="172"/>
      <c r="ES1172" s="172"/>
      <c r="ET1172" s="172"/>
      <c r="EU1172" s="172"/>
      <c r="EV1172" s="172"/>
      <c r="EW1172" s="172"/>
      <c r="EX1172" s="172"/>
      <c r="EY1172" s="172"/>
      <c r="EZ1172" s="172"/>
      <c r="FA1172" s="172"/>
      <c r="FB1172" s="172"/>
      <c r="FC1172" s="172"/>
      <c r="FD1172" s="172"/>
      <c r="FE1172" s="172"/>
      <c r="FF1172" s="172"/>
      <c r="FG1172" s="172"/>
      <c r="FH1172" s="172"/>
      <c r="FI1172" s="172"/>
      <c r="FJ1172" s="172"/>
      <c r="FK1172" s="172"/>
      <c r="FL1172" s="172"/>
      <c r="FM1172" s="172"/>
      <c r="FN1172" s="172"/>
      <c r="FO1172" s="172"/>
      <c r="FP1172" s="172"/>
      <c r="FQ1172" s="172"/>
      <c r="FR1172" s="172"/>
      <c r="FS1172" s="172"/>
      <c r="FT1172" s="172"/>
      <c r="FU1172" s="172"/>
      <c r="FV1172" s="172"/>
      <c r="FW1172" s="172"/>
      <c r="FX1172" s="172"/>
      <c r="FY1172" s="172"/>
      <c r="FZ1172" s="172"/>
      <c r="GA1172" s="172"/>
      <c r="GB1172" s="172"/>
      <c r="GC1172" s="172"/>
      <c r="GD1172" s="172"/>
      <c r="GE1172" s="172"/>
      <c r="GF1172" s="172"/>
      <c r="GG1172" s="172"/>
      <c r="GH1172" s="172"/>
      <c r="GI1172" s="172"/>
      <c r="GJ1172" s="172"/>
      <c r="GK1172" s="172"/>
      <c r="GL1172" s="172"/>
      <c r="GM1172" s="172"/>
      <c r="GN1172" s="172"/>
      <c r="GO1172" s="172"/>
      <c r="GP1172" s="172"/>
      <c r="GQ1172" s="172"/>
      <c r="GR1172" s="172"/>
      <c r="GS1172" s="172"/>
      <c r="GT1172" s="172"/>
      <c r="GU1172" s="172"/>
      <c r="GV1172" s="172"/>
      <c r="GW1172" s="172"/>
      <c r="GX1172" s="172"/>
      <c r="GY1172" s="172"/>
      <c r="GZ1172" s="172"/>
      <c r="HA1172" s="172"/>
      <c r="HB1172" s="172"/>
      <c r="HC1172" s="172"/>
      <c r="HD1172" s="172"/>
      <c r="HE1172" s="172"/>
      <c r="HF1172" s="172"/>
      <c r="HG1172" s="172"/>
      <c r="HH1172" s="172"/>
      <c r="HI1172" s="172"/>
      <c r="HJ1172" s="172"/>
      <c r="HK1172" s="172"/>
      <c r="HL1172" s="172"/>
      <c r="HM1172" s="172"/>
      <c r="HN1172" s="172"/>
      <c r="HO1172" s="172"/>
      <c r="HP1172" s="172"/>
      <c r="HQ1172" s="172"/>
      <c r="HR1172" s="172"/>
      <c r="HS1172" s="172"/>
      <c r="HT1172" s="172"/>
    </row>
    <row r="1173" spans="1:228" s="161" customFormat="1" ht="15.75" hidden="1" outlineLevel="2" x14ac:dyDescent="0.25">
      <c r="A1173" s="124" t="s">
        <v>480</v>
      </c>
      <c r="B1173" s="63" t="s">
        <v>1072</v>
      </c>
      <c r="C1173" s="563">
        <v>1</v>
      </c>
      <c r="D1173" s="563">
        <f t="shared" si="193"/>
        <v>536.75</v>
      </c>
      <c r="E1173" s="563"/>
      <c r="F1173" s="563"/>
      <c r="G1173" s="563"/>
      <c r="H1173" s="563">
        <f t="shared" si="195"/>
        <v>536.75</v>
      </c>
      <c r="I1173" s="563">
        <v>0</v>
      </c>
      <c r="J1173" s="563">
        <v>536.75</v>
      </c>
      <c r="K1173" s="565">
        <v>0</v>
      </c>
      <c r="L1173" s="563">
        <f t="shared" si="196"/>
        <v>0</v>
      </c>
      <c r="M1173" s="565">
        <v>0</v>
      </c>
      <c r="N1173" s="563">
        <v>0</v>
      </c>
      <c r="O1173" s="563">
        <v>0</v>
      </c>
      <c r="P1173" s="563">
        <f t="shared" si="197"/>
        <v>0</v>
      </c>
      <c r="Q1173" s="563">
        <v>0</v>
      </c>
      <c r="R1173" s="563">
        <v>0</v>
      </c>
      <c r="S1173" s="563">
        <v>0</v>
      </c>
      <c r="T1173" s="563">
        <f t="shared" si="198"/>
        <v>0</v>
      </c>
      <c r="U1173" s="563">
        <v>0</v>
      </c>
      <c r="V1173" s="563">
        <v>0</v>
      </c>
      <c r="W1173" s="563">
        <v>0</v>
      </c>
      <c r="X1173" s="58"/>
      <c r="Y1173" s="286"/>
      <c r="Z1173" s="351"/>
      <c r="AA1173" s="172"/>
      <c r="AB1173" s="172"/>
      <c r="AC1173" s="172"/>
      <c r="AD1173" s="172"/>
      <c r="AE1173" s="172"/>
      <c r="AF1173" s="172"/>
      <c r="AG1173" s="172"/>
      <c r="AH1173" s="172"/>
      <c r="AI1173" s="34"/>
      <c r="AJ1173" s="34"/>
      <c r="AK1173" s="172"/>
      <c r="AL1173" s="172"/>
      <c r="AM1173" s="172"/>
      <c r="AN1173" s="172"/>
      <c r="AO1173" s="172"/>
      <c r="AP1173" s="172"/>
      <c r="AQ1173" s="172"/>
      <c r="AR1173" s="172"/>
      <c r="AS1173" s="172"/>
      <c r="AT1173" s="172"/>
      <c r="AU1173" s="172"/>
      <c r="AV1173" s="172"/>
      <c r="AW1173" s="172"/>
      <c r="AX1173" s="172"/>
      <c r="AY1173" s="172"/>
      <c r="AZ1173" s="172"/>
      <c r="BA1173" s="172"/>
      <c r="BB1173" s="172"/>
      <c r="BC1173" s="172"/>
      <c r="BD1173" s="172"/>
      <c r="BE1173" s="172"/>
      <c r="BF1173" s="172"/>
      <c r="BG1173" s="172"/>
      <c r="BH1173" s="172"/>
      <c r="BI1173" s="172"/>
      <c r="BJ1173" s="172"/>
      <c r="BK1173" s="172"/>
      <c r="BL1173" s="172"/>
      <c r="BM1173" s="172"/>
      <c r="BN1173" s="172"/>
      <c r="BO1173" s="172"/>
      <c r="BP1173" s="172"/>
      <c r="BQ1173" s="172"/>
      <c r="BR1173" s="172"/>
      <c r="BS1173" s="172"/>
      <c r="BT1173" s="172"/>
      <c r="BU1173" s="172"/>
      <c r="BV1173" s="172"/>
      <c r="BW1173" s="172"/>
      <c r="BX1173" s="172"/>
      <c r="BY1173" s="172"/>
      <c r="BZ1173" s="172"/>
      <c r="CA1173" s="172"/>
      <c r="CB1173" s="172"/>
      <c r="CC1173" s="172"/>
      <c r="CD1173" s="172"/>
      <c r="CE1173" s="172"/>
      <c r="CF1173" s="172"/>
      <c r="CG1173" s="172"/>
      <c r="CH1173" s="172"/>
      <c r="CI1173" s="172"/>
      <c r="CJ1173" s="172"/>
      <c r="CK1173" s="172"/>
      <c r="CL1173" s="172"/>
      <c r="CM1173" s="172"/>
      <c r="CN1173" s="172"/>
      <c r="CO1173" s="172"/>
      <c r="CP1173" s="172"/>
      <c r="CQ1173" s="172"/>
      <c r="CR1173" s="172"/>
      <c r="CS1173" s="172"/>
      <c r="CT1173" s="172"/>
      <c r="CU1173" s="172"/>
      <c r="CV1173" s="172"/>
      <c r="CW1173" s="172"/>
      <c r="CX1173" s="172"/>
      <c r="CY1173" s="172"/>
      <c r="CZ1173" s="172"/>
      <c r="DA1173" s="172"/>
      <c r="DB1173" s="172"/>
      <c r="DC1173" s="172"/>
      <c r="DD1173" s="172"/>
      <c r="DE1173" s="172"/>
      <c r="DF1173" s="172"/>
      <c r="DG1173" s="172"/>
      <c r="DH1173" s="172"/>
      <c r="DI1173" s="172"/>
      <c r="DJ1173" s="172"/>
      <c r="DK1173" s="172"/>
      <c r="DL1173" s="172"/>
      <c r="DM1173" s="172"/>
      <c r="DN1173" s="172"/>
      <c r="DO1173" s="172"/>
      <c r="DP1173" s="172"/>
      <c r="DQ1173" s="172"/>
      <c r="DR1173" s="172"/>
      <c r="DS1173" s="172"/>
      <c r="DT1173" s="172"/>
      <c r="DU1173" s="172"/>
      <c r="DV1173" s="172"/>
      <c r="DW1173" s="172"/>
      <c r="DX1173" s="172"/>
      <c r="DY1173" s="172"/>
      <c r="DZ1173" s="172"/>
      <c r="EA1173" s="172"/>
      <c r="EB1173" s="172"/>
      <c r="EC1173" s="172"/>
      <c r="ED1173" s="172"/>
      <c r="EE1173" s="172"/>
      <c r="EF1173" s="172"/>
      <c r="EG1173" s="172"/>
      <c r="EH1173" s="172"/>
      <c r="EI1173" s="172"/>
      <c r="EJ1173" s="172"/>
      <c r="EK1173" s="172"/>
      <c r="EL1173" s="172"/>
      <c r="EM1173" s="172"/>
      <c r="EN1173" s="172"/>
      <c r="EO1173" s="172"/>
      <c r="EP1173" s="172"/>
      <c r="EQ1173" s="172"/>
      <c r="ER1173" s="172"/>
      <c r="ES1173" s="172"/>
      <c r="ET1173" s="172"/>
      <c r="EU1173" s="172"/>
      <c r="EV1173" s="172"/>
      <c r="EW1173" s="172"/>
      <c r="EX1173" s="172"/>
      <c r="EY1173" s="172"/>
      <c r="EZ1173" s="172"/>
      <c r="FA1173" s="172"/>
      <c r="FB1173" s="172"/>
      <c r="FC1173" s="172"/>
      <c r="FD1173" s="172"/>
      <c r="FE1173" s="172"/>
      <c r="FF1173" s="172"/>
      <c r="FG1173" s="172"/>
      <c r="FH1173" s="172"/>
      <c r="FI1173" s="172"/>
      <c r="FJ1173" s="172"/>
      <c r="FK1173" s="172"/>
      <c r="FL1173" s="172"/>
      <c r="FM1173" s="172"/>
      <c r="FN1173" s="172"/>
      <c r="FO1173" s="172"/>
      <c r="FP1173" s="172"/>
      <c r="FQ1173" s="172"/>
      <c r="FR1173" s="172"/>
      <c r="FS1173" s="172"/>
      <c r="FT1173" s="172"/>
      <c r="FU1173" s="172"/>
      <c r="FV1173" s="172"/>
      <c r="FW1173" s="172"/>
      <c r="FX1173" s="172"/>
      <c r="FY1173" s="172"/>
      <c r="FZ1173" s="172"/>
      <c r="GA1173" s="172"/>
      <c r="GB1173" s="172"/>
      <c r="GC1173" s="172"/>
      <c r="GD1173" s="172"/>
      <c r="GE1173" s="172"/>
      <c r="GF1173" s="172"/>
      <c r="GG1173" s="172"/>
      <c r="GH1173" s="172"/>
      <c r="GI1173" s="172"/>
      <c r="GJ1173" s="172"/>
      <c r="GK1173" s="172"/>
      <c r="GL1173" s="172"/>
      <c r="GM1173" s="172"/>
      <c r="GN1173" s="172"/>
      <c r="GO1173" s="172"/>
      <c r="GP1173" s="172"/>
      <c r="GQ1173" s="172"/>
      <c r="GR1173" s="172"/>
      <c r="GS1173" s="172"/>
      <c r="GT1173" s="172"/>
      <c r="GU1173" s="172"/>
      <c r="GV1173" s="172"/>
      <c r="GW1173" s="172"/>
      <c r="GX1173" s="172"/>
      <c r="GY1173" s="172"/>
      <c r="GZ1173" s="172"/>
      <c r="HA1173" s="172"/>
      <c r="HB1173" s="172"/>
      <c r="HC1173" s="172"/>
      <c r="HD1173" s="172"/>
      <c r="HE1173" s="172"/>
      <c r="HF1173" s="172"/>
      <c r="HG1173" s="172"/>
      <c r="HH1173" s="172"/>
      <c r="HI1173" s="172"/>
      <c r="HJ1173" s="172"/>
      <c r="HK1173" s="172"/>
      <c r="HL1173" s="172"/>
      <c r="HM1173" s="172"/>
      <c r="HN1173" s="172"/>
      <c r="HO1173" s="172"/>
      <c r="HP1173" s="172"/>
      <c r="HQ1173" s="172"/>
      <c r="HR1173" s="172"/>
      <c r="HS1173" s="172"/>
      <c r="HT1173" s="172"/>
    </row>
    <row r="1174" spans="1:228" s="154" customFormat="1" ht="15.75" hidden="1" outlineLevel="2" x14ac:dyDescent="0.25">
      <c r="A1174" s="124" t="s">
        <v>482</v>
      </c>
      <c r="B1174" s="63" t="s">
        <v>912</v>
      </c>
      <c r="C1174" s="563">
        <v>0</v>
      </c>
      <c r="D1174" s="563">
        <f t="shared" si="193"/>
        <v>519</v>
      </c>
      <c r="E1174" s="563"/>
      <c r="F1174" s="563"/>
      <c r="G1174" s="563"/>
      <c r="H1174" s="563">
        <f t="shared" si="195"/>
        <v>519</v>
      </c>
      <c r="I1174" s="563">
        <v>0</v>
      </c>
      <c r="J1174" s="564">
        <v>519</v>
      </c>
      <c r="K1174" s="565">
        <v>0</v>
      </c>
      <c r="L1174" s="563">
        <f t="shared" si="196"/>
        <v>0</v>
      </c>
      <c r="M1174" s="565">
        <v>0</v>
      </c>
      <c r="N1174" s="563">
        <v>0</v>
      </c>
      <c r="O1174" s="563">
        <v>0</v>
      </c>
      <c r="P1174" s="563">
        <f t="shared" si="197"/>
        <v>0</v>
      </c>
      <c r="Q1174" s="563">
        <v>0</v>
      </c>
      <c r="R1174" s="563">
        <v>0</v>
      </c>
      <c r="S1174" s="563">
        <v>0</v>
      </c>
      <c r="T1174" s="563">
        <f t="shared" si="198"/>
        <v>0</v>
      </c>
      <c r="U1174" s="563">
        <v>0</v>
      </c>
      <c r="V1174" s="563">
        <v>0</v>
      </c>
      <c r="W1174" s="563">
        <v>0</v>
      </c>
      <c r="X1174" s="58"/>
      <c r="Y1174" s="292" t="s">
        <v>913</v>
      </c>
      <c r="Z1174" s="356"/>
      <c r="AA1174" s="168"/>
      <c r="AB1174" s="168"/>
      <c r="AC1174" s="168"/>
      <c r="AD1174" s="168"/>
      <c r="AE1174" s="168"/>
      <c r="AF1174" s="168"/>
      <c r="AG1174" s="168"/>
      <c r="AH1174" s="168"/>
      <c r="AI1174" s="34">
        <f>SUM(I1174:K1174)</f>
        <v>519</v>
      </c>
      <c r="AJ1174" s="34">
        <f>AI1174-H1174</f>
        <v>0</v>
      </c>
      <c r="AK1174" s="168"/>
      <c r="AL1174" s="168"/>
      <c r="AM1174" s="168"/>
      <c r="AN1174" s="168"/>
      <c r="AO1174" s="168"/>
      <c r="AP1174" s="168"/>
      <c r="AQ1174" s="168"/>
      <c r="AR1174" s="168"/>
      <c r="AS1174" s="168"/>
      <c r="AT1174" s="168"/>
      <c r="AU1174" s="168"/>
      <c r="AV1174" s="168"/>
      <c r="AW1174" s="168"/>
      <c r="AX1174" s="168"/>
      <c r="AY1174" s="168"/>
      <c r="AZ1174" s="168"/>
      <c r="BA1174" s="168"/>
      <c r="BB1174" s="168"/>
      <c r="BC1174" s="168"/>
      <c r="BD1174" s="168"/>
      <c r="BE1174" s="168"/>
      <c r="BF1174" s="168"/>
      <c r="BG1174" s="168"/>
      <c r="BH1174" s="168"/>
      <c r="BI1174" s="168"/>
      <c r="BJ1174" s="168"/>
      <c r="BK1174" s="168"/>
      <c r="BL1174" s="168"/>
      <c r="BM1174" s="168"/>
      <c r="BN1174" s="168"/>
      <c r="BO1174" s="168"/>
      <c r="BP1174" s="168"/>
      <c r="BQ1174" s="168"/>
      <c r="BR1174" s="168"/>
      <c r="BS1174" s="168"/>
      <c r="BT1174" s="168"/>
      <c r="BU1174" s="168"/>
      <c r="BV1174" s="168"/>
      <c r="BW1174" s="168"/>
      <c r="BX1174" s="168"/>
      <c r="BY1174" s="168"/>
      <c r="BZ1174" s="168"/>
      <c r="CA1174" s="168"/>
      <c r="CB1174" s="168"/>
      <c r="CC1174" s="168"/>
      <c r="CD1174" s="168"/>
      <c r="CE1174" s="168"/>
      <c r="CF1174" s="168"/>
      <c r="CG1174" s="168"/>
      <c r="CH1174" s="168"/>
      <c r="CI1174" s="168"/>
      <c r="CJ1174" s="168"/>
      <c r="CK1174" s="168"/>
      <c r="CL1174" s="168"/>
      <c r="CM1174" s="168"/>
      <c r="CN1174" s="168"/>
      <c r="CO1174" s="168"/>
      <c r="CP1174" s="168"/>
      <c r="CQ1174" s="168"/>
      <c r="CR1174" s="168"/>
      <c r="CS1174" s="168"/>
      <c r="CT1174" s="168"/>
      <c r="CU1174" s="168"/>
      <c r="CV1174" s="168"/>
      <c r="CW1174" s="168"/>
      <c r="CX1174" s="168"/>
      <c r="CY1174" s="168"/>
      <c r="CZ1174" s="168"/>
      <c r="DA1174" s="168"/>
      <c r="DB1174" s="168"/>
      <c r="DC1174" s="168"/>
      <c r="DD1174" s="168"/>
      <c r="DE1174" s="168"/>
      <c r="DF1174" s="168"/>
      <c r="DG1174" s="168"/>
      <c r="DH1174" s="168"/>
      <c r="DI1174" s="168"/>
      <c r="DJ1174" s="168"/>
      <c r="DK1174" s="168"/>
      <c r="DL1174" s="168"/>
      <c r="DM1174" s="168"/>
      <c r="DN1174" s="168"/>
      <c r="DO1174" s="168"/>
      <c r="DP1174" s="168"/>
      <c r="DQ1174" s="168"/>
      <c r="DR1174" s="168"/>
      <c r="DS1174" s="168"/>
      <c r="DT1174" s="168"/>
      <c r="DU1174" s="168"/>
      <c r="DV1174" s="168"/>
      <c r="DW1174" s="168"/>
      <c r="DX1174" s="168"/>
      <c r="DY1174" s="168"/>
      <c r="DZ1174" s="168"/>
      <c r="EA1174" s="168"/>
      <c r="EB1174" s="168"/>
      <c r="EC1174" s="168"/>
      <c r="ED1174" s="168"/>
      <c r="EE1174" s="168"/>
      <c r="EF1174" s="168"/>
      <c r="EG1174" s="168"/>
      <c r="EH1174" s="168"/>
      <c r="EI1174" s="168"/>
      <c r="EJ1174" s="168"/>
      <c r="EK1174" s="168"/>
      <c r="EL1174" s="168"/>
      <c r="EM1174" s="168"/>
      <c r="EN1174" s="168"/>
      <c r="EO1174" s="168"/>
      <c r="EP1174" s="168"/>
      <c r="EQ1174" s="168"/>
      <c r="ER1174" s="168"/>
      <c r="ES1174" s="168"/>
      <c r="ET1174" s="168"/>
      <c r="EU1174" s="168"/>
      <c r="EV1174" s="168"/>
      <c r="EW1174" s="168"/>
      <c r="EX1174" s="168"/>
      <c r="EY1174" s="168"/>
      <c r="EZ1174" s="168"/>
      <c r="FA1174" s="168"/>
      <c r="FB1174" s="168"/>
      <c r="FC1174" s="168"/>
      <c r="FD1174" s="168"/>
      <c r="FE1174" s="168"/>
      <c r="FF1174" s="168"/>
      <c r="FG1174" s="168"/>
      <c r="FH1174" s="168"/>
      <c r="FI1174" s="168"/>
      <c r="FJ1174" s="168"/>
      <c r="FK1174" s="168"/>
      <c r="FL1174" s="168"/>
      <c r="FM1174" s="168"/>
      <c r="FN1174" s="168"/>
      <c r="FO1174" s="168"/>
      <c r="FP1174" s="168"/>
      <c r="FQ1174" s="168"/>
      <c r="FR1174" s="168"/>
      <c r="FS1174" s="168"/>
      <c r="FT1174" s="168"/>
      <c r="FU1174" s="168"/>
      <c r="FV1174" s="168"/>
      <c r="FW1174" s="168"/>
      <c r="FX1174" s="168"/>
      <c r="FY1174" s="168"/>
      <c r="FZ1174" s="168"/>
      <c r="GA1174" s="168"/>
      <c r="GB1174" s="168"/>
      <c r="GC1174" s="168"/>
      <c r="GD1174" s="168"/>
      <c r="GE1174" s="168"/>
      <c r="GF1174" s="168"/>
      <c r="GG1174" s="168"/>
      <c r="GH1174" s="168"/>
      <c r="GI1174" s="168"/>
      <c r="GJ1174" s="168"/>
      <c r="GK1174" s="168"/>
      <c r="GL1174" s="168"/>
      <c r="GM1174" s="168"/>
      <c r="GN1174" s="168"/>
      <c r="GO1174" s="168"/>
      <c r="GP1174" s="168"/>
      <c r="GQ1174" s="168"/>
      <c r="GR1174" s="168"/>
      <c r="GS1174" s="168"/>
      <c r="GT1174" s="168"/>
      <c r="GU1174" s="168"/>
      <c r="GV1174" s="168"/>
      <c r="GW1174" s="168"/>
      <c r="GX1174" s="168"/>
      <c r="GY1174" s="168"/>
      <c r="GZ1174" s="168"/>
      <c r="HA1174" s="168"/>
      <c r="HB1174" s="168"/>
      <c r="HC1174" s="168"/>
      <c r="HD1174" s="168"/>
      <c r="HE1174" s="168"/>
      <c r="HF1174" s="168"/>
      <c r="HG1174" s="168"/>
      <c r="HH1174" s="168"/>
      <c r="HI1174" s="168"/>
      <c r="HJ1174" s="168"/>
      <c r="HK1174" s="168"/>
      <c r="HL1174" s="168"/>
      <c r="HM1174" s="168"/>
      <c r="HN1174" s="168"/>
      <c r="HO1174" s="168"/>
      <c r="HP1174" s="168"/>
      <c r="HQ1174" s="168"/>
      <c r="HR1174" s="168"/>
      <c r="HS1174" s="168"/>
      <c r="HT1174" s="168"/>
    </row>
    <row r="1175" spans="1:228" s="154" customFormat="1" ht="15.75" hidden="1" outlineLevel="2" x14ac:dyDescent="0.25">
      <c r="A1175" s="124" t="s">
        <v>484</v>
      </c>
      <c r="B1175" s="63" t="s">
        <v>908</v>
      </c>
      <c r="C1175" s="563">
        <v>0</v>
      </c>
      <c r="D1175" s="563">
        <f t="shared" si="193"/>
        <v>2445</v>
      </c>
      <c r="E1175" s="563"/>
      <c r="F1175" s="563"/>
      <c r="G1175" s="563"/>
      <c r="H1175" s="563">
        <f t="shared" si="195"/>
        <v>2445</v>
      </c>
      <c r="I1175" s="563">
        <v>0</v>
      </c>
      <c r="J1175" s="564">
        <v>2445</v>
      </c>
      <c r="K1175" s="565">
        <v>0</v>
      </c>
      <c r="L1175" s="563">
        <f t="shared" si="196"/>
        <v>0</v>
      </c>
      <c r="M1175" s="565">
        <v>0</v>
      </c>
      <c r="N1175" s="563">
        <v>0</v>
      </c>
      <c r="O1175" s="563">
        <v>0</v>
      </c>
      <c r="P1175" s="563">
        <f t="shared" si="197"/>
        <v>0</v>
      </c>
      <c r="Q1175" s="563">
        <v>0</v>
      </c>
      <c r="R1175" s="563">
        <v>0</v>
      </c>
      <c r="S1175" s="563">
        <v>0</v>
      </c>
      <c r="T1175" s="563">
        <f t="shared" si="198"/>
        <v>0</v>
      </c>
      <c r="U1175" s="563">
        <v>0</v>
      </c>
      <c r="V1175" s="563">
        <v>0</v>
      </c>
      <c r="W1175" s="563">
        <v>0</v>
      </c>
      <c r="X1175" s="58"/>
      <c r="Y1175" s="292"/>
      <c r="Z1175" s="356"/>
      <c r="AA1175" s="168"/>
      <c r="AB1175" s="168"/>
      <c r="AC1175" s="168"/>
      <c r="AD1175" s="168"/>
      <c r="AE1175" s="168"/>
      <c r="AF1175" s="168"/>
      <c r="AG1175" s="168"/>
      <c r="AH1175" s="168"/>
      <c r="AI1175" s="34"/>
      <c r="AJ1175" s="34"/>
      <c r="AK1175" s="168"/>
      <c r="AL1175" s="168"/>
      <c r="AM1175" s="168"/>
      <c r="AN1175" s="168"/>
      <c r="AO1175" s="168"/>
      <c r="AP1175" s="168"/>
      <c r="AQ1175" s="168"/>
      <c r="AR1175" s="168"/>
      <c r="AS1175" s="168"/>
      <c r="AT1175" s="168"/>
      <c r="AU1175" s="168"/>
      <c r="AV1175" s="168"/>
      <c r="AW1175" s="168"/>
      <c r="AX1175" s="168"/>
      <c r="AY1175" s="168"/>
      <c r="AZ1175" s="168"/>
      <c r="BA1175" s="168"/>
      <c r="BB1175" s="168"/>
      <c r="BC1175" s="168"/>
      <c r="BD1175" s="168"/>
      <c r="BE1175" s="168"/>
      <c r="BF1175" s="168"/>
      <c r="BG1175" s="168"/>
      <c r="BH1175" s="168"/>
      <c r="BI1175" s="168"/>
      <c r="BJ1175" s="168"/>
      <c r="BK1175" s="168"/>
      <c r="BL1175" s="168"/>
      <c r="BM1175" s="168"/>
      <c r="BN1175" s="168"/>
      <c r="BO1175" s="168"/>
      <c r="BP1175" s="168"/>
      <c r="BQ1175" s="168"/>
      <c r="BR1175" s="168"/>
      <c r="BS1175" s="168"/>
      <c r="BT1175" s="168"/>
      <c r="BU1175" s="168"/>
      <c r="BV1175" s="168"/>
      <c r="BW1175" s="168"/>
      <c r="BX1175" s="168"/>
      <c r="BY1175" s="168"/>
      <c r="BZ1175" s="168"/>
      <c r="CA1175" s="168"/>
      <c r="CB1175" s="168"/>
      <c r="CC1175" s="168"/>
      <c r="CD1175" s="168"/>
      <c r="CE1175" s="168"/>
      <c r="CF1175" s="168"/>
      <c r="CG1175" s="168"/>
      <c r="CH1175" s="168"/>
      <c r="CI1175" s="168"/>
      <c r="CJ1175" s="168"/>
      <c r="CK1175" s="168"/>
      <c r="CL1175" s="168"/>
      <c r="CM1175" s="168"/>
      <c r="CN1175" s="168"/>
      <c r="CO1175" s="168"/>
      <c r="CP1175" s="168"/>
      <c r="CQ1175" s="168"/>
      <c r="CR1175" s="168"/>
      <c r="CS1175" s="168"/>
      <c r="CT1175" s="168"/>
      <c r="CU1175" s="168"/>
      <c r="CV1175" s="168"/>
      <c r="CW1175" s="168"/>
      <c r="CX1175" s="168"/>
      <c r="CY1175" s="168"/>
      <c r="CZ1175" s="168"/>
      <c r="DA1175" s="168"/>
      <c r="DB1175" s="168"/>
      <c r="DC1175" s="168"/>
      <c r="DD1175" s="168"/>
      <c r="DE1175" s="168"/>
      <c r="DF1175" s="168"/>
      <c r="DG1175" s="168"/>
      <c r="DH1175" s="168"/>
      <c r="DI1175" s="168"/>
      <c r="DJ1175" s="168"/>
      <c r="DK1175" s="168"/>
      <c r="DL1175" s="168"/>
      <c r="DM1175" s="168"/>
      <c r="DN1175" s="168"/>
      <c r="DO1175" s="168"/>
      <c r="DP1175" s="168"/>
      <c r="DQ1175" s="168"/>
      <c r="DR1175" s="168"/>
      <c r="DS1175" s="168"/>
      <c r="DT1175" s="168"/>
      <c r="DU1175" s="168"/>
      <c r="DV1175" s="168"/>
      <c r="DW1175" s="168"/>
      <c r="DX1175" s="168"/>
      <c r="DY1175" s="168"/>
      <c r="DZ1175" s="168"/>
      <c r="EA1175" s="168"/>
      <c r="EB1175" s="168"/>
      <c r="EC1175" s="168"/>
      <c r="ED1175" s="168"/>
      <c r="EE1175" s="168"/>
      <c r="EF1175" s="168"/>
      <c r="EG1175" s="168"/>
      <c r="EH1175" s="168"/>
      <c r="EI1175" s="168"/>
      <c r="EJ1175" s="168"/>
      <c r="EK1175" s="168"/>
      <c r="EL1175" s="168"/>
      <c r="EM1175" s="168"/>
      <c r="EN1175" s="168"/>
      <c r="EO1175" s="168"/>
      <c r="EP1175" s="168"/>
      <c r="EQ1175" s="168"/>
      <c r="ER1175" s="168"/>
      <c r="ES1175" s="168"/>
      <c r="ET1175" s="168"/>
      <c r="EU1175" s="168"/>
      <c r="EV1175" s="168"/>
      <c r="EW1175" s="168"/>
      <c r="EX1175" s="168"/>
      <c r="EY1175" s="168"/>
      <c r="EZ1175" s="168"/>
      <c r="FA1175" s="168"/>
      <c r="FB1175" s="168"/>
      <c r="FC1175" s="168"/>
      <c r="FD1175" s="168"/>
      <c r="FE1175" s="168"/>
      <c r="FF1175" s="168"/>
      <c r="FG1175" s="168"/>
      <c r="FH1175" s="168"/>
      <c r="FI1175" s="168"/>
      <c r="FJ1175" s="168"/>
      <c r="FK1175" s="168"/>
      <c r="FL1175" s="168"/>
      <c r="FM1175" s="168"/>
      <c r="FN1175" s="168"/>
      <c r="FO1175" s="168"/>
      <c r="FP1175" s="168"/>
      <c r="FQ1175" s="168"/>
      <c r="FR1175" s="168"/>
      <c r="FS1175" s="168"/>
      <c r="FT1175" s="168"/>
      <c r="FU1175" s="168"/>
      <c r="FV1175" s="168"/>
      <c r="FW1175" s="168"/>
      <c r="FX1175" s="168"/>
      <c r="FY1175" s="168"/>
      <c r="FZ1175" s="168"/>
      <c r="GA1175" s="168"/>
      <c r="GB1175" s="168"/>
      <c r="GC1175" s="168"/>
      <c r="GD1175" s="168"/>
      <c r="GE1175" s="168"/>
      <c r="GF1175" s="168"/>
      <c r="GG1175" s="168"/>
      <c r="GH1175" s="168"/>
      <c r="GI1175" s="168"/>
      <c r="GJ1175" s="168"/>
      <c r="GK1175" s="168"/>
      <c r="GL1175" s="168"/>
      <c r="GM1175" s="168"/>
      <c r="GN1175" s="168"/>
      <c r="GO1175" s="168"/>
      <c r="GP1175" s="168"/>
      <c r="GQ1175" s="168"/>
      <c r="GR1175" s="168"/>
      <c r="GS1175" s="168"/>
      <c r="GT1175" s="168"/>
      <c r="GU1175" s="168"/>
      <c r="GV1175" s="168"/>
      <c r="GW1175" s="168"/>
      <c r="GX1175" s="168"/>
      <c r="GY1175" s="168"/>
      <c r="GZ1175" s="168"/>
      <c r="HA1175" s="168"/>
      <c r="HB1175" s="168"/>
      <c r="HC1175" s="168"/>
      <c r="HD1175" s="168"/>
      <c r="HE1175" s="168"/>
      <c r="HF1175" s="168"/>
      <c r="HG1175" s="168"/>
      <c r="HH1175" s="168"/>
      <c r="HI1175" s="168"/>
      <c r="HJ1175" s="168"/>
      <c r="HK1175" s="168"/>
      <c r="HL1175" s="168"/>
      <c r="HM1175" s="168"/>
      <c r="HN1175" s="168"/>
      <c r="HO1175" s="168"/>
      <c r="HP1175" s="168"/>
      <c r="HQ1175" s="168"/>
      <c r="HR1175" s="168"/>
      <c r="HS1175" s="168"/>
      <c r="HT1175" s="168"/>
    </row>
    <row r="1176" spans="1:228" s="217" customFormat="1" ht="15.75" hidden="1" outlineLevel="2" x14ac:dyDescent="0.25">
      <c r="A1176" s="124" t="s">
        <v>486</v>
      </c>
      <c r="B1176" s="63" t="s">
        <v>797</v>
      </c>
      <c r="C1176" s="563">
        <v>0</v>
      </c>
      <c r="D1176" s="563">
        <f t="shared" si="193"/>
        <v>1600</v>
      </c>
      <c r="E1176" s="563"/>
      <c r="F1176" s="563"/>
      <c r="G1176" s="563"/>
      <c r="H1176" s="563">
        <f t="shared" si="195"/>
        <v>0</v>
      </c>
      <c r="I1176" s="563">
        <v>0</v>
      </c>
      <c r="J1176" s="563">
        <v>0</v>
      </c>
      <c r="K1176" s="565">
        <v>0</v>
      </c>
      <c r="L1176" s="563">
        <f t="shared" si="196"/>
        <v>1600</v>
      </c>
      <c r="M1176" s="565">
        <v>0</v>
      </c>
      <c r="N1176" s="563">
        <v>1600</v>
      </c>
      <c r="O1176" s="563">
        <v>0</v>
      </c>
      <c r="P1176" s="563">
        <f t="shared" si="197"/>
        <v>0</v>
      </c>
      <c r="Q1176" s="563">
        <v>0</v>
      </c>
      <c r="R1176" s="563">
        <v>0</v>
      </c>
      <c r="S1176" s="563">
        <v>0</v>
      </c>
      <c r="T1176" s="563">
        <f t="shared" si="198"/>
        <v>0</v>
      </c>
      <c r="U1176" s="563">
        <v>0</v>
      </c>
      <c r="V1176" s="563">
        <v>0</v>
      </c>
      <c r="W1176" s="563">
        <v>0</v>
      </c>
      <c r="X1176" s="58"/>
      <c r="Y1176" s="288" t="s">
        <v>778</v>
      </c>
      <c r="Z1176" s="344"/>
      <c r="AA1176" s="216"/>
      <c r="AB1176" s="216"/>
      <c r="AC1176" s="216"/>
      <c r="AD1176" s="216"/>
      <c r="AE1176" s="216"/>
      <c r="AF1176" s="216"/>
      <c r="AG1176" s="216"/>
      <c r="AH1176" s="216"/>
      <c r="AI1176" s="216"/>
      <c r="AJ1176" s="216"/>
      <c r="AK1176" s="216"/>
      <c r="AL1176" s="216"/>
      <c r="AM1176" s="216"/>
      <c r="AN1176" s="216"/>
      <c r="AO1176" s="216"/>
      <c r="AP1176" s="216"/>
      <c r="AQ1176" s="216"/>
      <c r="AR1176" s="216"/>
      <c r="AS1176" s="216"/>
      <c r="AT1176" s="216"/>
      <c r="AU1176" s="216"/>
      <c r="AV1176" s="216"/>
      <c r="AW1176" s="216"/>
      <c r="AX1176" s="216"/>
      <c r="AY1176" s="216"/>
      <c r="AZ1176" s="216"/>
      <c r="BA1176" s="216"/>
      <c r="BB1176" s="216"/>
      <c r="BC1176" s="216"/>
      <c r="BD1176" s="216"/>
      <c r="BE1176" s="216"/>
      <c r="BF1176" s="216"/>
      <c r="BG1176" s="216"/>
      <c r="BH1176" s="216"/>
      <c r="BI1176" s="216"/>
      <c r="BJ1176" s="216"/>
      <c r="BK1176" s="216"/>
      <c r="BL1176" s="216"/>
      <c r="BM1176" s="216"/>
      <c r="BN1176" s="216"/>
      <c r="BO1176" s="216"/>
      <c r="BP1176" s="216"/>
      <c r="BQ1176" s="216"/>
      <c r="BR1176" s="216"/>
      <c r="BS1176" s="216"/>
      <c r="BT1176" s="216"/>
      <c r="BU1176" s="216"/>
      <c r="BV1176" s="216"/>
      <c r="BW1176" s="216"/>
      <c r="BX1176" s="216"/>
      <c r="BY1176" s="216"/>
      <c r="BZ1176" s="216"/>
      <c r="CA1176" s="216"/>
      <c r="CB1176" s="216"/>
      <c r="CC1176" s="216"/>
      <c r="CD1176" s="216"/>
      <c r="CE1176" s="216"/>
      <c r="CF1176" s="216"/>
      <c r="CG1176" s="216"/>
      <c r="CH1176" s="216"/>
      <c r="CI1176" s="216"/>
      <c r="CJ1176" s="216"/>
      <c r="CK1176" s="216"/>
      <c r="CL1176" s="216"/>
      <c r="CM1176" s="216"/>
      <c r="CN1176" s="216"/>
      <c r="CO1176" s="216"/>
      <c r="CP1176" s="216"/>
      <c r="CQ1176" s="216"/>
      <c r="CR1176" s="216"/>
      <c r="CS1176" s="216"/>
      <c r="CT1176" s="216"/>
      <c r="CU1176" s="216"/>
      <c r="CV1176" s="216"/>
      <c r="CW1176" s="216"/>
      <c r="CX1176" s="216"/>
      <c r="CY1176" s="216"/>
      <c r="CZ1176" s="216"/>
      <c r="DA1176" s="216"/>
      <c r="DB1176" s="216"/>
      <c r="DC1176" s="216"/>
      <c r="DD1176" s="216"/>
      <c r="DE1176" s="216"/>
      <c r="DF1176" s="216"/>
      <c r="DG1176" s="216"/>
      <c r="DH1176" s="216"/>
      <c r="DI1176" s="216"/>
      <c r="DJ1176" s="216"/>
      <c r="DK1176" s="216"/>
      <c r="DL1176" s="216"/>
      <c r="DM1176" s="216"/>
      <c r="DN1176" s="216"/>
      <c r="DO1176" s="216"/>
      <c r="DP1176" s="216"/>
      <c r="DQ1176" s="216"/>
      <c r="DR1176" s="216"/>
      <c r="DS1176" s="216"/>
      <c r="DT1176" s="216"/>
      <c r="DU1176" s="216"/>
      <c r="DV1176" s="216"/>
      <c r="DW1176" s="216"/>
      <c r="DX1176" s="216"/>
      <c r="DY1176" s="216"/>
      <c r="DZ1176" s="216"/>
      <c r="EA1176" s="216"/>
      <c r="EB1176" s="216"/>
      <c r="EC1176" s="216"/>
      <c r="ED1176" s="216"/>
      <c r="EE1176" s="216"/>
      <c r="EF1176" s="216"/>
      <c r="EG1176" s="216"/>
      <c r="EH1176" s="216"/>
      <c r="EI1176" s="216"/>
      <c r="EJ1176" s="216"/>
      <c r="EK1176" s="216"/>
      <c r="EL1176" s="216"/>
      <c r="EM1176" s="216"/>
      <c r="EN1176" s="216"/>
      <c r="EO1176" s="216"/>
      <c r="EP1176" s="216"/>
      <c r="EQ1176" s="216"/>
      <c r="ER1176" s="216"/>
      <c r="ES1176" s="216"/>
      <c r="ET1176" s="216"/>
      <c r="EU1176" s="216"/>
      <c r="EV1176" s="216"/>
      <c r="EW1176" s="216"/>
      <c r="EX1176" s="216"/>
      <c r="EY1176" s="216"/>
      <c r="EZ1176" s="216"/>
      <c r="FA1176" s="216"/>
      <c r="FB1176" s="216"/>
      <c r="FC1176" s="216"/>
      <c r="FD1176" s="216"/>
      <c r="FE1176" s="216"/>
      <c r="FF1176" s="216"/>
      <c r="FG1176" s="216"/>
      <c r="FH1176" s="216"/>
      <c r="FI1176" s="216"/>
      <c r="FJ1176" s="216"/>
      <c r="FK1176" s="216"/>
      <c r="FL1176" s="216"/>
      <c r="FM1176" s="216"/>
      <c r="FN1176" s="216"/>
      <c r="FO1176" s="216"/>
      <c r="FP1176" s="216"/>
      <c r="FQ1176" s="216"/>
      <c r="FR1176" s="216"/>
      <c r="FS1176" s="216"/>
      <c r="FT1176" s="216"/>
      <c r="FU1176" s="216"/>
      <c r="FV1176" s="216"/>
      <c r="FW1176" s="216"/>
      <c r="FX1176" s="216"/>
      <c r="FY1176" s="216"/>
      <c r="FZ1176" s="216"/>
      <c r="GA1176" s="216"/>
      <c r="GB1176" s="216"/>
      <c r="GC1176" s="216"/>
      <c r="GD1176" s="216"/>
      <c r="GE1176" s="216"/>
      <c r="GF1176" s="216"/>
      <c r="GG1176" s="216"/>
      <c r="GH1176" s="216"/>
      <c r="GI1176" s="216"/>
      <c r="GJ1176" s="216"/>
      <c r="GK1176" s="216"/>
      <c r="GL1176" s="216"/>
      <c r="GM1176" s="216"/>
      <c r="GN1176" s="216"/>
      <c r="GO1176" s="216"/>
      <c r="GP1176" s="216"/>
      <c r="GQ1176" s="216"/>
      <c r="GR1176" s="216"/>
      <c r="GS1176" s="216"/>
      <c r="GT1176" s="216"/>
      <c r="GU1176" s="216"/>
      <c r="GV1176" s="216"/>
      <c r="GW1176" s="216"/>
      <c r="GX1176" s="216"/>
      <c r="GY1176" s="216"/>
      <c r="GZ1176" s="216"/>
      <c r="HA1176" s="216"/>
      <c r="HB1176" s="216"/>
      <c r="HC1176" s="216"/>
      <c r="HD1176" s="216"/>
      <c r="HE1176" s="216"/>
      <c r="HF1176" s="216"/>
      <c r="HG1176" s="216"/>
      <c r="HH1176" s="216"/>
      <c r="HI1176" s="216"/>
      <c r="HJ1176" s="216"/>
      <c r="HK1176" s="216"/>
      <c r="HL1176" s="216"/>
      <c r="HM1176" s="216"/>
      <c r="HN1176" s="216"/>
      <c r="HO1176" s="216"/>
      <c r="HP1176" s="216"/>
      <c r="HQ1176" s="216"/>
      <c r="HR1176" s="216"/>
      <c r="HS1176" s="216"/>
      <c r="HT1176" s="216"/>
    </row>
    <row r="1177" spans="1:228" s="316" customFormat="1" ht="15.75" hidden="1" outlineLevel="2" x14ac:dyDescent="0.25">
      <c r="A1177" s="327" t="s">
        <v>887</v>
      </c>
      <c r="B1177" s="105" t="s">
        <v>2220</v>
      </c>
      <c r="C1177" s="571">
        <v>0</v>
      </c>
      <c r="D1177" s="571">
        <f t="shared" si="193"/>
        <v>1200</v>
      </c>
      <c r="E1177" s="571"/>
      <c r="F1177" s="571"/>
      <c r="G1177" s="571"/>
      <c r="H1177" s="571">
        <f t="shared" si="195"/>
        <v>0</v>
      </c>
      <c r="I1177" s="571">
        <v>0</v>
      </c>
      <c r="J1177" s="571">
        <v>0</v>
      </c>
      <c r="K1177" s="571">
        <v>0</v>
      </c>
      <c r="L1177" s="571">
        <f t="shared" si="196"/>
        <v>1200</v>
      </c>
      <c r="M1177" s="571">
        <v>0</v>
      </c>
      <c r="N1177" s="571">
        <v>1200</v>
      </c>
      <c r="O1177" s="588">
        <v>0</v>
      </c>
      <c r="P1177" s="571">
        <f t="shared" si="197"/>
        <v>0</v>
      </c>
      <c r="Q1177" s="616">
        <v>0</v>
      </c>
      <c r="R1177" s="616">
        <v>0</v>
      </c>
      <c r="S1177" s="616">
        <v>0</v>
      </c>
      <c r="T1177" s="571">
        <f t="shared" si="198"/>
        <v>0</v>
      </c>
      <c r="U1177" s="616">
        <v>0</v>
      </c>
      <c r="V1177" s="616">
        <v>0</v>
      </c>
      <c r="W1177" s="616">
        <v>0</v>
      </c>
    </row>
    <row r="1178" spans="1:228" s="316" customFormat="1" ht="15.75" hidden="1" outlineLevel="2" x14ac:dyDescent="0.25">
      <c r="A1178" s="327" t="s">
        <v>467</v>
      </c>
      <c r="B1178" s="105" t="s">
        <v>2221</v>
      </c>
      <c r="C1178" s="571">
        <v>0</v>
      </c>
      <c r="D1178" s="571">
        <f t="shared" si="193"/>
        <v>1000</v>
      </c>
      <c r="E1178" s="571"/>
      <c r="F1178" s="571"/>
      <c r="G1178" s="571"/>
      <c r="H1178" s="571">
        <f t="shared" si="195"/>
        <v>0</v>
      </c>
      <c r="I1178" s="571">
        <v>0</v>
      </c>
      <c r="J1178" s="571">
        <v>0</v>
      </c>
      <c r="K1178" s="571">
        <v>0</v>
      </c>
      <c r="L1178" s="571">
        <f t="shared" si="196"/>
        <v>1000</v>
      </c>
      <c r="M1178" s="571">
        <v>0</v>
      </c>
      <c r="N1178" s="571">
        <v>1000</v>
      </c>
      <c r="O1178" s="588">
        <v>0</v>
      </c>
      <c r="P1178" s="571">
        <f t="shared" si="197"/>
        <v>0</v>
      </c>
      <c r="Q1178" s="616">
        <v>0</v>
      </c>
      <c r="R1178" s="616">
        <v>0</v>
      </c>
      <c r="S1178" s="616">
        <v>0</v>
      </c>
      <c r="T1178" s="571">
        <f t="shared" si="198"/>
        <v>0</v>
      </c>
      <c r="U1178" s="616">
        <v>0</v>
      </c>
      <c r="V1178" s="616">
        <v>0</v>
      </c>
      <c r="W1178" s="616">
        <v>0</v>
      </c>
    </row>
    <row r="1179" spans="1:228" s="316" customFormat="1" ht="15.75" hidden="1" outlineLevel="2" x14ac:dyDescent="0.25">
      <c r="A1179" s="327" t="s">
        <v>472</v>
      </c>
      <c r="B1179" s="105" t="s">
        <v>2222</v>
      </c>
      <c r="C1179" s="571">
        <v>0</v>
      </c>
      <c r="D1179" s="571">
        <f t="shared" si="193"/>
        <v>1200</v>
      </c>
      <c r="E1179" s="571"/>
      <c r="F1179" s="571"/>
      <c r="G1179" s="571"/>
      <c r="H1179" s="571">
        <f t="shared" si="195"/>
        <v>0</v>
      </c>
      <c r="I1179" s="571">
        <v>0</v>
      </c>
      <c r="J1179" s="571">
        <v>0</v>
      </c>
      <c r="K1179" s="571">
        <v>0</v>
      </c>
      <c r="L1179" s="571">
        <f t="shared" si="196"/>
        <v>1200</v>
      </c>
      <c r="M1179" s="571">
        <v>0</v>
      </c>
      <c r="N1179" s="571">
        <v>1200</v>
      </c>
      <c r="O1179" s="588">
        <v>0</v>
      </c>
      <c r="P1179" s="571">
        <f t="shared" si="197"/>
        <v>0</v>
      </c>
      <c r="Q1179" s="616">
        <v>0</v>
      </c>
      <c r="R1179" s="616">
        <v>0</v>
      </c>
      <c r="S1179" s="616">
        <v>0</v>
      </c>
      <c r="T1179" s="571">
        <f t="shared" si="198"/>
        <v>0</v>
      </c>
      <c r="U1179" s="616">
        <v>0</v>
      </c>
      <c r="V1179" s="616">
        <v>0</v>
      </c>
      <c r="W1179" s="616">
        <v>0</v>
      </c>
    </row>
    <row r="1180" spans="1:228" s="316" customFormat="1" ht="15.75" hidden="1" outlineLevel="2" x14ac:dyDescent="0.25">
      <c r="A1180" s="327" t="s">
        <v>475</v>
      </c>
      <c r="B1180" s="105" t="s">
        <v>2223</v>
      </c>
      <c r="C1180" s="571">
        <v>0</v>
      </c>
      <c r="D1180" s="571">
        <f t="shared" si="193"/>
        <v>1000</v>
      </c>
      <c r="E1180" s="571"/>
      <c r="F1180" s="571"/>
      <c r="G1180" s="571"/>
      <c r="H1180" s="571">
        <f t="shared" si="195"/>
        <v>0</v>
      </c>
      <c r="I1180" s="571">
        <v>0</v>
      </c>
      <c r="J1180" s="571">
        <v>0</v>
      </c>
      <c r="K1180" s="571">
        <v>0</v>
      </c>
      <c r="L1180" s="571">
        <f t="shared" si="196"/>
        <v>1000</v>
      </c>
      <c r="M1180" s="571">
        <v>0</v>
      </c>
      <c r="N1180" s="571">
        <v>1000</v>
      </c>
      <c r="O1180" s="588">
        <v>0</v>
      </c>
      <c r="P1180" s="571">
        <f t="shared" si="197"/>
        <v>0</v>
      </c>
      <c r="Q1180" s="616">
        <v>0</v>
      </c>
      <c r="R1180" s="616">
        <v>0</v>
      </c>
      <c r="S1180" s="616">
        <v>0</v>
      </c>
      <c r="T1180" s="571">
        <f t="shared" si="198"/>
        <v>0</v>
      </c>
      <c r="U1180" s="616">
        <v>0</v>
      </c>
      <c r="V1180" s="616">
        <v>0</v>
      </c>
      <c r="W1180" s="616">
        <v>0</v>
      </c>
    </row>
    <row r="1181" spans="1:228" s="316" customFormat="1" ht="15.75" hidden="1" outlineLevel="2" x14ac:dyDescent="0.25">
      <c r="A1181" s="327" t="s">
        <v>490</v>
      </c>
      <c r="B1181" s="105" t="s">
        <v>2224</v>
      </c>
      <c r="C1181" s="571">
        <v>0</v>
      </c>
      <c r="D1181" s="571">
        <f t="shared" si="193"/>
        <v>1000</v>
      </c>
      <c r="E1181" s="571"/>
      <c r="F1181" s="571"/>
      <c r="G1181" s="571"/>
      <c r="H1181" s="571">
        <f t="shared" si="195"/>
        <v>0</v>
      </c>
      <c r="I1181" s="571">
        <v>0</v>
      </c>
      <c r="J1181" s="571">
        <v>0</v>
      </c>
      <c r="K1181" s="571">
        <v>0</v>
      </c>
      <c r="L1181" s="571">
        <f t="shared" si="196"/>
        <v>1000</v>
      </c>
      <c r="M1181" s="571">
        <v>0</v>
      </c>
      <c r="N1181" s="571">
        <v>1000</v>
      </c>
      <c r="O1181" s="588">
        <v>0</v>
      </c>
      <c r="P1181" s="571">
        <f t="shared" si="197"/>
        <v>0</v>
      </c>
      <c r="Q1181" s="616">
        <v>0</v>
      </c>
      <c r="R1181" s="616">
        <v>0</v>
      </c>
      <c r="S1181" s="616">
        <v>0</v>
      </c>
      <c r="T1181" s="571">
        <f t="shared" si="198"/>
        <v>0</v>
      </c>
      <c r="U1181" s="616">
        <v>0</v>
      </c>
      <c r="V1181" s="616">
        <v>0</v>
      </c>
      <c r="W1181" s="616">
        <v>0</v>
      </c>
    </row>
    <row r="1182" spans="1:228" s="316" customFormat="1" ht="15.75" hidden="1" outlineLevel="2" x14ac:dyDescent="0.25">
      <c r="A1182" s="327" t="s">
        <v>480</v>
      </c>
      <c r="B1182" s="105" t="s">
        <v>2225</v>
      </c>
      <c r="C1182" s="571">
        <v>0</v>
      </c>
      <c r="D1182" s="571">
        <f t="shared" si="193"/>
        <v>1200</v>
      </c>
      <c r="E1182" s="571"/>
      <c r="F1182" s="571"/>
      <c r="G1182" s="571"/>
      <c r="H1182" s="571">
        <f t="shared" si="195"/>
        <v>0</v>
      </c>
      <c r="I1182" s="571">
        <v>0</v>
      </c>
      <c r="J1182" s="571">
        <v>0</v>
      </c>
      <c r="K1182" s="571">
        <v>0</v>
      </c>
      <c r="L1182" s="571">
        <f t="shared" si="196"/>
        <v>1200</v>
      </c>
      <c r="M1182" s="571">
        <v>0</v>
      </c>
      <c r="N1182" s="571">
        <v>1200</v>
      </c>
      <c r="O1182" s="588">
        <v>0</v>
      </c>
      <c r="P1182" s="571">
        <f t="shared" si="197"/>
        <v>0</v>
      </c>
      <c r="Q1182" s="616">
        <v>0</v>
      </c>
      <c r="R1182" s="616">
        <v>0</v>
      </c>
      <c r="S1182" s="616">
        <v>0</v>
      </c>
      <c r="T1182" s="571">
        <f t="shared" si="198"/>
        <v>0</v>
      </c>
      <c r="U1182" s="616">
        <v>0</v>
      </c>
      <c r="V1182" s="616">
        <v>0</v>
      </c>
      <c r="W1182" s="616">
        <v>0</v>
      </c>
    </row>
    <row r="1183" spans="1:228" s="316" customFormat="1" ht="15.75" hidden="1" outlineLevel="2" x14ac:dyDescent="0.25">
      <c r="A1183" s="327" t="s">
        <v>469</v>
      </c>
      <c r="B1183" s="105" t="s">
        <v>2226</v>
      </c>
      <c r="C1183" s="571">
        <v>0</v>
      </c>
      <c r="D1183" s="571">
        <f t="shared" si="193"/>
        <v>1200</v>
      </c>
      <c r="E1183" s="571"/>
      <c r="F1183" s="571"/>
      <c r="G1183" s="571"/>
      <c r="H1183" s="571">
        <f t="shared" si="195"/>
        <v>0</v>
      </c>
      <c r="I1183" s="571">
        <v>0</v>
      </c>
      <c r="J1183" s="571">
        <v>0</v>
      </c>
      <c r="K1183" s="571">
        <v>0</v>
      </c>
      <c r="L1183" s="571">
        <f t="shared" si="196"/>
        <v>1200</v>
      </c>
      <c r="M1183" s="571">
        <v>0</v>
      </c>
      <c r="N1183" s="571">
        <v>1200</v>
      </c>
      <c r="O1183" s="588">
        <v>0</v>
      </c>
      <c r="P1183" s="571">
        <f t="shared" si="197"/>
        <v>0</v>
      </c>
      <c r="Q1183" s="616">
        <v>0</v>
      </c>
      <c r="R1183" s="616">
        <v>0</v>
      </c>
      <c r="S1183" s="616">
        <v>0</v>
      </c>
      <c r="T1183" s="571">
        <f t="shared" si="198"/>
        <v>0</v>
      </c>
      <c r="U1183" s="616">
        <v>0</v>
      </c>
      <c r="V1183" s="616">
        <v>0</v>
      </c>
      <c r="W1183" s="616">
        <v>0</v>
      </c>
    </row>
    <row r="1184" spans="1:228" s="316" customFormat="1" ht="15.75" hidden="1" outlineLevel="2" x14ac:dyDescent="0.25">
      <c r="A1184" s="327" t="s">
        <v>488</v>
      </c>
      <c r="B1184" s="105" t="s">
        <v>2227</v>
      </c>
      <c r="C1184" s="571">
        <v>0</v>
      </c>
      <c r="D1184" s="571">
        <f t="shared" si="193"/>
        <v>1000</v>
      </c>
      <c r="E1184" s="571"/>
      <c r="F1184" s="571"/>
      <c r="G1184" s="571"/>
      <c r="H1184" s="571">
        <f t="shared" si="195"/>
        <v>0</v>
      </c>
      <c r="I1184" s="571">
        <v>0</v>
      </c>
      <c r="J1184" s="571">
        <v>0</v>
      </c>
      <c r="K1184" s="571">
        <v>0</v>
      </c>
      <c r="L1184" s="571">
        <f t="shared" si="196"/>
        <v>1000</v>
      </c>
      <c r="M1184" s="571">
        <v>0</v>
      </c>
      <c r="N1184" s="571">
        <v>1000</v>
      </c>
      <c r="O1184" s="588">
        <v>0</v>
      </c>
      <c r="P1184" s="571">
        <f t="shared" si="197"/>
        <v>0</v>
      </c>
      <c r="Q1184" s="616">
        <v>0</v>
      </c>
      <c r="R1184" s="616">
        <v>0</v>
      </c>
      <c r="S1184" s="616">
        <v>0</v>
      </c>
      <c r="T1184" s="571">
        <f t="shared" si="198"/>
        <v>0</v>
      </c>
      <c r="U1184" s="616">
        <v>0</v>
      </c>
      <c r="V1184" s="616">
        <v>0</v>
      </c>
      <c r="W1184" s="616">
        <v>0</v>
      </c>
    </row>
    <row r="1185" spans="1:23" s="316" customFormat="1" ht="15.75" hidden="1" outlineLevel="2" x14ac:dyDescent="0.25">
      <c r="A1185" s="327" t="s">
        <v>486</v>
      </c>
      <c r="B1185" s="105" t="s">
        <v>2228</v>
      </c>
      <c r="C1185" s="571">
        <v>0</v>
      </c>
      <c r="D1185" s="571">
        <f t="shared" si="193"/>
        <v>1000</v>
      </c>
      <c r="E1185" s="571"/>
      <c r="F1185" s="571"/>
      <c r="G1185" s="571"/>
      <c r="H1185" s="571">
        <f t="shared" si="195"/>
        <v>0</v>
      </c>
      <c r="I1185" s="571">
        <v>0</v>
      </c>
      <c r="J1185" s="571">
        <v>0</v>
      </c>
      <c r="K1185" s="571">
        <v>0</v>
      </c>
      <c r="L1185" s="571">
        <f t="shared" si="196"/>
        <v>1000</v>
      </c>
      <c r="M1185" s="571">
        <v>0</v>
      </c>
      <c r="N1185" s="571">
        <v>1000</v>
      </c>
      <c r="O1185" s="588">
        <v>0</v>
      </c>
      <c r="P1185" s="571">
        <f t="shared" si="197"/>
        <v>0</v>
      </c>
      <c r="Q1185" s="616">
        <v>0</v>
      </c>
      <c r="R1185" s="616">
        <v>0</v>
      </c>
      <c r="S1185" s="616">
        <v>0</v>
      </c>
      <c r="T1185" s="571">
        <f t="shared" si="198"/>
        <v>0</v>
      </c>
      <c r="U1185" s="616">
        <v>0</v>
      </c>
      <c r="V1185" s="616">
        <v>0</v>
      </c>
      <c r="W1185" s="616">
        <v>0</v>
      </c>
    </row>
    <row r="1186" spans="1:23" s="316" customFormat="1" ht="15.75" hidden="1" outlineLevel="2" x14ac:dyDescent="0.25">
      <c r="A1186" s="327" t="s">
        <v>484</v>
      </c>
      <c r="B1186" s="105" t="s">
        <v>2229</v>
      </c>
      <c r="C1186" s="571">
        <v>0</v>
      </c>
      <c r="D1186" s="571">
        <f t="shared" si="193"/>
        <v>1000</v>
      </c>
      <c r="E1186" s="571"/>
      <c r="F1186" s="571"/>
      <c r="G1186" s="571"/>
      <c r="H1186" s="571">
        <f t="shared" si="195"/>
        <v>0</v>
      </c>
      <c r="I1186" s="571">
        <v>0</v>
      </c>
      <c r="J1186" s="571">
        <v>0</v>
      </c>
      <c r="K1186" s="571">
        <v>0</v>
      </c>
      <c r="L1186" s="571">
        <f t="shared" si="196"/>
        <v>1000</v>
      </c>
      <c r="M1186" s="571">
        <v>0</v>
      </c>
      <c r="N1186" s="571">
        <v>1000</v>
      </c>
      <c r="O1186" s="588">
        <v>0</v>
      </c>
      <c r="P1186" s="571">
        <f t="shared" si="197"/>
        <v>0</v>
      </c>
      <c r="Q1186" s="616">
        <v>0</v>
      </c>
      <c r="R1186" s="616">
        <v>0</v>
      </c>
      <c r="S1186" s="616">
        <v>0</v>
      </c>
      <c r="T1186" s="571">
        <f t="shared" si="198"/>
        <v>0</v>
      </c>
      <c r="U1186" s="616">
        <v>0</v>
      </c>
      <c r="V1186" s="616">
        <v>0</v>
      </c>
      <c r="W1186" s="616">
        <v>0</v>
      </c>
    </row>
    <row r="1187" spans="1:23" s="316" customFormat="1" ht="15.75" hidden="1" outlineLevel="2" x14ac:dyDescent="0.25">
      <c r="A1187" s="327" t="s">
        <v>482</v>
      </c>
      <c r="B1187" s="105" t="s">
        <v>2230</v>
      </c>
      <c r="C1187" s="571">
        <v>0</v>
      </c>
      <c r="D1187" s="571">
        <f t="shared" si="193"/>
        <v>1200</v>
      </c>
      <c r="E1187" s="571"/>
      <c r="F1187" s="571"/>
      <c r="G1187" s="571"/>
      <c r="H1187" s="571">
        <f t="shared" si="195"/>
        <v>0</v>
      </c>
      <c r="I1187" s="571">
        <v>0</v>
      </c>
      <c r="J1187" s="571">
        <v>0</v>
      </c>
      <c r="K1187" s="571">
        <v>0</v>
      </c>
      <c r="L1187" s="571">
        <f t="shared" si="196"/>
        <v>1200</v>
      </c>
      <c r="M1187" s="571">
        <v>0</v>
      </c>
      <c r="N1187" s="571">
        <v>1200</v>
      </c>
      <c r="O1187" s="588">
        <v>0</v>
      </c>
      <c r="P1187" s="571">
        <f t="shared" si="197"/>
        <v>0</v>
      </c>
      <c r="Q1187" s="616">
        <v>0</v>
      </c>
      <c r="R1187" s="616">
        <v>0</v>
      </c>
      <c r="S1187" s="616">
        <v>0</v>
      </c>
      <c r="T1187" s="571">
        <f t="shared" si="198"/>
        <v>0</v>
      </c>
      <c r="U1187" s="616">
        <v>0</v>
      </c>
      <c r="V1187" s="616">
        <v>0</v>
      </c>
      <c r="W1187" s="616">
        <v>0</v>
      </c>
    </row>
    <row r="1188" spans="1:23" s="316" customFormat="1" ht="15.75" hidden="1" outlineLevel="2" x14ac:dyDescent="0.25">
      <c r="A1188" s="327" t="s">
        <v>478</v>
      </c>
      <c r="B1188" s="105" t="s">
        <v>2344</v>
      </c>
      <c r="C1188" s="571">
        <v>0</v>
      </c>
      <c r="D1188" s="571">
        <f t="shared" si="193"/>
        <v>1200</v>
      </c>
      <c r="E1188" s="571"/>
      <c r="F1188" s="571"/>
      <c r="G1188" s="571"/>
      <c r="H1188" s="571">
        <f t="shared" si="195"/>
        <v>0</v>
      </c>
      <c r="I1188" s="571">
        <v>0</v>
      </c>
      <c r="J1188" s="571">
        <v>0</v>
      </c>
      <c r="K1188" s="571">
        <v>0</v>
      </c>
      <c r="L1188" s="571">
        <f t="shared" si="196"/>
        <v>1200</v>
      </c>
      <c r="M1188" s="571">
        <v>0</v>
      </c>
      <c r="N1188" s="571">
        <v>1200</v>
      </c>
      <c r="O1188" s="588">
        <v>0</v>
      </c>
      <c r="P1188" s="571">
        <f t="shared" si="197"/>
        <v>0</v>
      </c>
      <c r="Q1188" s="616">
        <v>0</v>
      </c>
      <c r="R1188" s="616">
        <v>0</v>
      </c>
      <c r="S1188" s="616">
        <v>0</v>
      </c>
      <c r="T1188" s="571">
        <f t="shared" si="198"/>
        <v>0</v>
      </c>
      <c r="U1188" s="616">
        <v>0</v>
      </c>
      <c r="V1188" s="616">
        <v>0</v>
      </c>
      <c r="W1188" s="616">
        <v>0</v>
      </c>
    </row>
    <row r="1189" spans="1:23" s="390" customFormat="1" ht="15.75" hidden="1" outlineLevel="2" x14ac:dyDescent="0.25">
      <c r="A1189" s="552" t="s">
        <v>887</v>
      </c>
      <c r="B1189" s="376" t="s">
        <v>2352</v>
      </c>
      <c r="C1189" s="568">
        <v>0</v>
      </c>
      <c r="D1189" s="568">
        <f t="shared" si="193"/>
        <v>1400</v>
      </c>
      <c r="E1189" s="568"/>
      <c r="F1189" s="568"/>
      <c r="G1189" s="568"/>
      <c r="H1189" s="568">
        <f t="shared" si="195"/>
        <v>0</v>
      </c>
      <c r="I1189" s="568">
        <v>0</v>
      </c>
      <c r="J1189" s="568">
        <v>0</v>
      </c>
      <c r="K1189" s="568">
        <v>0</v>
      </c>
      <c r="L1189" s="568">
        <f t="shared" si="196"/>
        <v>1400</v>
      </c>
      <c r="M1189" s="568">
        <v>0</v>
      </c>
      <c r="N1189" s="568">
        <v>1400</v>
      </c>
      <c r="O1189" s="569">
        <v>0</v>
      </c>
      <c r="P1189" s="568">
        <f t="shared" si="197"/>
        <v>0</v>
      </c>
      <c r="Q1189" s="617">
        <v>0</v>
      </c>
      <c r="R1189" s="617">
        <v>0</v>
      </c>
      <c r="S1189" s="617">
        <v>0</v>
      </c>
      <c r="T1189" s="568">
        <f t="shared" si="198"/>
        <v>0</v>
      </c>
      <c r="U1189" s="617">
        <v>0</v>
      </c>
      <c r="V1189" s="617">
        <v>0</v>
      </c>
      <c r="W1189" s="617">
        <v>0</v>
      </c>
    </row>
    <row r="1190" spans="1:23" s="390" customFormat="1" ht="15.75" hidden="1" outlineLevel="2" x14ac:dyDescent="0.25">
      <c r="A1190" s="552" t="s">
        <v>467</v>
      </c>
      <c r="B1190" s="376" t="s">
        <v>2353</v>
      </c>
      <c r="C1190" s="568">
        <v>0</v>
      </c>
      <c r="D1190" s="568">
        <f t="shared" si="193"/>
        <v>1500</v>
      </c>
      <c r="E1190" s="568"/>
      <c r="F1190" s="568"/>
      <c r="G1190" s="568"/>
      <c r="H1190" s="568">
        <f t="shared" si="195"/>
        <v>0</v>
      </c>
      <c r="I1190" s="568">
        <v>0</v>
      </c>
      <c r="J1190" s="568">
        <v>0</v>
      </c>
      <c r="K1190" s="568">
        <v>0</v>
      </c>
      <c r="L1190" s="568">
        <f t="shared" si="196"/>
        <v>1500</v>
      </c>
      <c r="M1190" s="568">
        <v>0</v>
      </c>
      <c r="N1190" s="568">
        <v>1500</v>
      </c>
      <c r="O1190" s="569">
        <v>0</v>
      </c>
      <c r="P1190" s="568">
        <f t="shared" si="197"/>
        <v>0</v>
      </c>
      <c r="Q1190" s="617">
        <v>0</v>
      </c>
      <c r="R1190" s="617">
        <v>0</v>
      </c>
      <c r="S1190" s="617">
        <v>0</v>
      </c>
      <c r="T1190" s="568">
        <f t="shared" si="198"/>
        <v>0</v>
      </c>
      <c r="U1190" s="617">
        <v>0</v>
      </c>
      <c r="V1190" s="617">
        <v>0</v>
      </c>
      <c r="W1190" s="617">
        <v>0</v>
      </c>
    </row>
    <row r="1191" spans="1:23" s="390" customFormat="1" ht="15.75" hidden="1" outlineLevel="2" x14ac:dyDescent="0.25">
      <c r="A1191" s="552" t="s">
        <v>472</v>
      </c>
      <c r="B1191" s="376" t="s">
        <v>2354</v>
      </c>
      <c r="C1191" s="568">
        <v>0</v>
      </c>
      <c r="D1191" s="568">
        <f t="shared" si="193"/>
        <v>1000</v>
      </c>
      <c r="E1191" s="568"/>
      <c r="F1191" s="568"/>
      <c r="G1191" s="568"/>
      <c r="H1191" s="568">
        <f t="shared" si="195"/>
        <v>0</v>
      </c>
      <c r="I1191" s="568">
        <v>0</v>
      </c>
      <c r="J1191" s="568">
        <v>0</v>
      </c>
      <c r="K1191" s="568">
        <v>0</v>
      </c>
      <c r="L1191" s="568">
        <f t="shared" si="196"/>
        <v>1000</v>
      </c>
      <c r="M1191" s="568">
        <v>0</v>
      </c>
      <c r="N1191" s="568">
        <v>1000</v>
      </c>
      <c r="O1191" s="569">
        <v>0</v>
      </c>
      <c r="P1191" s="568">
        <f t="shared" si="197"/>
        <v>0</v>
      </c>
      <c r="Q1191" s="617">
        <v>0</v>
      </c>
      <c r="R1191" s="617">
        <v>0</v>
      </c>
      <c r="S1191" s="617">
        <v>0</v>
      </c>
      <c r="T1191" s="568">
        <f t="shared" si="198"/>
        <v>0</v>
      </c>
      <c r="U1191" s="617">
        <v>0</v>
      </c>
      <c r="V1191" s="617">
        <v>0</v>
      </c>
      <c r="W1191" s="617">
        <v>0</v>
      </c>
    </row>
    <row r="1192" spans="1:23" s="390" customFormat="1" ht="15.75" hidden="1" outlineLevel="2" x14ac:dyDescent="0.25">
      <c r="A1192" s="552" t="s">
        <v>475</v>
      </c>
      <c r="B1192" s="376" t="s">
        <v>2355</v>
      </c>
      <c r="C1192" s="568">
        <v>0</v>
      </c>
      <c r="D1192" s="568">
        <f t="shared" si="193"/>
        <v>1000</v>
      </c>
      <c r="E1192" s="568"/>
      <c r="F1192" s="568"/>
      <c r="G1192" s="568"/>
      <c r="H1192" s="568">
        <f t="shared" si="195"/>
        <v>0</v>
      </c>
      <c r="I1192" s="568">
        <v>0</v>
      </c>
      <c r="J1192" s="568">
        <v>0</v>
      </c>
      <c r="K1192" s="568">
        <v>0</v>
      </c>
      <c r="L1192" s="568">
        <f t="shared" si="196"/>
        <v>0</v>
      </c>
      <c r="M1192" s="568">
        <v>0</v>
      </c>
      <c r="N1192" s="568">
        <v>0</v>
      </c>
      <c r="O1192" s="569">
        <v>0</v>
      </c>
      <c r="P1192" s="568">
        <f t="shared" si="197"/>
        <v>1000</v>
      </c>
      <c r="Q1192" s="568">
        <v>0</v>
      </c>
      <c r="R1192" s="568">
        <v>1000</v>
      </c>
      <c r="S1192" s="569">
        <v>0</v>
      </c>
      <c r="T1192" s="568">
        <f t="shared" si="198"/>
        <v>0</v>
      </c>
      <c r="U1192" s="617">
        <v>0</v>
      </c>
      <c r="V1192" s="617">
        <v>0</v>
      </c>
      <c r="W1192" s="617">
        <v>0</v>
      </c>
    </row>
    <row r="1193" spans="1:23" s="390" customFormat="1" ht="15.75" hidden="1" outlineLevel="2" x14ac:dyDescent="0.25">
      <c r="A1193" s="552" t="s">
        <v>490</v>
      </c>
      <c r="B1193" s="376" t="s">
        <v>2356</v>
      </c>
      <c r="C1193" s="568">
        <v>0</v>
      </c>
      <c r="D1193" s="568">
        <f t="shared" si="193"/>
        <v>1000</v>
      </c>
      <c r="E1193" s="568"/>
      <c r="F1193" s="568"/>
      <c r="G1193" s="568"/>
      <c r="H1193" s="568">
        <f t="shared" si="195"/>
        <v>0</v>
      </c>
      <c r="I1193" s="568">
        <v>0</v>
      </c>
      <c r="J1193" s="568">
        <v>0</v>
      </c>
      <c r="K1193" s="568">
        <v>0</v>
      </c>
      <c r="L1193" s="568">
        <f t="shared" si="196"/>
        <v>0</v>
      </c>
      <c r="M1193" s="568">
        <v>0</v>
      </c>
      <c r="N1193" s="568">
        <v>0</v>
      </c>
      <c r="O1193" s="569">
        <v>0</v>
      </c>
      <c r="P1193" s="568">
        <f t="shared" si="197"/>
        <v>1000</v>
      </c>
      <c r="Q1193" s="568">
        <v>0</v>
      </c>
      <c r="R1193" s="568">
        <v>1000</v>
      </c>
      <c r="S1193" s="569">
        <v>0</v>
      </c>
      <c r="T1193" s="568">
        <f t="shared" si="198"/>
        <v>0</v>
      </c>
      <c r="U1193" s="617">
        <v>0</v>
      </c>
      <c r="V1193" s="617">
        <v>0</v>
      </c>
      <c r="W1193" s="617">
        <v>0</v>
      </c>
    </row>
    <row r="1194" spans="1:23" s="390" customFormat="1" ht="15.75" hidden="1" outlineLevel="2" x14ac:dyDescent="0.25">
      <c r="A1194" s="552" t="s">
        <v>480</v>
      </c>
      <c r="B1194" s="376" t="s">
        <v>2357</v>
      </c>
      <c r="C1194" s="568">
        <v>0</v>
      </c>
      <c r="D1194" s="568">
        <f t="shared" si="193"/>
        <v>1000</v>
      </c>
      <c r="E1194" s="568"/>
      <c r="F1194" s="568"/>
      <c r="G1194" s="568"/>
      <c r="H1194" s="568">
        <f t="shared" si="195"/>
        <v>0</v>
      </c>
      <c r="I1194" s="568">
        <v>0</v>
      </c>
      <c r="J1194" s="568">
        <v>0</v>
      </c>
      <c r="K1194" s="568">
        <v>0</v>
      </c>
      <c r="L1194" s="568">
        <f t="shared" si="196"/>
        <v>0</v>
      </c>
      <c r="M1194" s="568">
        <v>0</v>
      </c>
      <c r="N1194" s="568">
        <v>0</v>
      </c>
      <c r="O1194" s="569">
        <v>0</v>
      </c>
      <c r="P1194" s="568">
        <f t="shared" si="197"/>
        <v>1000</v>
      </c>
      <c r="Q1194" s="568">
        <v>0</v>
      </c>
      <c r="R1194" s="568">
        <v>1000</v>
      </c>
      <c r="S1194" s="569">
        <v>0</v>
      </c>
      <c r="T1194" s="568">
        <f t="shared" si="198"/>
        <v>0</v>
      </c>
      <c r="U1194" s="617">
        <v>0</v>
      </c>
      <c r="V1194" s="617">
        <v>0</v>
      </c>
      <c r="W1194" s="617">
        <v>0</v>
      </c>
    </row>
    <row r="1195" spans="1:23" s="390" customFormat="1" ht="15.75" hidden="1" outlineLevel="2" x14ac:dyDescent="0.25">
      <c r="A1195" s="552" t="s">
        <v>469</v>
      </c>
      <c r="B1195" s="376" t="s">
        <v>2358</v>
      </c>
      <c r="C1195" s="568">
        <v>0</v>
      </c>
      <c r="D1195" s="568">
        <f t="shared" si="193"/>
        <v>1000</v>
      </c>
      <c r="E1195" s="568"/>
      <c r="F1195" s="568"/>
      <c r="G1195" s="568"/>
      <c r="H1195" s="568">
        <f t="shared" si="195"/>
        <v>0</v>
      </c>
      <c r="I1195" s="568">
        <v>0</v>
      </c>
      <c r="J1195" s="568">
        <v>0</v>
      </c>
      <c r="K1195" s="568">
        <v>0</v>
      </c>
      <c r="L1195" s="568">
        <f t="shared" si="196"/>
        <v>0</v>
      </c>
      <c r="M1195" s="568">
        <v>0</v>
      </c>
      <c r="N1195" s="568">
        <v>0</v>
      </c>
      <c r="O1195" s="569">
        <v>0</v>
      </c>
      <c r="P1195" s="568">
        <f t="shared" si="197"/>
        <v>1000</v>
      </c>
      <c r="Q1195" s="568">
        <v>0</v>
      </c>
      <c r="R1195" s="568">
        <v>1000</v>
      </c>
      <c r="S1195" s="569">
        <v>0</v>
      </c>
      <c r="T1195" s="568">
        <f t="shared" si="198"/>
        <v>0</v>
      </c>
      <c r="U1195" s="617">
        <v>0</v>
      </c>
      <c r="V1195" s="617">
        <v>0</v>
      </c>
      <c r="W1195" s="617">
        <v>0</v>
      </c>
    </row>
    <row r="1196" spans="1:23" s="390" customFormat="1" ht="15.75" hidden="1" outlineLevel="2" x14ac:dyDescent="0.25">
      <c r="A1196" s="552" t="s">
        <v>488</v>
      </c>
      <c r="B1196" s="376" t="s">
        <v>2359</v>
      </c>
      <c r="C1196" s="568">
        <v>0</v>
      </c>
      <c r="D1196" s="568">
        <f t="shared" si="193"/>
        <v>1000</v>
      </c>
      <c r="E1196" s="568"/>
      <c r="F1196" s="568"/>
      <c r="G1196" s="568"/>
      <c r="H1196" s="568">
        <f t="shared" si="195"/>
        <v>0</v>
      </c>
      <c r="I1196" s="568">
        <v>0</v>
      </c>
      <c r="J1196" s="568">
        <v>0</v>
      </c>
      <c r="K1196" s="568">
        <v>0</v>
      </c>
      <c r="L1196" s="568">
        <f t="shared" si="196"/>
        <v>0</v>
      </c>
      <c r="M1196" s="568">
        <v>0</v>
      </c>
      <c r="N1196" s="568">
        <v>0</v>
      </c>
      <c r="O1196" s="569">
        <v>0</v>
      </c>
      <c r="P1196" s="568">
        <f t="shared" si="197"/>
        <v>1000</v>
      </c>
      <c r="Q1196" s="568">
        <v>0</v>
      </c>
      <c r="R1196" s="568">
        <v>1000</v>
      </c>
      <c r="S1196" s="569">
        <v>0</v>
      </c>
      <c r="T1196" s="568">
        <f t="shared" si="198"/>
        <v>0</v>
      </c>
      <c r="U1196" s="617">
        <v>0</v>
      </c>
      <c r="V1196" s="617">
        <v>0</v>
      </c>
      <c r="W1196" s="617">
        <v>0</v>
      </c>
    </row>
    <row r="1197" spans="1:23" s="390" customFormat="1" ht="15.75" hidden="1" outlineLevel="2" x14ac:dyDescent="0.25">
      <c r="A1197" s="552" t="s">
        <v>486</v>
      </c>
      <c r="B1197" s="376" t="s">
        <v>2310</v>
      </c>
      <c r="C1197" s="568">
        <v>0</v>
      </c>
      <c r="D1197" s="568">
        <f t="shared" si="193"/>
        <v>1000</v>
      </c>
      <c r="E1197" s="568"/>
      <c r="F1197" s="568"/>
      <c r="G1197" s="568"/>
      <c r="H1197" s="568">
        <f t="shared" si="195"/>
        <v>0</v>
      </c>
      <c r="I1197" s="568">
        <v>0</v>
      </c>
      <c r="J1197" s="568">
        <v>0</v>
      </c>
      <c r="K1197" s="568">
        <v>0</v>
      </c>
      <c r="L1197" s="568">
        <f t="shared" si="196"/>
        <v>0</v>
      </c>
      <c r="M1197" s="568">
        <v>0</v>
      </c>
      <c r="N1197" s="568">
        <v>0</v>
      </c>
      <c r="O1197" s="569">
        <v>0</v>
      </c>
      <c r="P1197" s="568">
        <f t="shared" si="197"/>
        <v>1000</v>
      </c>
      <c r="Q1197" s="568">
        <v>0</v>
      </c>
      <c r="R1197" s="568">
        <v>1000</v>
      </c>
      <c r="S1197" s="569">
        <v>0</v>
      </c>
      <c r="T1197" s="568">
        <f t="shared" si="198"/>
        <v>0</v>
      </c>
      <c r="U1197" s="617">
        <v>0</v>
      </c>
      <c r="V1197" s="617">
        <v>0</v>
      </c>
      <c r="W1197" s="617">
        <v>0</v>
      </c>
    </row>
    <row r="1198" spans="1:23" s="390" customFormat="1" ht="15.75" hidden="1" outlineLevel="2" x14ac:dyDescent="0.25">
      <c r="A1198" s="552" t="s">
        <v>484</v>
      </c>
      <c r="B1198" s="376" t="s">
        <v>2360</v>
      </c>
      <c r="C1198" s="568">
        <v>0</v>
      </c>
      <c r="D1198" s="568">
        <f t="shared" si="193"/>
        <v>1000</v>
      </c>
      <c r="E1198" s="568"/>
      <c r="F1198" s="568"/>
      <c r="G1198" s="568"/>
      <c r="H1198" s="568">
        <f t="shared" si="195"/>
        <v>0</v>
      </c>
      <c r="I1198" s="568">
        <v>0</v>
      </c>
      <c r="J1198" s="568">
        <v>0</v>
      </c>
      <c r="K1198" s="568">
        <v>0</v>
      </c>
      <c r="L1198" s="568">
        <f t="shared" si="196"/>
        <v>0</v>
      </c>
      <c r="M1198" s="568">
        <v>0</v>
      </c>
      <c r="N1198" s="568">
        <v>0</v>
      </c>
      <c r="O1198" s="569">
        <v>0</v>
      </c>
      <c r="P1198" s="568">
        <f t="shared" si="197"/>
        <v>1000</v>
      </c>
      <c r="Q1198" s="568">
        <v>0</v>
      </c>
      <c r="R1198" s="568">
        <v>1000</v>
      </c>
      <c r="S1198" s="569">
        <v>0</v>
      </c>
      <c r="T1198" s="568">
        <f t="shared" si="198"/>
        <v>0</v>
      </c>
      <c r="U1198" s="617">
        <v>0</v>
      </c>
      <c r="V1198" s="617">
        <v>0</v>
      </c>
      <c r="W1198" s="617">
        <v>0</v>
      </c>
    </row>
    <row r="1199" spans="1:23" s="390" customFormat="1" ht="15.75" hidden="1" outlineLevel="2" x14ac:dyDescent="0.25">
      <c r="A1199" s="552" t="s">
        <v>482</v>
      </c>
      <c r="B1199" s="376" t="s">
        <v>2361</v>
      </c>
      <c r="C1199" s="568">
        <v>0</v>
      </c>
      <c r="D1199" s="568">
        <f t="shared" si="193"/>
        <v>1000</v>
      </c>
      <c r="E1199" s="568"/>
      <c r="F1199" s="568"/>
      <c r="G1199" s="568"/>
      <c r="H1199" s="568">
        <f t="shared" si="195"/>
        <v>0</v>
      </c>
      <c r="I1199" s="568">
        <v>0</v>
      </c>
      <c r="J1199" s="568">
        <v>0</v>
      </c>
      <c r="K1199" s="568">
        <v>0</v>
      </c>
      <c r="L1199" s="568">
        <f t="shared" si="196"/>
        <v>0</v>
      </c>
      <c r="M1199" s="568">
        <v>0</v>
      </c>
      <c r="N1199" s="568">
        <v>0</v>
      </c>
      <c r="O1199" s="569">
        <v>0</v>
      </c>
      <c r="P1199" s="568">
        <f t="shared" si="197"/>
        <v>1000</v>
      </c>
      <c r="Q1199" s="568">
        <v>0</v>
      </c>
      <c r="R1199" s="568">
        <v>1000</v>
      </c>
      <c r="S1199" s="569">
        <v>0</v>
      </c>
      <c r="T1199" s="568">
        <f t="shared" si="198"/>
        <v>0</v>
      </c>
      <c r="U1199" s="617">
        <v>0</v>
      </c>
      <c r="V1199" s="617">
        <v>0</v>
      </c>
      <c r="W1199" s="617">
        <v>0</v>
      </c>
    </row>
    <row r="1200" spans="1:23" s="390" customFormat="1" ht="15.75" hidden="1" outlineLevel="2" x14ac:dyDescent="0.25">
      <c r="A1200" s="552" t="s">
        <v>478</v>
      </c>
      <c r="B1200" s="376" t="s">
        <v>2362</v>
      </c>
      <c r="C1200" s="568">
        <v>0</v>
      </c>
      <c r="D1200" s="568">
        <f t="shared" si="193"/>
        <v>1000</v>
      </c>
      <c r="E1200" s="568"/>
      <c r="F1200" s="568"/>
      <c r="G1200" s="568"/>
      <c r="H1200" s="568">
        <f t="shared" si="195"/>
        <v>0</v>
      </c>
      <c r="I1200" s="568">
        <v>0</v>
      </c>
      <c r="J1200" s="568">
        <v>0</v>
      </c>
      <c r="K1200" s="568">
        <v>0</v>
      </c>
      <c r="L1200" s="568">
        <f t="shared" si="196"/>
        <v>0</v>
      </c>
      <c r="M1200" s="568">
        <v>0</v>
      </c>
      <c r="N1200" s="568">
        <v>0</v>
      </c>
      <c r="O1200" s="569">
        <v>0</v>
      </c>
      <c r="P1200" s="568">
        <f t="shared" si="197"/>
        <v>1000</v>
      </c>
      <c r="Q1200" s="568">
        <v>0</v>
      </c>
      <c r="R1200" s="568">
        <v>1000</v>
      </c>
      <c r="S1200" s="569">
        <v>0</v>
      </c>
      <c r="T1200" s="568">
        <f t="shared" si="198"/>
        <v>0</v>
      </c>
      <c r="U1200" s="617">
        <v>0</v>
      </c>
      <c r="V1200" s="617">
        <v>0</v>
      </c>
      <c r="W1200" s="617">
        <v>0</v>
      </c>
    </row>
    <row r="1201" spans="1:228" s="390" customFormat="1" ht="15.75" hidden="1" outlineLevel="2" x14ac:dyDescent="0.25">
      <c r="A1201" s="552" t="s">
        <v>488</v>
      </c>
      <c r="B1201" s="376" t="s">
        <v>2363</v>
      </c>
      <c r="C1201" s="568">
        <v>0</v>
      </c>
      <c r="D1201" s="568">
        <f t="shared" si="193"/>
        <v>1000</v>
      </c>
      <c r="E1201" s="568"/>
      <c r="F1201" s="568"/>
      <c r="G1201" s="568"/>
      <c r="H1201" s="568">
        <f t="shared" si="195"/>
        <v>0</v>
      </c>
      <c r="I1201" s="568">
        <v>0</v>
      </c>
      <c r="J1201" s="568">
        <v>0</v>
      </c>
      <c r="K1201" s="568">
        <v>0</v>
      </c>
      <c r="L1201" s="568">
        <f t="shared" si="196"/>
        <v>0</v>
      </c>
      <c r="M1201" s="568">
        <v>0</v>
      </c>
      <c r="N1201" s="568">
        <v>0</v>
      </c>
      <c r="O1201" s="569">
        <v>0</v>
      </c>
      <c r="P1201" s="568">
        <f t="shared" si="197"/>
        <v>1000</v>
      </c>
      <c r="Q1201" s="568">
        <v>0</v>
      </c>
      <c r="R1201" s="568">
        <v>1000</v>
      </c>
      <c r="S1201" s="569">
        <v>0</v>
      </c>
      <c r="T1201" s="568">
        <f t="shared" si="198"/>
        <v>0</v>
      </c>
      <c r="U1201" s="617">
        <v>0</v>
      </c>
      <c r="V1201" s="617">
        <v>0</v>
      </c>
      <c r="W1201" s="617">
        <v>0</v>
      </c>
    </row>
    <row r="1202" spans="1:228" s="390" customFormat="1" ht="15.75" hidden="1" outlineLevel="2" x14ac:dyDescent="0.25">
      <c r="A1202" s="552" t="s">
        <v>486</v>
      </c>
      <c r="B1202" s="376" t="s">
        <v>2364</v>
      </c>
      <c r="C1202" s="568">
        <v>0</v>
      </c>
      <c r="D1202" s="568">
        <f t="shared" si="193"/>
        <v>1000</v>
      </c>
      <c r="E1202" s="568"/>
      <c r="F1202" s="568"/>
      <c r="G1202" s="568"/>
      <c r="H1202" s="568">
        <f t="shared" si="195"/>
        <v>0</v>
      </c>
      <c r="I1202" s="568">
        <v>0</v>
      </c>
      <c r="J1202" s="568">
        <v>0</v>
      </c>
      <c r="K1202" s="568">
        <v>0</v>
      </c>
      <c r="L1202" s="568">
        <f t="shared" si="196"/>
        <v>0</v>
      </c>
      <c r="M1202" s="568">
        <v>0</v>
      </c>
      <c r="N1202" s="568">
        <v>0</v>
      </c>
      <c r="O1202" s="569">
        <v>0</v>
      </c>
      <c r="P1202" s="568">
        <f t="shared" si="197"/>
        <v>1000</v>
      </c>
      <c r="Q1202" s="568">
        <v>0</v>
      </c>
      <c r="R1202" s="568">
        <v>1000</v>
      </c>
      <c r="S1202" s="569">
        <v>0</v>
      </c>
      <c r="T1202" s="568">
        <f t="shared" si="198"/>
        <v>0</v>
      </c>
      <c r="U1202" s="617">
        <v>0</v>
      </c>
      <c r="V1202" s="617">
        <v>0</v>
      </c>
      <c r="W1202" s="617">
        <v>0</v>
      </c>
    </row>
    <row r="1203" spans="1:228" s="390" customFormat="1" ht="15.75" hidden="1" outlineLevel="2" x14ac:dyDescent="0.25">
      <c r="A1203" s="552" t="s">
        <v>484</v>
      </c>
      <c r="B1203" s="376" t="s">
        <v>2365</v>
      </c>
      <c r="C1203" s="568">
        <v>0</v>
      </c>
      <c r="D1203" s="568">
        <f t="shared" si="193"/>
        <v>1000</v>
      </c>
      <c r="E1203" s="568"/>
      <c r="F1203" s="568"/>
      <c r="G1203" s="568"/>
      <c r="H1203" s="568">
        <f t="shared" si="195"/>
        <v>0</v>
      </c>
      <c r="I1203" s="568">
        <v>0</v>
      </c>
      <c r="J1203" s="568">
        <v>0</v>
      </c>
      <c r="K1203" s="568">
        <v>0</v>
      </c>
      <c r="L1203" s="568">
        <f t="shared" si="196"/>
        <v>0</v>
      </c>
      <c r="M1203" s="568">
        <v>0</v>
      </c>
      <c r="N1203" s="568">
        <v>0</v>
      </c>
      <c r="O1203" s="569">
        <v>0</v>
      </c>
      <c r="P1203" s="568">
        <f t="shared" si="197"/>
        <v>1000</v>
      </c>
      <c r="Q1203" s="568">
        <v>0</v>
      </c>
      <c r="R1203" s="568">
        <v>1000</v>
      </c>
      <c r="S1203" s="569">
        <v>0</v>
      </c>
      <c r="T1203" s="568">
        <f t="shared" si="198"/>
        <v>0</v>
      </c>
      <c r="U1203" s="617">
        <v>0</v>
      </c>
      <c r="V1203" s="617">
        <v>0</v>
      </c>
      <c r="W1203" s="617">
        <v>0</v>
      </c>
    </row>
    <row r="1204" spans="1:228" s="390" customFormat="1" ht="15.75" hidden="1" outlineLevel="2" x14ac:dyDescent="0.25">
      <c r="A1204" s="552" t="s">
        <v>482</v>
      </c>
      <c r="B1204" s="376" t="s">
        <v>2366</v>
      </c>
      <c r="C1204" s="568">
        <v>0</v>
      </c>
      <c r="D1204" s="568">
        <f t="shared" si="193"/>
        <v>1000</v>
      </c>
      <c r="E1204" s="568"/>
      <c r="F1204" s="568"/>
      <c r="G1204" s="568"/>
      <c r="H1204" s="568">
        <f t="shared" si="195"/>
        <v>0</v>
      </c>
      <c r="I1204" s="568">
        <v>0</v>
      </c>
      <c r="J1204" s="568">
        <v>0</v>
      </c>
      <c r="K1204" s="568">
        <v>0</v>
      </c>
      <c r="L1204" s="568">
        <f t="shared" si="196"/>
        <v>0</v>
      </c>
      <c r="M1204" s="568">
        <v>0</v>
      </c>
      <c r="N1204" s="568">
        <v>0</v>
      </c>
      <c r="O1204" s="569">
        <v>0</v>
      </c>
      <c r="P1204" s="568">
        <f t="shared" si="197"/>
        <v>1000</v>
      </c>
      <c r="Q1204" s="568">
        <v>0</v>
      </c>
      <c r="R1204" s="568">
        <v>1000</v>
      </c>
      <c r="S1204" s="569">
        <v>0</v>
      </c>
      <c r="T1204" s="568">
        <f t="shared" si="198"/>
        <v>0</v>
      </c>
      <c r="U1204" s="617">
        <v>0</v>
      </c>
      <c r="V1204" s="617">
        <v>0</v>
      </c>
      <c r="W1204" s="617">
        <v>0</v>
      </c>
    </row>
    <row r="1205" spans="1:228" s="390" customFormat="1" ht="15.75" hidden="1" outlineLevel="2" x14ac:dyDescent="0.25">
      <c r="A1205" s="552" t="s">
        <v>478</v>
      </c>
      <c r="B1205" s="376" t="s">
        <v>2367</v>
      </c>
      <c r="C1205" s="568">
        <v>0</v>
      </c>
      <c r="D1205" s="568">
        <f t="shared" si="193"/>
        <v>1000</v>
      </c>
      <c r="E1205" s="568"/>
      <c r="F1205" s="568"/>
      <c r="G1205" s="568"/>
      <c r="H1205" s="568">
        <f t="shared" si="195"/>
        <v>0</v>
      </c>
      <c r="I1205" s="568">
        <v>0</v>
      </c>
      <c r="J1205" s="568">
        <v>0</v>
      </c>
      <c r="K1205" s="568">
        <v>0</v>
      </c>
      <c r="L1205" s="568">
        <f t="shared" si="196"/>
        <v>0</v>
      </c>
      <c r="M1205" s="568">
        <v>0</v>
      </c>
      <c r="N1205" s="568">
        <v>0</v>
      </c>
      <c r="O1205" s="569">
        <v>0</v>
      </c>
      <c r="P1205" s="568">
        <f t="shared" si="197"/>
        <v>1000</v>
      </c>
      <c r="Q1205" s="568">
        <v>0</v>
      </c>
      <c r="R1205" s="568">
        <v>1000</v>
      </c>
      <c r="S1205" s="569">
        <v>0</v>
      </c>
      <c r="T1205" s="568">
        <f t="shared" si="198"/>
        <v>0</v>
      </c>
      <c r="U1205" s="617">
        <v>0</v>
      </c>
      <c r="V1205" s="617">
        <v>0</v>
      </c>
      <c r="W1205" s="617">
        <v>0</v>
      </c>
    </row>
    <row r="1206" spans="1:228" s="530" customFormat="1" ht="15.75" hidden="1" outlineLevel="2" x14ac:dyDescent="0.25">
      <c r="A1206" s="518" t="s">
        <v>888</v>
      </c>
      <c r="B1206" s="509" t="s">
        <v>1948</v>
      </c>
      <c r="C1206" s="603">
        <v>0</v>
      </c>
      <c r="D1206" s="603">
        <f t="shared" si="193"/>
        <v>1500</v>
      </c>
      <c r="E1206" s="603"/>
      <c r="F1206" s="603"/>
      <c r="G1206" s="603"/>
      <c r="H1206" s="603">
        <f t="shared" si="195"/>
        <v>0</v>
      </c>
      <c r="I1206" s="603">
        <v>0</v>
      </c>
      <c r="J1206" s="603">
        <v>0</v>
      </c>
      <c r="K1206" s="603">
        <v>0</v>
      </c>
      <c r="L1206" s="603">
        <f t="shared" si="196"/>
        <v>1500</v>
      </c>
      <c r="M1206" s="603">
        <v>0</v>
      </c>
      <c r="N1206" s="603">
        <v>1500</v>
      </c>
      <c r="O1206" s="603">
        <v>0</v>
      </c>
      <c r="P1206" s="603">
        <f t="shared" si="197"/>
        <v>0</v>
      </c>
      <c r="Q1206" s="603">
        <v>0</v>
      </c>
      <c r="R1206" s="603">
        <v>0</v>
      </c>
      <c r="S1206" s="603">
        <v>0</v>
      </c>
      <c r="T1206" s="603">
        <f t="shared" si="198"/>
        <v>0</v>
      </c>
      <c r="U1206" s="603">
        <v>0</v>
      </c>
      <c r="V1206" s="603">
        <v>0</v>
      </c>
      <c r="W1206" s="603">
        <v>0</v>
      </c>
    </row>
    <row r="1207" spans="1:228" s="532" customFormat="1" ht="15.75" hidden="1" outlineLevel="2" x14ac:dyDescent="0.25">
      <c r="A1207" s="552" t="s">
        <v>888</v>
      </c>
      <c r="B1207" s="376" t="s">
        <v>2329</v>
      </c>
      <c r="C1207" s="568">
        <v>1.7</v>
      </c>
      <c r="D1207" s="568">
        <f t="shared" si="193"/>
        <v>1000</v>
      </c>
      <c r="E1207" s="568"/>
      <c r="F1207" s="568"/>
      <c r="G1207" s="568"/>
      <c r="H1207" s="568">
        <f t="shared" si="195"/>
        <v>0</v>
      </c>
      <c r="I1207" s="568">
        <v>0</v>
      </c>
      <c r="J1207" s="568">
        <v>0</v>
      </c>
      <c r="K1207" s="568">
        <v>0</v>
      </c>
      <c r="L1207" s="568">
        <f t="shared" si="196"/>
        <v>1000</v>
      </c>
      <c r="M1207" s="568">
        <v>0</v>
      </c>
      <c r="N1207" s="568">
        <v>1000</v>
      </c>
      <c r="O1207" s="569">
        <v>0</v>
      </c>
      <c r="P1207" s="568">
        <f t="shared" si="197"/>
        <v>0</v>
      </c>
      <c r="Q1207" s="595">
        <v>0</v>
      </c>
      <c r="R1207" s="595">
        <v>0</v>
      </c>
      <c r="S1207" s="595">
        <v>0</v>
      </c>
      <c r="T1207" s="568">
        <f t="shared" si="198"/>
        <v>0</v>
      </c>
      <c r="U1207" s="595">
        <v>0</v>
      </c>
      <c r="V1207" s="595">
        <v>0</v>
      </c>
      <c r="W1207" s="595">
        <v>0</v>
      </c>
    </row>
    <row r="1208" spans="1:228" s="161" customFormat="1" ht="15.75" hidden="1" outlineLevel="2" x14ac:dyDescent="0.25">
      <c r="A1208" s="518" t="s">
        <v>889</v>
      </c>
      <c r="B1208" s="512" t="s">
        <v>1949</v>
      </c>
      <c r="C1208" s="605">
        <v>1.25</v>
      </c>
      <c r="D1208" s="605">
        <f t="shared" si="193"/>
        <v>1000</v>
      </c>
      <c r="E1208" s="605"/>
      <c r="F1208" s="605"/>
      <c r="G1208" s="605"/>
      <c r="H1208" s="605">
        <f t="shared" si="195"/>
        <v>0</v>
      </c>
      <c r="I1208" s="605">
        <v>0</v>
      </c>
      <c r="J1208" s="605">
        <v>0</v>
      </c>
      <c r="K1208" s="605">
        <v>0</v>
      </c>
      <c r="L1208" s="605">
        <f t="shared" si="196"/>
        <v>0</v>
      </c>
      <c r="M1208" s="603">
        <v>0</v>
      </c>
      <c r="N1208" s="603">
        <v>0</v>
      </c>
      <c r="O1208" s="604">
        <v>0</v>
      </c>
      <c r="P1208" s="605">
        <f t="shared" si="197"/>
        <v>1000</v>
      </c>
      <c r="Q1208" s="603">
        <v>0</v>
      </c>
      <c r="R1208" s="603">
        <v>1000</v>
      </c>
      <c r="S1208" s="618">
        <v>0</v>
      </c>
      <c r="T1208" s="605">
        <f t="shared" si="198"/>
        <v>0</v>
      </c>
      <c r="U1208" s="618">
        <v>0</v>
      </c>
      <c r="V1208" s="618">
        <v>0</v>
      </c>
      <c r="W1208" s="618">
        <v>0</v>
      </c>
    </row>
    <row r="1209" spans="1:228" s="161" customFormat="1" ht="15.75" hidden="1" outlineLevel="2" x14ac:dyDescent="0.25">
      <c r="A1209" s="518" t="s">
        <v>890</v>
      </c>
      <c r="B1209" s="512" t="s">
        <v>2390</v>
      </c>
      <c r="C1209" s="603">
        <v>0</v>
      </c>
      <c r="D1209" s="603">
        <f t="shared" si="193"/>
        <v>1000</v>
      </c>
      <c r="E1209" s="603"/>
      <c r="F1209" s="603"/>
      <c r="G1209" s="603"/>
      <c r="H1209" s="603">
        <f t="shared" si="195"/>
        <v>0</v>
      </c>
      <c r="I1209" s="603">
        <v>0</v>
      </c>
      <c r="J1209" s="603">
        <v>0</v>
      </c>
      <c r="K1209" s="603">
        <v>0</v>
      </c>
      <c r="L1209" s="603">
        <f t="shared" si="196"/>
        <v>0</v>
      </c>
      <c r="M1209" s="603">
        <v>0</v>
      </c>
      <c r="N1209" s="603">
        <v>0</v>
      </c>
      <c r="O1209" s="604">
        <v>0</v>
      </c>
      <c r="P1209" s="603">
        <f t="shared" si="197"/>
        <v>1000</v>
      </c>
      <c r="Q1209" s="603">
        <v>0</v>
      </c>
      <c r="R1209" s="603">
        <v>1000</v>
      </c>
      <c r="S1209" s="618">
        <v>0</v>
      </c>
      <c r="T1209" s="603">
        <f t="shared" si="198"/>
        <v>0</v>
      </c>
      <c r="U1209" s="618">
        <v>0</v>
      </c>
      <c r="V1209" s="618">
        <v>0</v>
      </c>
      <c r="W1209" s="618">
        <v>0</v>
      </c>
    </row>
    <row r="1210" spans="1:228" s="161" customFormat="1" ht="15.75" hidden="1" outlineLevel="2" x14ac:dyDescent="0.25">
      <c r="A1210" s="518" t="s">
        <v>891</v>
      </c>
      <c r="B1210" s="512" t="s">
        <v>2391</v>
      </c>
      <c r="C1210" s="603">
        <v>0</v>
      </c>
      <c r="D1210" s="603">
        <f t="shared" si="193"/>
        <v>1000</v>
      </c>
      <c r="E1210" s="603"/>
      <c r="F1210" s="603"/>
      <c r="G1210" s="603"/>
      <c r="H1210" s="603">
        <f t="shared" si="195"/>
        <v>0</v>
      </c>
      <c r="I1210" s="603">
        <v>0</v>
      </c>
      <c r="J1210" s="603">
        <v>0</v>
      </c>
      <c r="K1210" s="603">
        <v>0</v>
      </c>
      <c r="L1210" s="603">
        <f t="shared" si="196"/>
        <v>0</v>
      </c>
      <c r="M1210" s="603">
        <v>0</v>
      </c>
      <c r="N1210" s="603">
        <v>0</v>
      </c>
      <c r="O1210" s="604">
        <v>0</v>
      </c>
      <c r="P1210" s="603">
        <f t="shared" si="197"/>
        <v>1000</v>
      </c>
      <c r="Q1210" s="603">
        <v>0</v>
      </c>
      <c r="R1210" s="603">
        <v>1000</v>
      </c>
      <c r="S1210" s="618">
        <v>0</v>
      </c>
      <c r="T1210" s="603">
        <f t="shared" si="198"/>
        <v>0</v>
      </c>
      <c r="U1210" s="618">
        <v>0</v>
      </c>
      <c r="V1210" s="618">
        <v>0</v>
      </c>
      <c r="W1210" s="618">
        <v>0</v>
      </c>
    </row>
    <row r="1211" spans="1:228" s="161" customFormat="1" ht="15.75" hidden="1" outlineLevel="2" x14ac:dyDescent="0.25">
      <c r="A1211" s="518" t="s">
        <v>1094</v>
      </c>
      <c r="B1211" s="512" t="s">
        <v>2392</v>
      </c>
      <c r="C1211" s="603">
        <v>0</v>
      </c>
      <c r="D1211" s="603">
        <f t="shared" si="193"/>
        <v>1000</v>
      </c>
      <c r="E1211" s="603"/>
      <c r="F1211" s="603"/>
      <c r="G1211" s="603"/>
      <c r="H1211" s="603">
        <f t="shared" si="195"/>
        <v>0</v>
      </c>
      <c r="I1211" s="603">
        <v>0</v>
      </c>
      <c r="J1211" s="603">
        <v>0</v>
      </c>
      <c r="K1211" s="603">
        <v>0</v>
      </c>
      <c r="L1211" s="603">
        <f t="shared" si="196"/>
        <v>0</v>
      </c>
      <c r="M1211" s="603">
        <v>0</v>
      </c>
      <c r="N1211" s="603">
        <v>0</v>
      </c>
      <c r="O1211" s="604">
        <v>0</v>
      </c>
      <c r="P1211" s="603">
        <f t="shared" si="197"/>
        <v>1000</v>
      </c>
      <c r="Q1211" s="603">
        <v>0</v>
      </c>
      <c r="R1211" s="603">
        <v>1000</v>
      </c>
      <c r="S1211" s="618">
        <v>0</v>
      </c>
      <c r="T1211" s="603">
        <f t="shared" si="198"/>
        <v>0</v>
      </c>
      <c r="U1211" s="618">
        <v>0</v>
      </c>
      <c r="V1211" s="618">
        <v>0</v>
      </c>
      <c r="W1211" s="618">
        <v>0</v>
      </c>
    </row>
    <row r="1212" spans="1:228" s="532" customFormat="1" ht="15.75" hidden="1" outlineLevel="2" x14ac:dyDescent="0.25">
      <c r="A1212" s="552" t="s">
        <v>1521</v>
      </c>
      <c r="B1212" s="376" t="s">
        <v>2393</v>
      </c>
      <c r="C1212" s="568">
        <v>0</v>
      </c>
      <c r="D1212" s="568">
        <f t="shared" si="193"/>
        <v>1500</v>
      </c>
      <c r="E1212" s="568"/>
      <c r="F1212" s="568"/>
      <c r="G1212" s="568"/>
      <c r="H1212" s="568">
        <f t="shared" si="195"/>
        <v>0</v>
      </c>
      <c r="I1212" s="568">
        <v>0</v>
      </c>
      <c r="J1212" s="568">
        <v>0</v>
      </c>
      <c r="K1212" s="568">
        <v>0</v>
      </c>
      <c r="L1212" s="568">
        <f t="shared" si="196"/>
        <v>1500</v>
      </c>
      <c r="M1212" s="568">
        <v>0</v>
      </c>
      <c r="N1212" s="568">
        <v>1500</v>
      </c>
      <c r="O1212" s="569">
        <v>0</v>
      </c>
      <c r="P1212" s="568">
        <f t="shared" si="197"/>
        <v>0</v>
      </c>
      <c r="Q1212" s="595">
        <v>0</v>
      </c>
      <c r="R1212" s="595">
        <v>0</v>
      </c>
      <c r="S1212" s="595">
        <v>0</v>
      </c>
      <c r="T1212" s="568">
        <f t="shared" si="198"/>
        <v>0</v>
      </c>
      <c r="U1212" s="595">
        <v>0</v>
      </c>
      <c r="V1212" s="595">
        <v>0</v>
      </c>
      <c r="W1212" s="595">
        <v>0</v>
      </c>
    </row>
    <row r="1213" spans="1:228" s="161" customFormat="1" ht="15.75" hidden="1" outlineLevel="2" x14ac:dyDescent="0.25">
      <c r="A1213" s="518" t="s">
        <v>1522</v>
      </c>
      <c r="B1213" s="512" t="s">
        <v>1950</v>
      </c>
      <c r="C1213" s="603">
        <v>5</v>
      </c>
      <c r="D1213" s="603">
        <f t="shared" si="193"/>
        <v>1000</v>
      </c>
      <c r="E1213" s="603"/>
      <c r="F1213" s="603"/>
      <c r="G1213" s="603"/>
      <c r="H1213" s="603">
        <f t="shared" si="195"/>
        <v>0</v>
      </c>
      <c r="I1213" s="603">
        <v>0</v>
      </c>
      <c r="J1213" s="603">
        <v>0</v>
      </c>
      <c r="K1213" s="603">
        <v>0</v>
      </c>
      <c r="L1213" s="603">
        <f t="shared" si="196"/>
        <v>0</v>
      </c>
      <c r="M1213" s="603">
        <v>0</v>
      </c>
      <c r="N1213" s="603">
        <v>0</v>
      </c>
      <c r="O1213" s="604">
        <v>0</v>
      </c>
      <c r="P1213" s="603">
        <f t="shared" si="197"/>
        <v>1000</v>
      </c>
      <c r="Q1213" s="603">
        <v>0</v>
      </c>
      <c r="R1213" s="603">
        <v>1000</v>
      </c>
      <c r="S1213" s="618">
        <v>0</v>
      </c>
      <c r="T1213" s="603">
        <f t="shared" si="198"/>
        <v>0</v>
      </c>
      <c r="U1213" s="618">
        <v>0</v>
      </c>
      <c r="V1213" s="618">
        <v>0</v>
      </c>
      <c r="W1213" s="618">
        <v>0</v>
      </c>
    </row>
    <row r="1214" spans="1:228" s="223" customFormat="1" ht="15.75" hidden="1" outlineLevel="2" x14ac:dyDescent="0.25">
      <c r="A1214" s="124" t="s">
        <v>488</v>
      </c>
      <c r="B1214" s="63" t="s">
        <v>863</v>
      </c>
      <c r="C1214" s="563">
        <v>0</v>
      </c>
      <c r="D1214" s="563">
        <f t="shared" si="193"/>
        <v>600</v>
      </c>
      <c r="E1214" s="563"/>
      <c r="F1214" s="563"/>
      <c r="G1214" s="563"/>
      <c r="H1214" s="563">
        <f t="shared" si="195"/>
        <v>0</v>
      </c>
      <c r="I1214" s="563">
        <v>0</v>
      </c>
      <c r="J1214" s="563">
        <v>0</v>
      </c>
      <c r="K1214" s="565">
        <v>0</v>
      </c>
      <c r="L1214" s="563">
        <f t="shared" si="196"/>
        <v>0</v>
      </c>
      <c r="M1214" s="565">
        <v>0</v>
      </c>
      <c r="N1214" s="563">
        <v>0</v>
      </c>
      <c r="O1214" s="563">
        <v>0</v>
      </c>
      <c r="P1214" s="563">
        <f t="shared" si="197"/>
        <v>600</v>
      </c>
      <c r="Q1214" s="563">
        <v>0</v>
      </c>
      <c r="R1214" s="563">
        <v>600</v>
      </c>
      <c r="S1214" s="563">
        <v>0</v>
      </c>
      <c r="T1214" s="563">
        <f t="shared" si="198"/>
        <v>0</v>
      </c>
      <c r="U1214" s="563">
        <v>0</v>
      </c>
      <c r="V1214" s="563">
        <v>0</v>
      </c>
      <c r="W1214" s="563">
        <v>0</v>
      </c>
      <c r="X1214" s="58"/>
      <c r="Y1214" s="289" t="s">
        <v>856</v>
      </c>
      <c r="Z1214" s="345"/>
      <c r="AA1214" s="222"/>
      <c r="AB1214" s="222"/>
      <c r="AC1214" s="222"/>
      <c r="AD1214" s="222"/>
      <c r="AE1214" s="222"/>
      <c r="AF1214" s="222"/>
      <c r="AG1214" s="222"/>
      <c r="AH1214" s="222"/>
      <c r="AI1214" s="222"/>
      <c r="AJ1214" s="222"/>
      <c r="AK1214" s="222"/>
      <c r="AL1214" s="222"/>
      <c r="AM1214" s="222"/>
      <c r="AN1214" s="222"/>
      <c r="AO1214" s="222"/>
      <c r="AP1214" s="222"/>
      <c r="AQ1214" s="222"/>
      <c r="AR1214" s="222"/>
      <c r="AS1214" s="222"/>
      <c r="AT1214" s="222"/>
      <c r="AU1214" s="222"/>
      <c r="AV1214" s="222"/>
      <c r="AW1214" s="222"/>
      <c r="AX1214" s="222"/>
      <c r="AY1214" s="222"/>
      <c r="AZ1214" s="222"/>
      <c r="BA1214" s="222"/>
      <c r="BB1214" s="222"/>
      <c r="BC1214" s="222"/>
      <c r="BD1214" s="222"/>
      <c r="BE1214" s="222"/>
      <c r="BF1214" s="222"/>
      <c r="BG1214" s="222"/>
      <c r="BH1214" s="222"/>
      <c r="BI1214" s="222"/>
      <c r="BJ1214" s="222"/>
      <c r="BK1214" s="222"/>
      <c r="BL1214" s="222"/>
      <c r="BM1214" s="222"/>
      <c r="BN1214" s="222"/>
      <c r="BO1214" s="222"/>
      <c r="BP1214" s="222"/>
      <c r="BQ1214" s="222"/>
      <c r="BR1214" s="222"/>
      <c r="BS1214" s="222"/>
      <c r="BT1214" s="222"/>
      <c r="BU1214" s="222"/>
      <c r="BV1214" s="222"/>
      <c r="BW1214" s="222"/>
      <c r="BX1214" s="222"/>
      <c r="BY1214" s="222"/>
      <c r="BZ1214" s="222"/>
      <c r="CA1214" s="222"/>
      <c r="CB1214" s="222"/>
      <c r="CC1214" s="222"/>
      <c r="CD1214" s="222"/>
      <c r="CE1214" s="222"/>
      <c r="CF1214" s="222"/>
      <c r="CG1214" s="222"/>
      <c r="CH1214" s="222"/>
      <c r="CI1214" s="222"/>
      <c r="CJ1214" s="222"/>
      <c r="CK1214" s="222"/>
      <c r="CL1214" s="222"/>
      <c r="CM1214" s="222"/>
      <c r="CN1214" s="222"/>
      <c r="CO1214" s="222"/>
      <c r="CP1214" s="222"/>
      <c r="CQ1214" s="222"/>
      <c r="CR1214" s="222"/>
      <c r="CS1214" s="222"/>
      <c r="CT1214" s="222"/>
      <c r="CU1214" s="222"/>
      <c r="CV1214" s="222"/>
      <c r="CW1214" s="222"/>
      <c r="CX1214" s="222"/>
      <c r="CY1214" s="222"/>
      <c r="CZ1214" s="222"/>
      <c r="DA1214" s="222"/>
      <c r="DB1214" s="222"/>
      <c r="DC1214" s="222"/>
      <c r="DD1214" s="222"/>
      <c r="DE1214" s="222"/>
      <c r="DF1214" s="222"/>
      <c r="DG1214" s="222"/>
      <c r="DH1214" s="222"/>
      <c r="DI1214" s="222"/>
      <c r="DJ1214" s="222"/>
      <c r="DK1214" s="222"/>
      <c r="DL1214" s="222"/>
      <c r="DM1214" s="222"/>
      <c r="DN1214" s="222"/>
      <c r="DO1214" s="222"/>
      <c r="DP1214" s="222"/>
      <c r="DQ1214" s="222"/>
      <c r="DR1214" s="222"/>
      <c r="DS1214" s="222"/>
      <c r="DT1214" s="222"/>
      <c r="DU1214" s="222"/>
      <c r="DV1214" s="222"/>
      <c r="DW1214" s="222"/>
      <c r="DX1214" s="222"/>
      <c r="DY1214" s="222"/>
      <c r="DZ1214" s="222"/>
      <c r="EA1214" s="222"/>
      <c r="EB1214" s="222"/>
      <c r="EC1214" s="222"/>
      <c r="ED1214" s="222"/>
      <c r="EE1214" s="222"/>
      <c r="EF1214" s="222"/>
      <c r="EG1214" s="222"/>
      <c r="EH1214" s="222"/>
      <c r="EI1214" s="222"/>
      <c r="EJ1214" s="222"/>
      <c r="EK1214" s="222"/>
      <c r="EL1214" s="222"/>
      <c r="EM1214" s="222"/>
      <c r="EN1214" s="222"/>
      <c r="EO1214" s="222"/>
      <c r="EP1214" s="222"/>
      <c r="EQ1214" s="222"/>
      <c r="ER1214" s="222"/>
      <c r="ES1214" s="222"/>
      <c r="ET1214" s="222"/>
      <c r="EU1214" s="222"/>
      <c r="EV1214" s="222"/>
      <c r="EW1214" s="222"/>
      <c r="EX1214" s="222"/>
      <c r="EY1214" s="222"/>
      <c r="EZ1214" s="222"/>
      <c r="FA1214" s="222"/>
      <c r="FB1214" s="222"/>
      <c r="FC1214" s="222"/>
      <c r="FD1214" s="222"/>
      <c r="FE1214" s="222"/>
      <c r="FF1214" s="222"/>
      <c r="FG1214" s="222"/>
      <c r="FH1214" s="222"/>
      <c r="FI1214" s="222"/>
      <c r="FJ1214" s="222"/>
      <c r="FK1214" s="222"/>
      <c r="FL1214" s="222"/>
      <c r="FM1214" s="222"/>
      <c r="FN1214" s="222"/>
      <c r="FO1214" s="222"/>
      <c r="FP1214" s="222"/>
      <c r="FQ1214" s="222"/>
      <c r="FR1214" s="222"/>
      <c r="FS1214" s="222"/>
      <c r="FT1214" s="222"/>
      <c r="FU1214" s="222"/>
      <c r="FV1214" s="222"/>
      <c r="FW1214" s="222"/>
      <c r="FX1214" s="222"/>
      <c r="FY1214" s="222"/>
      <c r="FZ1214" s="222"/>
      <c r="GA1214" s="222"/>
      <c r="GB1214" s="222"/>
      <c r="GC1214" s="222"/>
      <c r="GD1214" s="222"/>
      <c r="GE1214" s="222"/>
      <c r="GF1214" s="222"/>
      <c r="GG1214" s="222"/>
      <c r="GH1214" s="222"/>
      <c r="GI1214" s="222"/>
      <c r="GJ1214" s="222"/>
      <c r="GK1214" s="222"/>
      <c r="GL1214" s="222"/>
      <c r="GM1214" s="222"/>
      <c r="GN1214" s="222"/>
      <c r="GO1214" s="222"/>
      <c r="GP1214" s="222"/>
      <c r="GQ1214" s="222"/>
      <c r="GR1214" s="222"/>
      <c r="GS1214" s="222"/>
      <c r="GT1214" s="222"/>
      <c r="GU1214" s="222"/>
      <c r="GV1214" s="222"/>
      <c r="GW1214" s="222"/>
      <c r="GX1214" s="222"/>
      <c r="GY1214" s="222"/>
      <c r="GZ1214" s="222"/>
      <c r="HA1214" s="222"/>
      <c r="HB1214" s="222"/>
      <c r="HC1214" s="222"/>
      <c r="HD1214" s="222"/>
      <c r="HE1214" s="222"/>
      <c r="HF1214" s="222"/>
      <c r="HG1214" s="222"/>
      <c r="HH1214" s="222"/>
      <c r="HI1214" s="222"/>
      <c r="HJ1214" s="222"/>
      <c r="HK1214" s="222"/>
      <c r="HL1214" s="222"/>
      <c r="HM1214" s="222"/>
      <c r="HN1214" s="222"/>
      <c r="HO1214" s="222"/>
      <c r="HP1214" s="222"/>
      <c r="HQ1214" s="222"/>
      <c r="HR1214" s="222"/>
      <c r="HS1214" s="222"/>
      <c r="HT1214" s="222"/>
    </row>
    <row r="1215" spans="1:228" s="384" customFormat="1" ht="15.75" hidden="1" outlineLevel="1" x14ac:dyDescent="0.2">
      <c r="A1215" s="554" t="s">
        <v>667</v>
      </c>
      <c r="B1215" s="555" t="s">
        <v>2383</v>
      </c>
      <c r="C1215" s="602">
        <v>0</v>
      </c>
      <c r="D1215" s="602">
        <f t="shared" si="193"/>
        <v>36000</v>
      </c>
      <c r="E1215" s="602"/>
      <c r="F1215" s="602"/>
      <c r="G1215" s="602"/>
      <c r="H1215" s="568">
        <f t="shared" si="195"/>
        <v>0</v>
      </c>
      <c r="I1215" s="568">
        <v>0</v>
      </c>
      <c r="J1215" s="568">
        <v>0</v>
      </c>
      <c r="K1215" s="610">
        <v>0</v>
      </c>
      <c r="L1215" s="568">
        <f t="shared" si="196"/>
        <v>36000</v>
      </c>
      <c r="M1215" s="610">
        <v>0</v>
      </c>
      <c r="N1215" s="610">
        <v>36000</v>
      </c>
      <c r="O1215" s="610">
        <v>0</v>
      </c>
      <c r="P1215" s="568">
        <f t="shared" si="197"/>
        <v>0</v>
      </c>
      <c r="Q1215" s="602">
        <v>0</v>
      </c>
      <c r="R1215" s="602">
        <v>0</v>
      </c>
      <c r="S1215" s="602">
        <v>0</v>
      </c>
      <c r="T1215" s="568">
        <f t="shared" si="198"/>
        <v>0</v>
      </c>
      <c r="U1215" s="602">
        <v>0</v>
      </c>
      <c r="V1215" s="602">
        <v>0</v>
      </c>
      <c r="W1215" s="602">
        <v>0</v>
      </c>
      <c r="X1215" s="11" t="s">
        <v>41</v>
      </c>
      <c r="Y1215" s="556">
        <v>438.19053000002168</v>
      </c>
      <c r="Z1215" s="557"/>
      <c r="AI1215" s="381">
        <f t="shared" ref="AI1215:AI1233" si="201">SUM(I1215:K1215)</f>
        <v>0</v>
      </c>
      <c r="AJ1215" s="381">
        <f t="shared" ref="AJ1215:AJ1233" si="202">AI1215-H1215</f>
        <v>0</v>
      </c>
    </row>
    <row r="1216" spans="1:228" s="384" customFormat="1" ht="15.75" hidden="1" outlineLevel="1" x14ac:dyDescent="0.2">
      <c r="A1216" s="554" t="s">
        <v>2382</v>
      </c>
      <c r="B1216" s="555" t="s">
        <v>2384</v>
      </c>
      <c r="C1216" s="602">
        <v>0</v>
      </c>
      <c r="D1216" s="602">
        <f t="shared" si="193"/>
        <v>28800</v>
      </c>
      <c r="E1216" s="602"/>
      <c r="F1216" s="602"/>
      <c r="G1216" s="602"/>
      <c r="H1216" s="568">
        <f t="shared" si="195"/>
        <v>0</v>
      </c>
      <c r="I1216" s="568">
        <v>0</v>
      </c>
      <c r="J1216" s="568">
        <v>0</v>
      </c>
      <c r="K1216" s="610">
        <v>0</v>
      </c>
      <c r="L1216" s="568">
        <f t="shared" si="196"/>
        <v>28800</v>
      </c>
      <c r="M1216" s="610">
        <v>0</v>
      </c>
      <c r="N1216" s="610">
        <v>28800</v>
      </c>
      <c r="O1216" s="610">
        <v>0</v>
      </c>
      <c r="P1216" s="568">
        <f t="shared" si="197"/>
        <v>0</v>
      </c>
      <c r="Q1216" s="602">
        <v>0</v>
      </c>
      <c r="R1216" s="602">
        <v>0</v>
      </c>
      <c r="S1216" s="602">
        <v>0</v>
      </c>
      <c r="T1216" s="568">
        <f t="shared" si="198"/>
        <v>0</v>
      </c>
      <c r="U1216" s="602">
        <v>0</v>
      </c>
      <c r="V1216" s="602">
        <v>0</v>
      </c>
      <c r="W1216" s="602">
        <v>0</v>
      </c>
      <c r="X1216" s="11" t="s">
        <v>41</v>
      </c>
      <c r="Y1216" s="556">
        <v>438.19053000002168</v>
      </c>
      <c r="Z1216" s="557"/>
      <c r="AI1216" s="381">
        <f t="shared" si="201"/>
        <v>0</v>
      </c>
      <c r="AJ1216" s="381">
        <f t="shared" si="202"/>
        <v>0</v>
      </c>
    </row>
    <row r="1217" spans="1:42" s="384" customFormat="1" ht="15.75" hidden="1" outlineLevel="1" x14ac:dyDescent="0.2">
      <c r="A1217" s="554" t="s">
        <v>2388</v>
      </c>
      <c r="B1217" s="555" t="s">
        <v>2385</v>
      </c>
      <c r="C1217" s="602">
        <v>0</v>
      </c>
      <c r="D1217" s="602">
        <f t="shared" si="193"/>
        <v>21826.643</v>
      </c>
      <c r="E1217" s="602"/>
      <c r="F1217" s="602"/>
      <c r="G1217" s="602"/>
      <c r="H1217" s="568">
        <f t="shared" si="195"/>
        <v>0</v>
      </c>
      <c r="I1217" s="568">
        <v>0</v>
      </c>
      <c r="J1217" s="568">
        <v>0</v>
      </c>
      <c r="K1217" s="610">
        <v>0</v>
      </c>
      <c r="L1217" s="568">
        <f t="shared" si="196"/>
        <v>21826.643</v>
      </c>
      <c r="M1217" s="610">
        <v>0</v>
      </c>
      <c r="N1217" s="610">
        <v>21826.643</v>
      </c>
      <c r="O1217" s="610">
        <v>0</v>
      </c>
      <c r="P1217" s="568">
        <f t="shared" si="197"/>
        <v>0</v>
      </c>
      <c r="Q1217" s="602">
        <v>0</v>
      </c>
      <c r="R1217" s="602">
        <v>0</v>
      </c>
      <c r="S1217" s="602">
        <v>0</v>
      </c>
      <c r="T1217" s="568">
        <f t="shared" si="198"/>
        <v>0</v>
      </c>
      <c r="U1217" s="602">
        <v>0</v>
      </c>
      <c r="V1217" s="602">
        <v>0</v>
      </c>
      <c r="W1217" s="602">
        <v>0</v>
      </c>
      <c r="X1217" s="11" t="s">
        <v>41</v>
      </c>
      <c r="Y1217" s="556">
        <v>438.19053000002168</v>
      </c>
      <c r="Z1217" s="557"/>
      <c r="AI1217" s="381">
        <f t="shared" si="201"/>
        <v>0</v>
      </c>
      <c r="AJ1217" s="381">
        <f t="shared" si="202"/>
        <v>0</v>
      </c>
    </row>
    <row r="1218" spans="1:42" s="182" customFormat="1" ht="31.5" hidden="1" outlineLevel="1" x14ac:dyDescent="0.2">
      <c r="A1218" s="101" t="s">
        <v>2389</v>
      </c>
      <c r="B1218" s="29" t="s">
        <v>668</v>
      </c>
      <c r="C1218" s="562">
        <v>0</v>
      </c>
      <c r="D1218" s="562">
        <f t="shared" si="193"/>
        <v>37790.766079999987</v>
      </c>
      <c r="E1218" s="562"/>
      <c r="F1218" s="562"/>
      <c r="G1218" s="562"/>
      <c r="H1218" s="563">
        <f t="shared" si="195"/>
        <v>4530.766079999984</v>
      </c>
      <c r="I1218" s="563">
        <v>0</v>
      </c>
      <c r="J1218" s="611">
        <f>9938.19053-600+140.86-3000+800+2398-906.448616666647-1600-2500-1219.83583333337+1080</f>
        <v>4530.766079999984</v>
      </c>
      <c r="K1218" s="612">
        <v>0</v>
      </c>
      <c r="L1218" s="563">
        <f t="shared" si="196"/>
        <v>10200</v>
      </c>
      <c r="M1218" s="612">
        <v>0</v>
      </c>
      <c r="N1218" s="612">
        <f>11015-1500-815+1500</f>
        <v>10200</v>
      </c>
      <c r="O1218" s="612">
        <v>0</v>
      </c>
      <c r="P1218" s="563">
        <f t="shared" si="197"/>
        <v>23060</v>
      </c>
      <c r="Q1218" s="562">
        <v>0</v>
      </c>
      <c r="R1218" s="562">
        <f>24060-1000</f>
        <v>23060</v>
      </c>
      <c r="S1218" s="562">
        <v>0</v>
      </c>
      <c r="T1218" s="563">
        <f t="shared" si="198"/>
        <v>0</v>
      </c>
      <c r="U1218" s="562">
        <v>0</v>
      </c>
      <c r="V1218" s="613">
        <v>0</v>
      </c>
      <c r="W1218" s="562">
        <v>0</v>
      </c>
      <c r="X1218" s="31" t="s">
        <v>41</v>
      </c>
      <c r="Y1218" s="294">
        <v>438.19053000002168</v>
      </c>
      <c r="Z1218" s="357"/>
      <c r="AI1218" s="34">
        <f t="shared" si="201"/>
        <v>4530.766079999984</v>
      </c>
      <c r="AJ1218" s="34">
        <f t="shared" si="202"/>
        <v>0</v>
      </c>
    </row>
    <row r="1219" spans="1:42" s="634" customFormat="1" ht="32.25" customHeight="1" collapsed="1" x14ac:dyDescent="0.2">
      <c r="A1219" s="631" t="s">
        <v>1123</v>
      </c>
      <c r="B1219" s="632" t="s">
        <v>669</v>
      </c>
      <c r="C1219" s="636">
        <f>C1220+C1224+C1222+C1226+C1228+C1230+C1232</f>
        <v>0</v>
      </c>
      <c r="D1219" s="636">
        <f t="shared" si="193"/>
        <v>925404.42455</v>
      </c>
      <c r="E1219" s="636">
        <f t="shared" ref="E1219:W1219" si="203">E1220+E1224+E1222+E1226+E1228+E1230+E1232</f>
        <v>0</v>
      </c>
      <c r="F1219" s="636">
        <f t="shared" si="203"/>
        <v>0</v>
      </c>
      <c r="G1219" s="636">
        <f t="shared" si="203"/>
        <v>0</v>
      </c>
      <c r="H1219" s="636">
        <f t="shared" si="195"/>
        <v>715404.42455</v>
      </c>
      <c r="I1219" s="636">
        <f t="shared" si="203"/>
        <v>353421.80466999998</v>
      </c>
      <c r="J1219" s="636">
        <f t="shared" si="203"/>
        <v>48193.5</v>
      </c>
      <c r="K1219" s="636">
        <f t="shared" si="203"/>
        <v>313789.11988000001</v>
      </c>
      <c r="L1219" s="636">
        <f t="shared" si="196"/>
        <v>210000</v>
      </c>
      <c r="M1219" s="636">
        <f t="shared" si="203"/>
        <v>210000</v>
      </c>
      <c r="N1219" s="636">
        <f t="shared" si="203"/>
        <v>0</v>
      </c>
      <c r="O1219" s="636">
        <f t="shared" si="203"/>
        <v>0</v>
      </c>
      <c r="P1219" s="636">
        <f t="shared" si="197"/>
        <v>0</v>
      </c>
      <c r="Q1219" s="636">
        <f t="shared" si="203"/>
        <v>0</v>
      </c>
      <c r="R1219" s="636">
        <f t="shared" si="203"/>
        <v>0</v>
      </c>
      <c r="S1219" s="636">
        <f t="shared" si="203"/>
        <v>0</v>
      </c>
      <c r="T1219" s="636">
        <f t="shared" si="198"/>
        <v>0</v>
      </c>
      <c r="U1219" s="636">
        <f t="shared" si="203"/>
        <v>0</v>
      </c>
      <c r="V1219" s="636">
        <f t="shared" si="203"/>
        <v>0</v>
      </c>
      <c r="W1219" s="636">
        <f t="shared" si="203"/>
        <v>0</v>
      </c>
      <c r="X1219" s="637" t="s">
        <v>41</v>
      </c>
      <c r="Y1219" s="638"/>
      <c r="Z1219" s="633"/>
      <c r="AB1219" s="639"/>
      <c r="AC1219" s="639"/>
      <c r="AG1219" s="635"/>
      <c r="AH1219" s="635"/>
      <c r="AI1219" s="635">
        <f t="shared" si="201"/>
        <v>715404.42455</v>
      </c>
      <c r="AJ1219" s="635">
        <f t="shared" si="202"/>
        <v>0</v>
      </c>
      <c r="AK1219" s="635"/>
      <c r="AL1219" s="635"/>
      <c r="AM1219" s="635"/>
      <c r="AN1219" s="635"/>
      <c r="AO1219" s="635"/>
      <c r="AP1219" s="635"/>
    </row>
    <row r="1220" spans="1:42" s="173" customFormat="1" ht="15.75" hidden="1" outlineLevel="1" x14ac:dyDescent="0.25">
      <c r="A1220" s="101" t="s">
        <v>670</v>
      </c>
      <c r="B1220" s="121" t="s">
        <v>46</v>
      </c>
      <c r="C1220" s="562">
        <f>SUM(C1221:C1221)</f>
        <v>0</v>
      </c>
      <c r="D1220" s="562">
        <f t="shared" si="193"/>
        <v>44112.323520000005</v>
      </c>
      <c r="E1220" s="562"/>
      <c r="F1220" s="562"/>
      <c r="G1220" s="562"/>
      <c r="H1220" s="562">
        <f t="shared" si="195"/>
        <v>44112.323520000005</v>
      </c>
      <c r="I1220" s="562">
        <f t="shared" ref="I1220:W1220" si="204">SUM(I1221:I1221)</f>
        <v>37454.730000000003</v>
      </c>
      <c r="J1220" s="562">
        <f t="shared" si="204"/>
        <v>0</v>
      </c>
      <c r="K1220" s="562">
        <f t="shared" si="204"/>
        <v>6657.5935200000004</v>
      </c>
      <c r="L1220" s="562">
        <f t="shared" si="196"/>
        <v>0</v>
      </c>
      <c r="M1220" s="562">
        <f t="shared" si="204"/>
        <v>0</v>
      </c>
      <c r="N1220" s="562">
        <f t="shared" si="204"/>
        <v>0</v>
      </c>
      <c r="O1220" s="562">
        <f t="shared" si="204"/>
        <v>0</v>
      </c>
      <c r="P1220" s="562">
        <f t="shared" si="197"/>
        <v>0</v>
      </c>
      <c r="Q1220" s="562">
        <f t="shared" si="204"/>
        <v>0</v>
      </c>
      <c r="R1220" s="562">
        <f t="shared" si="204"/>
        <v>0</v>
      </c>
      <c r="S1220" s="562">
        <f t="shared" si="204"/>
        <v>0</v>
      </c>
      <c r="T1220" s="562">
        <f t="shared" si="198"/>
        <v>0</v>
      </c>
      <c r="U1220" s="562">
        <f t="shared" si="204"/>
        <v>0</v>
      </c>
      <c r="V1220" s="562">
        <f t="shared" si="204"/>
        <v>0</v>
      </c>
      <c r="W1220" s="562">
        <f t="shared" si="204"/>
        <v>0</v>
      </c>
      <c r="X1220" s="31" t="s">
        <v>41</v>
      </c>
      <c r="Y1220" s="291"/>
      <c r="Z1220" s="352"/>
      <c r="AI1220" s="34">
        <f t="shared" si="201"/>
        <v>44112.323520000005</v>
      </c>
      <c r="AJ1220" s="34">
        <f t="shared" si="202"/>
        <v>0</v>
      </c>
    </row>
    <row r="1221" spans="1:42" s="166" customFormat="1" ht="15.75" hidden="1" outlineLevel="2" x14ac:dyDescent="0.2">
      <c r="A1221" s="56" t="s">
        <v>47</v>
      </c>
      <c r="B1221" s="63" t="s">
        <v>671</v>
      </c>
      <c r="C1221" s="563">
        <v>0</v>
      </c>
      <c r="D1221" s="563">
        <f t="shared" si="193"/>
        <v>44112.323520000005</v>
      </c>
      <c r="E1221" s="563"/>
      <c r="F1221" s="563"/>
      <c r="G1221" s="563"/>
      <c r="H1221" s="563">
        <f t="shared" si="195"/>
        <v>44112.323520000005</v>
      </c>
      <c r="I1221" s="563">
        <v>37454.730000000003</v>
      </c>
      <c r="J1221" s="563">
        <v>0</v>
      </c>
      <c r="K1221" s="565">
        <v>6657.5935200000004</v>
      </c>
      <c r="L1221" s="563">
        <f t="shared" si="196"/>
        <v>0</v>
      </c>
      <c r="M1221" s="565">
        <v>0</v>
      </c>
      <c r="N1221" s="565">
        <v>0</v>
      </c>
      <c r="O1221" s="565">
        <v>0</v>
      </c>
      <c r="P1221" s="563">
        <f t="shared" si="197"/>
        <v>0</v>
      </c>
      <c r="Q1221" s="563">
        <v>0</v>
      </c>
      <c r="R1221" s="563">
        <v>0</v>
      </c>
      <c r="S1221" s="563">
        <v>0</v>
      </c>
      <c r="T1221" s="563">
        <f t="shared" si="198"/>
        <v>0</v>
      </c>
      <c r="U1221" s="563">
        <v>0</v>
      </c>
      <c r="V1221" s="563">
        <v>0</v>
      </c>
      <c r="W1221" s="563">
        <v>0</v>
      </c>
      <c r="X1221" s="58"/>
      <c r="Y1221" s="296"/>
      <c r="Z1221" s="296"/>
      <c r="AI1221" s="34">
        <f t="shared" si="201"/>
        <v>44112.323520000005</v>
      </c>
      <c r="AJ1221" s="34">
        <f t="shared" si="202"/>
        <v>0</v>
      </c>
    </row>
    <row r="1222" spans="1:42" s="173" customFormat="1" ht="15.75" hidden="1" outlineLevel="1" x14ac:dyDescent="0.25">
      <c r="A1222" s="101" t="s">
        <v>672</v>
      </c>
      <c r="B1222" s="121" t="s">
        <v>253</v>
      </c>
      <c r="C1222" s="562">
        <f>SUM(C1223:C1223)</f>
        <v>0</v>
      </c>
      <c r="D1222" s="562">
        <f t="shared" si="193"/>
        <v>4444.4595499999996</v>
      </c>
      <c r="E1222" s="562"/>
      <c r="F1222" s="562"/>
      <c r="G1222" s="562"/>
      <c r="H1222" s="562">
        <f t="shared" si="195"/>
        <v>4444.4595499999996</v>
      </c>
      <c r="I1222" s="562">
        <f t="shared" ref="I1222:W1222" si="205">SUM(I1223:I1223)</f>
        <v>4444.4595499999996</v>
      </c>
      <c r="J1222" s="562">
        <f t="shared" si="205"/>
        <v>0</v>
      </c>
      <c r="K1222" s="562">
        <f t="shared" si="205"/>
        <v>0</v>
      </c>
      <c r="L1222" s="562">
        <f t="shared" si="196"/>
        <v>0</v>
      </c>
      <c r="M1222" s="562">
        <f t="shared" si="205"/>
        <v>0</v>
      </c>
      <c r="N1222" s="562">
        <f t="shared" si="205"/>
        <v>0</v>
      </c>
      <c r="O1222" s="562">
        <f t="shared" si="205"/>
        <v>0</v>
      </c>
      <c r="P1222" s="562">
        <f t="shared" si="197"/>
        <v>0</v>
      </c>
      <c r="Q1222" s="562">
        <f t="shared" si="205"/>
        <v>0</v>
      </c>
      <c r="R1222" s="562">
        <f t="shared" si="205"/>
        <v>0</v>
      </c>
      <c r="S1222" s="562">
        <f t="shared" si="205"/>
        <v>0</v>
      </c>
      <c r="T1222" s="562">
        <f t="shared" si="198"/>
        <v>0</v>
      </c>
      <c r="U1222" s="562">
        <f t="shared" si="205"/>
        <v>0</v>
      </c>
      <c r="V1222" s="562">
        <f t="shared" si="205"/>
        <v>0</v>
      </c>
      <c r="W1222" s="562">
        <f t="shared" si="205"/>
        <v>0</v>
      </c>
      <c r="X1222" s="31" t="s">
        <v>41</v>
      </c>
      <c r="Y1222" s="291"/>
      <c r="Z1222" s="352"/>
      <c r="AI1222" s="34">
        <f t="shared" si="201"/>
        <v>4444.4595499999996</v>
      </c>
      <c r="AJ1222" s="34">
        <f t="shared" si="202"/>
        <v>0</v>
      </c>
    </row>
    <row r="1223" spans="1:42" s="166" customFormat="1" ht="15.75" hidden="1" outlineLevel="2" x14ac:dyDescent="0.2">
      <c r="A1223" s="73" t="s">
        <v>111</v>
      </c>
      <c r="B1223" s="63" t="s">
        <v>673</v>
      </c>
      <c r="C1223" s="563">
        <v>0</v>
      </c>
      <c r="D1223" s="563">
        <f t="shared" si="193"/>
        <v>4444.4595499999996</v>
      </c>
      <c r="E1223" s="563"/>
      <c r="F1223" s="563"/>
      <c r="G1223" s="563"/>
      <c r="H1223" s="563">
        <f t="shared" si="195"/>
        <v>4444.4595499999996</v>
      </c>
      <c r="I1223" s="563">
        <v>4444.4595499999996</v>
      </c>
      <c r="J1223" s="563">
        <v>0</v>
      </c>
      <c r="K1223" s="565">
        <v>0</v>
      </c>
      <c r="L1223" s="563">
        <f t="shared" si="196"/>
        <v>0</v>
      </c>
      <c r="M1223" s="565">
        <v>0</v>
      </c>
      <c r="N1223" s="565">
        <v>0</v>
      </c>
      <c r="O1223" s="565">
        <v>0</v>
      </c>
      <c r="P1223" s="563">
        <f t="shared" si="197"/>
        <v>0</v>
      </c>
      <c r="Q1223" s="563">
        <v>0</v>
      </c>
      <c r="R1223" s="563">
        <v>0</v>
      </c>
      <c r="S1223" s="563">
        <v>0</v>
      </c>
      <c r="T1223" s="563">
        <f t="shared" si="198"/>
        <v>0</v>
      </c>
      <c r="U1223" s="563">
        <v>0</v>
      </c>
      <c r="V1223" s="563">
        <v>0</v>
      </c>
      <c r="W1223" s="563">
        <v>0</v>
      </c>
      <c r="X1223" s="58"/>
      <c r="Y1223" s="296"/>
      <c r="Z1223" s="296"/>
      <c r="AI1223" s="34">
        <f t="shared" si="201"/>
        <v>4444.4595499999996</v>
      </c>
      <c r="AJ1223" s="34">
        <f t="shared" si="202"/>
        <v>0</v>
      </c>
    </row>
    <row r="1224" spans="1:42" s="173" customFormat="1" ht="15.75" hidden="1" outlineLevel="1" x14ac:dyDescent="0.25">
      <c r="A1224" s="101" t="s">
        <v>674</v>
      </c>
      <c r="B1224" s="121" t="s">
        <v>257</v>
      </c>
      <c r="C1224" s="562">
        <f>SUM(C1225:C1225)</f>
        <v>0</v>
      </c>
      <c r="D1224" s="562">
        <f t="shared" si="193"/>
        <v>4360.6000000000004</v>
      </c>
      <c r="E1224" s="562"/>
      <c r="F1224" s="562"/>
      <c r="G1224" s="562"/>
      <c r="H1224" s="562">
        <f t="shared" si="195"/>
        <v>4360.6000000000004</v>
      </c>
      <c r="I1224" s="562">
        <f t="shared" ref="I1224:W1224" si="206">SUM(I1225:I1225)</f>
        <v>4360.6000000000004</v>
      </c>
      <c r="J1224" s="562">
        <f t="shared" si="206"/>
        <v>0</v>
      </c>
      <c r="K1224" s="562">
        <f t="shared" si="206"/>
        <v>0</v>
      </c>
      <c r="L1224" s="562">
        <f t="shared" si="196"/>
        <v>0</v>
      </c>
      <c r="M1224" s="562">
        <f t="shared" si="206"/>
        <v>0</v>
      </c>
      <c r="N1224" s="562">
        <f t="shared" si="206"/>
        <v>0</v>
      </c>
      <c r="O1224" s="562">
        <f t="shared" si="206"/>
        <v>0</v>
      </c>
      <c r="P1224" s="562">
        <f t="shared" si="197"/>
        <v>0</v>
      </c>
      <c r="Q1224" s="562">
        <f t="shared" si="206"/>
        <v>0</v>
      </c>
      <c r="R1224" s="562">
        <f t="shared" si="206"/>
        <v>0</v>
      </c>
      <c r="S1224" s="562">
        <f t="shared" si="206"/>
        <v>0</v>
      </c>
      <c r="T1224" s="562">
        <f t="shared" si="198"/>
        <v>0</v>
      </c>
      <c r="U1224" s="562">
        <f t="shared" si="206"/>
        <v>0</v>
      </c>
      <c r="V1224" s="562">
        <f t="shared" si="206"/>
        <v>0</v>
      </c>
      <c r="W1224" s="562">
        <f t="shared" si="206"/>
        <v>0</v>
      </c>
      <c r="X1224" s="31" t="s">
        <v>41</v>
      </c>
      <c r="Y1224" s="291"/>
      <c r="Z1224" s="352"/>
      <c r="AI1224" s="34">
        <f t="shared" si="201"/>
        <v>4360.6000000000004</v>
      </c>
      <c r="AJ1224" s="34">
        <f t="shared" si="202"/>
        <v>0</v>
      </c>
    </row>
    <row r="1225" spans="1:42" s="166" customFormat="1" ht="15.75" hidden="1" outlineLevel="2" x14ac:dyDescent="0.2">
      <c r="A1225" s="56" t="s">
        <v>129</v>
      </c>
      <c r="B1225" s="63" t="s">
        <v>675</v>
      </c>
      <c r="C1225" s="563">
        <v>0</v>
      </c>
      <c r="D1225" s="563">
        <f t="shared" si="193"/>
        <v>4360.6000000000004</v>
      </c>
      <c r="E1225" s="563"/>
      <c r="F1225" s="563"/>
      <c r="G1225" s="563"/>
      <c r="H1225" s="563">
        <f t="shared" si="195"/>
        <v>4360.6000000000004</v>
      </c>
      <c r="I1225" s="563">
        <v>4360.6000000000004</v>
      </c>
      <c r="J1225" s="563">
        <v>0</v>
      </c>
      <c r="K1225" s="565">
        <v>0</v>
      </c>
      <c r="L1225" s="563">
        <f t="shared" si="196"/>
        <v>0</v>
      </c>
      <c r="M1225" s="565">
        <v>0</v>
      </c>
      <c r="N1225" s="565">
        <v>0</v>
      </c>
      <c r="O1225" s="565">
        <v>0</v>
      </c>
      <c r="P1225" s="563">
        <f t="shared" si="197"/>
        <v>0</v>
      </c>
      <c r="Q1225" s="563">
        <v>0</v>
      </c>
      <c r="R1225" s="563">
        <v>0</v>
      </c>
      <c r="S1225" s="563">
        <v>0</v>
      </c>
      <c r="T1225" s="563">
        <f t="shared" si="198"/>
        <v>0</v>
      </c>
      <c r="U1225" s="563">
        <v>0</v>
      </c>
      <c r="V1225" s="563">
        <v>0</v>
      </c>
      <c r="W1225" s="563">
        <v>0</v>
      </c>
      <c r="X1225" s="58"/>
      <c r="Y1225" s="296"/>
      <c r="Z1225" s="296"/>
      <c r="AI1225" s="34">
        <f t="shared" si="201"/>
        <v>4360.6000000000004</v>
      </c>
      <c r="AJ1225" s="34">
        <f t="shared" si="202"/>
        <v>0</v>
      </c>
    </row>
    <row r="1226" spans="1:42" s="173" customFormat="1" ht="15.75" hidden="1" outlineLevel="1" x14ac:dyDescent="0.25">
      <c r="A1226" s="101" t="s">
        <v>676</v>
      </c>
      <c r="B1226" s="121" t="s">
        <v>274</v>
      </c>
      <c r="C1226" s="562">
        <f>SUM(C1227:C1227)</f>
        <v>0</v>
      </c>
      <c r="D1226" s="562">
        <f t="shared" si="193"/>
        <v>2999.4607299999998</v>
      </c>
      <c r="E1226" s="562"/>
      <c r="F1226" s="562"/>
      <c r="G1226" s="562"/>
      <c r="H1226" s="562">
        <f t="shared" si="195"/>
        <v>2999.4607299999998</v>
      </c>
      <c r="I1226" s="562">
        <f t="shared" ref="I1226:W1226" si="207">SUM(I1227:I1227)</f>
        <v>2999.4607299999998</v>
      </c>
      <c r="J1226" s="562">
        <f t="shared" si="207"/>
        <v>0</v>
      </c>
      <c r="K1226" s="562">
        <f t="shared" si="207"/>
        <v>0</v>
      </c>
      <c r="L1226" s="562">
        <f t="shared" si="196"/>
        <v>0</v>
      </c>
      <c r="M1226" s="562">
        <f t="shared" si="207"/>
        <v>0</v>
      </c>
      <c r="N1226" s="562">
        <f t="shared" si="207"/>
        <v>0</v>
      </c>
      <c r="O1226" s="562">
        <f t="shared" si="207"/>
        <v>0</v>
      </c>
      <c r="P1226" s="562">
        <f t="shared" si="197"/>
        <v>0</v>
      </c>
      <c r="Q1226" s="562">
        <f t="shared" si="207"/>
        <v>0</v>
      </c>
      <c r="R1226" s="562">
        <f t="shared" si="207"/>
        <v>0</v>
      </c>
      <c r="S1226" s="562">
        <f t="shared" si="207"/>
        <v>0</v>
      </c>
      <c r="T1226" s="562">
        <f t="shared" si="198"/>
        <v>0</v>
      </c>
      <c r="U1226" s="562">
        <f t="shared" si="207"/>
        <v>0</v>
      </c>
      <c r="V1226" s="562">
        <f t="shared" si="207"/>
        <v>0</v>
      </c>
      <c r="W1226" s="562">
        <f t="shared" si="207"/>
        <v>0</v>
      </c>
      <c r="X1226" s="31" t="s">
        <v>41</v>
      </c>
      <c r="Y1226" s="291"/>
      <c r="Z1226" s="352"/>
      <c r="AI1226" s="34">
        <f t="shared" si="201"/>
        <v>2999.4607299999998</v>
      </c>
      <c r="AJ1226" s="34">
        <f t="shared" si="202"/>
        <v>0</v>
      </c>
    </row>
    <row r="1227" spans="1:42" s="166" customFormat="1" ht="15.75" hidden="1" outlineLevel="2" x14ac:dyDescent="0.2">
      <c r="A1227" s="56" t="s">
        <v>239</v>
      </c>
      <c r="B1227" s="63" t="s">
        <v>677</v>
      </c>
      <c r="C1227" s="563">
        <v>0</v>
      </c>
      <c r="D1227" s="563">
        <f t="shared" si="193"/>
        <v>2999.4607299999998</v>
      </c>
      <c r="E1227" s="563"/>
      <c r="F1227" s="563"/>
      <c r="G1227" s="563"/>
      <c r="H1227" s="563">
        <f t="shared" si="195"/>
        <v>2999.4607299999998</v>
      </c>
      <c r="I1227" s="563">
        <v>2999.4607299999998</v>
      </c>
      <c r="J1227" s="563">
        <v>0</v>
      </c>
      <c r="K1227" s="565">
        <v>0</v>
      </c>
      <c r="L1227" s="563">
        <f t="shared" si="196"/>
        <v>0</v>
      </c>
      <c r="M1227" s="565">
        <v>0</v>
      </c>
      <c r="N1227" s="565">
        <v>0</v>
      </c>
      <c r="O1227" s="565">
        <v>0</v>
      </c>
      <c r="P1227" s="563">
        <f t="shared" si="197"/>
        <v>0</v>
      </c>
      <c r="Q1227" s="563">
        <v>0</v>
      </c>
      <c r="R1227" s="563">
        <v>0</v>
      </c>
      <c r="S1227" s="563">
        <v>0</v>
      </c>
      <c r="T1227" s="563">
        <f t="shared" si="198"/>
        <v>0</v>
      </c>
      <c r="U1227" s="563">
        <v>0</v>
      </c>
      <c r="V1227" s="563">
        <v>0</v>
      </c>
      <c r="W1227" s="563">
        <v>0</v>
      </c>
      <c r="X1227" s="58"/>
      <c r="Y1227" s="296"/>
      <c r="Z1227" s="296"/>
      <c r="AI1227" s="34">
        <f t="shared" si="201"/>
        <v>2999.4607299999998</v>
      </c>
      <c r="AJ1227" s="34">
        <f t="shared" si="202"/>
        <v>0</v>
      </c>
    </row>
    <row r="1228" spans="1:42" s="173" customFormat="1" ht="15.75" hidden="1" outlineLevel="1" x14ac:dyDescent="0.25">
      <c r="A1228" s="101" t="s">
        <v>678</v>
      </c>
      <c r="B1228" s="121" t="s">
        <v>362</v>
      </c>
      <c r="C1228" s="562">
        <f>SUM(C1229:C1229)</f>
        <v>0</v>
      </c>
      <c r="D1228" s="562">
        <f t="shared" si="193"/>
        <v>8784.2130799999995</v>
      </c>
      <c r="E1228" s="562"/>
      <c r="F1228" s="562"/>
      <c r="G1228" s="562"/>
      <c r="H1228" s="562">
        <f t="shared" si="195"/>
        <v>8784.2130799999995</v>
      </c>
      <c r="I1228" s="562">
        <f t="shared" ref="I1228:W1228" si="208">SUM(I1229:I1229)</f>
        <v>8784.2130799999995</v>
      </c>
      <c r="J1228" s="562">
        <f t="shared" si="208"/>
        <v>0</v>
      </c>
      <c r="K1228" s="562">
        <f t="shared" si="208"/>
        <v>0</v>
      </c>
      <c r="L1228" s="562">
        <f t="shared" si="196"/>
        <v>0</v>
      </c>
      <c r="M1228" s="562">
        <f t="shared" si="208"/>
        <v>0</v>
      </c>
      <c r="N1228" s="562">
        <f t="shared" si="208"/>
        <v>0</v>
      </c>
      <c r="O1228" s="562">
        <f t="shared" si="208"/>
        <v>0</v>
      </c>
      <c r="P1228" s="562">
        <f t="shared" si="197"/>
        <v>0</v>
      </c>
      <c r="Q1228" s="562">
        <f t="shared" si="208"/>
        <v>0</v>
      </c>
      <c r="R1228" s="562">
        <f t="shared" si="208"/>
        <v>0</v>
      </c>
      <c r="S1228" s="562">
        <f t="shared" si="208"/>
        <v>0</v>
      </c>
      <c r="T1228" s="562">
        <f t="shared" si="198"/>
        <v>0</v>
      </c>
      <c r="U1228" s="562">
        <f t="shared" si="208"/>
        <v>0</v>
      </c>
      <c r="V1228" s="562">
        <f t="shared" si="208"/>
        <v>0</v>
      </c>
      <c r="W1228" s="562">
        <f t="shared" si="208"/>
        <v>0</v>
      </c>
      <c r="X1228" s="31" t="s">
        <v>41</v>
      </c>
      <c r="Y1228" s="291"/>
      <c r="Z1228" s="352"/>
      <c r="AI1228" s="34">
        <f t="shared" si="201"/>
        <v>8784.2130799999995</v>
      </c>
      <c r="AJ1228" s="34">
        <f t="shared" si="202"/>
        <v>0</v>
      </c>
    </row>
    <row r="1229" spans="1:42" s="166" customFormat="1" ht="15.75" hidden="1" outlineLevel="2" x14ac:dyDescent="0.2">
      <c r="A1229" s="98" t="s">
        <v>246</v>
      </c>
      <c r="B1229" s="63" t="s">
        <v>679</v>
      </c>
      <c r="C1229" s="563">
        <v>0</v>
      </c>
      <c r="D1229" s="563">
        <f t="shared" si="193"/>
        <v>8784.2130799999995</v>
      </c>
      <c r="E1229" s="563"/>
      <c r="F1229" s="563"/>
      <c r="G1229" s="563"/>
      <c r="H1229" s="563">
        <f t="shared" si="195"/>
        <v>8784.2130799999995</v>
      </c>
      <c r="I1229" s="563">
        <v>8784.2130799999995</v>
      </c>
      <c r="J1229" s="563">
        <v>0</v>
      </c>
      <c r="K1229" s="565">
        <v>0</v>
      </c>
      <c r="L1229" s="563">
        <f t="shared" si="196"/>
        <v>0</v>
      </c>
      <c r="M1229" s="565">
        <v>0</v>
      </c>
      <c r="N1229" s="565">
        <v>0</v>
      </c>
      <c r="O1229" s="565">
        <v>0</v>
      </c>
      <c r="P1229" s="563">
        <f t="shared" si="197"/>
        <v>0</v>
      </c>
      <c r="Q1229" s="563">
        <v>0</v>
      </c>
      <c r="R1229" s="563">
        <v>0</v>
      </c>
      <c r="S1229" s="563">
        <v>0</v>
      </c>
      <c r="T1229" s="563">
        <f t="shared" si="198"/>
        <v>0</v>
      </c>
      <c r="U1229" s="563">
        <v>0</v>
      </c>
      <c r="V1229" s="563">
        <v>0</v>
      </c>
      <c r="W1229" s="563">
        <v>0</v>
      </c>
      <c r="X1229" s="58"/>
      <c r="Y1229" s="296"/>
      <c r="Z1229" s="296"/>
      <c r="AI1229" s="34">
        <f t="shared" si="201"/>
        <v>8784.2130799999995</v>
      </c>
      <c r="AJ1229" s="34">
        <f t="shared" si="202"/>
        <v>0</v>
      </c>
    </row>
    <row r="1230" spans="1:42" s="173" customFormat="1" ht="15.75" hidden="1" outlineLevel="1" x14ac:dyDescent="0.25">
      <c r="A1230" s="101" t="s">
        <v>680</v>
      </c>
      <c r="B1230" s="121" t="s">
        <v>681</v>
      </c>
      <c r="C1230" s="562">
        <f>SUM(C1231:C1231)</f>
        <v>0</v>
      </c>
      <c r="D1230" s="562">
        <f t="shared" si="193"/>
        <v>310113.84826999996</v>
      </c>
      <c r="E1230" s="562"/>
      <c r="F1230" s="562"/>
      <c r="G1230" s="562"/>
      <c r="H1230" s="562">
        <f t="shared" si="195"/>
        <v>310113.84826999996</v>
      </c>
      <c r="I1230" s="562">
        <f t="shared" ref="I1230:W1230" si="209">SUM(I1231:I1231)</f>
        <v>205378.34130999999</v>
      </c>
      <c r="J1230" s="562">
        <f t="shared" si="209"/>
        <v>48193.5</v>
      </c>
      <c r="K1230" s="562">
        <f t="shared" si="209"/>
        <v>56542.006959999999</v>
      </c>
      <c r="L1230" s="562">
        <f t="shared" si="196"/>
        <v>0</v>
      </c>
      <c r="M1230" s="562">
        <f t="shared" si="209"/>
        <v>0</v>
      </c>
      <c r="N1230" s="562">
        <f t="shared" si="209"/>
        <v>0</v>
      </c>
      <c r="O1230" s="562">
        <f t="shared" si="209"/>
        <v>0</v>
      </c>
      <c r="P1230" s="562">
        <f t="shared" si="197"/>
        <v>0</v>
      </c>
      <c r="Q1230" s="562">
        <f t="shared" si="209"/>
        <v>0</v>
      </c>
      <c r="R1230" s="562">
        <f t="shared" si="209"/>
        <v>0</v>
      </c>
      <c r="S1230" s="562">
        <f t="shared" si="209"/>
        <v>0</v>
      </c>
      <c r="T1230" s="562">
        <f t="shared" si="198"/>
        <v>0</v>
      </c>
      <c r="U1230" s="562">
        <f t="shared" si="209"/>
        <v>0</v>
      </c>
      <c r="V1230" s="562">
        <f t="shared" si="209"/>
        <v>0</v>
      </c>
      <c r="W1230" s="562">
        <f t="shared" si="209"/>
        <v>0</v>
      </c>
      <c r="X1230" s="31" t="s">
        <v>41</v>
      </c>
      <c r="Y1230" s="291"/>
      <c r="Z1230" s="352"/>
      <c r="AI1230" s="34">
        <f t="shared" si="201"/>
        <v>310113.84826999996</v>
      </c>
      <c r="AJ1230" s="34">
        <f t="shared" si="202"/>
        <v>0</v>
      </c>
    </row>
    <row r="1231" spans="1:42" s="166" customFormat="1" ht="15.75" hidden="1" outlineLevel="2" x14ac:dyDescent="0.2">
      <c r="A1231" s="99" t="s">
        <v>254</v>
      </c>
      <c r="B1231" s="63" t="s">
        <v>682</v>
      </c>
      <c r="C1231" s="563">
        <v>0</v>
      </c>
      <c r="D1231" s="563">
        <f t="shared" si="193"/>
        <v>310113.84826999996</v>
      </c>
      <c r="E1231" s="563"/>
      <c r="F1231" s="563"/>
      <c r="G1231" s="563"/>
      <c r="H1231" s="563">
        <f t="shared" si="195"/>
        <v>310113.84826999996</v>
      </c>
      <c r="I1231" s="563">
        <v>205378.34130999999</v>
      </c>
      <c r="J1231" s="563">
        <v>48193.5</v>
      </c>
      <c r="K1231" s="565">
        <v>56542.006959999999</v>
      </c>
      <c r="L1231" s="563">
        <f t="shared" si="196"/>
        <v>0</v>
      </c>
      <c r="M1231" s="565">
        <v>0</v>
      </c>
      <c r="N1231" s="565">
        <v>0</v>
      </c>
      <c r="O1231" s="565">
        <v>0</v>
      </c>
      <c r="P1231" s="563">
        <f t="shared" si="197"/>
        <v>0</v>
      </c>
      <c r="Q1231" s="563">
        <v>0</v>
      </c>
      <c r="R1231" s="563">
        <v>0</v>
      </c>
      <c r="S1231" s="563">
        <v>0</v>
      </c>
      <c r="T1231" s="563">
        <f t="shared" si="198"/>
        <v>0</v>
      </c>
      <c r="U1231" s="563">
        <v>0</v>
      </c>
      <c r="V1231" s="563">
        <v>0</v>
      </c>
      <c r="W1231" s="563">
        <v>0</v>
      </c>
      <c r="X1231" s="58"/>
      <c r="Y1231" s="296"/>
      <c r="Z1231" s="296"/>
      <c r="AI1231" s="34">
        <f t="shared" si="201"/>
        <v>310113.84826999996</v>
      </c>
      <c r="AJ1231" s="34">
        <f t="shared" si="202"/>
        <v>0</v>
      </c>
    </row>
    <row r="1232" spans="1:42" s="54" customFormat="1" ht="15.75" hidden="1" outlineLevel="1" x14ac:dyDescent="0.2">
      <c r="A1232" s="29">
        <v>7</v>
      </c>
      <c r="B1232" s="101" t="s">
        <v>683</v>
      </c>
      <c r="C1232" s="562">
        <f>C1233</f>
        <v>0</v>
      </c>
      <c r="D1232" s="562">
        <f t="shared" ref="D1232:D1233" si="210">H1232+L1232+P1232+T1232</f>
        <v>550589.51939999999</v>
      </c>
      <c r="E1232" s="562"/>
      <c r="F1232" s="562"/>
      <c r="G1232" s="562"/>
      <c r="H1232" s="562">
        <f t="shared" ref="H1232:H1233" si="211">SUM(I1232:K1232)</f>
        <v>340589.51939999999</v>
      </c>
      <c r="I1232" s="562">
        <f t="shared" ref="I1232:W1232" si="212">I1233</f>
        <v>90000</v>
      </c>
      <c r="J1232" s="562">
        <f t="shared" si="212"/>
        <v>0</v>
      </c>
      <c r="K1232" s="562">
        <f t="shared" si="212"/>
        <v>250589.51939999999</v>
      </c>
      <c r="L1232" s="562">
        <f t="shared" ref="L1232:L1233" si="213">SUM(M1232:O1232)</f>
        <v>210000</v>
      </c>
      <c r="M1232" s="562">
        <f t="shared" si="212"/>
        <v>210000</v>
      </c>
      <c r="N1232" s="562">
        <f t="shared" si="212"/>
        <v>0</v>
      </c>
      <c r="O1232" s="562">
        <f t="shared" si="212"/>
        <v>0</v>
      </c>
      <c r="P1232" s="562">
        <f t="shared" ref="P1232:P1233" si="214">SUM(Q1232:S1232)</f>
        <v>0</v>
      </c>
      <c r="Q1232" s="562">
        <f t="shared" si="212"/>
        <v>0</v>
      </c>
      <c r="R1232" s="562">
        <f t="shared" si="212"/>
        <v>0</v>
      </c>
      <c r="S1232" s="562">
        <f t="shared" si="212"/>
        <v>0</v>
      </c>
      <c r="T1232" s="562">
        <f t="shared" ref="T1232:T1233" si="215">SUM(U1232:W1232)</f>
        <v>0</v>
      </c>
      <c r="U1232" s="562">
        <f t="shared" si="212"/>
        <v>0</v>
      </c>
      <c r="V1232" s="562">
        <f t="shared" si="212"/>
        <v>0</v>
      </c>
      <c r="W1232" s="562">
        <f t="shared" si="212"/>
        <v>0</v>
      </c>
      <c r="X1232" s="31" t="s">
        <v>41</v>
      </c>
      <c r="Y1232" s="255"/>
      <c r="Z1232" s="335"/>
      <c r="AI1232" s="34">
        <f t="shared" si="201"/>
        <v>340589.51939999999</v>
      </c>
      <c r="AJ1232" s="34">
        <f t="shared" si="202"/>
        <v>0</v>
      </c>
    </row>
    <row r="1233" spans="1:228" s="95" customFormat="1" ht="15.75" hidden="1" outlineLevel="2" x14ac:dyDescent="0.2">
      <c r="A1233" s="99" t="s">
        <v>258</v>
      </c>
      <c r="B1233" s="63" t="s">
        <v>1120</v>
      </c>
      <c r="C1233" s="563">
        <v>0</v>
      </c>
      <c r="D1233" s="614">
        <f t="shared" si="210"/>
        <v>550589.51939999999</v>
      </c>
      <c r="E1233" s="563"/>
      <c r="F1233" s="563"/>
      <c r="G1233" s="563"/>
      <c r="H1233" s="563">
        <f t="shared" si="211"/>
        <v>340589.51939999999</v>
      </c>
      <c r="I1233" s="564">
        <v>90000</v>
      </c>
      <c r="J1233" s="563">
        <v>0</v>
      </c>
      <c r="K1233" s="563">
        <v>250589.51939999999</v>
      </c>
      <c r="L1233" s="563">
        <f t="shared" si="213"/>
        <v>210000</v>
      </c>
      <c r="M1233" s="566">
        <v>210000</v>
      </c>
      <c r="N1233" s="563">
        <v>0</v>
      </c>
      <c r="O1233" s="563">
        <v>0</v>
      </c>
      <c r="P1233" s="563">
        <f t="shared" si="214"/>
        <v>0</v>
      </c>
      <c r="Q1233" s="563">
        <v>0</v>
      </c>
      <c r="R1233" s="563">
        <v>0</v>
      </c>
      <c r="S1233" s="563">
        <v>0</v>
      </c>
      <c r="T1233" s="563">
        <f t="shared" si="215"/>
        <v>0</v>
      </c>
      <c r="U1233" s="563">
        <v>0</v>
      </c>
      <c r="V1233" s="563">
        <v>0</v>
      </c>
      <c r="W1233" s="563">
        <v>0</v>
      </c>
      <c r="X1233" s="58"/>
      <c r="Y1233" s="264"/>
      <c r="Z1233" s="331"/>
      <c r="AI1233" s="34">
        <f t="shared" si="201"/>
        <v>340589.51939999999</v>
      </c>
      <c r="AJ1233" s="34">
        <f t="shared" si="202"/>
        <v>0</v>
      </c>
    </row>
    <row r="1234" spans="1:228" ht="40.5" customHeight="1" x14ac:dyDescent="0.2">
      <c r="J1234" s="205"/>
    </row>
    <row r="1235" spans="1:228" ht="22.5" x14ac:dyDescent="0.2">
      <c r="B1235" s="359" t="s">
        <v>1124</v>
      </c>
    </row>
    <row r="1236" spans="1:228" ht="22.5" x14ac:dyDescent="0.2">
      <c r="B1236" s="359" t="s">
        <v>1130</v>
      </c>
    </row>
    <row r="1237" spans="1:228" s="65" customFormat="1" ht="22.5" x14ac:dyDescent="0.2">
      <c r="A1237" s="203"/>
      <c r="B1237" s="359" t="s">
        <v>1131</v>
      </c>
      <c r="C1237" s="204"/>
      <c r="D1237" s="204"/>
      <c r="E1237" s="204"/>
      <c r="F1237" s="204"/>
      <c r="G1237" s="204"/>
      <c r="R1237" s="360"/>
      <c r="V1237" s="360" t="s">
        <v>1132</v>
      </c>
      <c r="Y1237" s="79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  <c r="EX1237" s="7"/>
      <c r="EY1237" s="7"/>
      <c r="EZ1237" s="7"/>
      <c r="FA1237" s="7"/>
      <c r="FB1237" s="7"/>
      <c r="FC1237" s="7"/>
      <c r="FD1237" s="7"/>
      <c r="FE1237" s="7"/>
      <c r="FF1237" s="7"/>
      <c r="FG1237" s="7"/>
      <c r="FH1237" s="7"/>
      <c r="FI1237" s="7"/>
      <c r="FJ1237" s="7"/>
      <c r="FK1237" s="7"/>
      <c r="FL1237" s="7"/>
      <c r="FM1237" s="7"/>
      <c r="FN1237" s="7"/>
      <c r="FO1237" s="7"/>
      <c r="FP1237" s="7"/>
      <c r="FQ1237" s="7"/>
      <c r="FR1237" s="7"/>
      <c r="FS1237" s="7"/>
      <c r="FT1237" s="7"/>
      <c r="FU1237" s="7"/>
      <c r="FV1237" s="7"/>
      <c r="FW1237" s="7"/>
      <c r="FX1237" s="7"/>
      <c r="FY1237" s="7"/>
      <c r="FZ1237" s="7"/>
      <c r="GA1237" s="7"/>
      <c r="GB1237" s="7"/>
      <c r="GC1237" s="7"/>
      <c r="GD1237" s="7"/>
      <c r="GE1237" s="7"/>
      <c r="GF1237" s="7"/>
      <c r="GG1237" s="7"/>
      <c r="GH1237" s="7"/>
      <c r="GI1237" s="7"/>
      <c r="GJ1237" s="7"/>
      <c r="GK1237" s="7"/>
      <c r="GL1237" s="7"/>
      <c r="GM1237" s="7"/>
      <c r="GN1237" s="7"/>
      <c r="GO1237" s="7"/>
      <c r="GP1237" s="7"/>
      <c r="GQ1237" s="7"/>
      <c r="GR1237" s="7"/>
      <c r="GS1237" s="7"/>
      <c r="GT1237" s="7"/>
      <c r="GU1237" s="7"/>
      <c r="GV1237" s="7"/>
      <c r="GW1237" s="7"/>
      <c r="GX1237" s="7"/>
      <c r="GY1237" s="7"/>
      <c r="GZ1237" s="7"/>
      <c r="HA1237" s="7"/>
      <c r="HB1237" s="7"/>
      <c r="HC1237" s="7"/>
      <c r="HD1237" s="7"/>
      <c r="HE1237" s="7"/>
      <c r="HF1237" s="7"/>
      <c r="HG1237" s="7"/>
      <c r="HH1237" s="7"/>
      <c r="HI1237" s="7"/>
      <c r="HJ1237" s="7"/>
      <c r="HK1237" s="7"/>
      <c r="HL1237" s="7"/>
      <c r="HM1237" s="7"/>
      <c r="HN1237" s="7"/>
      <c r="HO1237" s="7"/>
      <c r="HP1237" s="7"/>
      <c r="HQ1237" s="7"/>
      <c r="HR1237" s="7"/>
      <c r="HS1237" s="7"/>
      <c r="HT1237" s="7"/>
    </row>
  </sheetData>
  <autoFilter ref="A15:HT1233"/>
  <mergeCells count="14">
    <mergeCell ref="X13:X14"/>
    <mergeCell ref="T13:T14"/>
    <mergeCell ref="U13:W13"/>
    <mergeCell ref="Q13:S13"/>
    <mergeCell ref="O1:S1"/>
    <mergeCell ref="A2:S2"/>
    <mergeCell ref="A13:A14"/>
    <mergeCell ref="B13:B14"/>
    <mergeCell ref="C13:D13"/>
    <mergeCell ref="H13:H14"/>
    <mergeCell ref="I13:K13"/>
    <mergeCell ref="L13:L14"/>
    <mergeCell ref="M13:O13"/>
    <mergeCell ref="P13:P14"/>
  </mergeCells>
  <conditionalFormatting sqref="R822:R827">
    <cfRule type="top10" dxfId="0" priority="1" percent="1" rank="10"/>
  </conditionalFormatting>
  <printOptions horizontalCentered="1"/>
  <pageMargins left="0.23622047244094491" right="0.23622047244094491" top="1.1811023622047245" bottom="0.78740157480314965" header="0.31496062992125984" footer="0.31496062992125984"/>
  <pageSetup paperSize="8" scale="26" firstPageNumber="62" fitToHeight="0" orientation="landscape" useFirstPageNumber="1" r:id="rId1"/>
  <headerFooter alignWithMargins="0">
    <oddHeader>&amp;C&amp;"Times New Roman,обычный"&amp;16&amp;P</oddHeader>
    <firstHeader>&amp;C&amp;P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IK434"/>
  <sheetViews>
    <sheetView view="pageBreakPreview" zoomScale="55" zoomScaleNormal="75" zoomScaleSheetLayoutView="55" zoomScalePageLayoutView="55" workbookViewId="0">
      <pane ySplit="15" topLeftCell="A16" activePane="bottomLeft" state="frozen"/>
      <selection pane="bottomLeft" activeCell="D442" sqref="D442"/>
    </sheetView>
  </sheetViews>
  <sheetFormatPr defaultColWidth="8.85546875" defaultRowHeight="12.75" outlineLevelRow="2" outlineLevelCol="1" x14ac:dyDescent="0.2"/>
  <cols>
    <col min="1" max="1" width="16.28515625" style="203" bestFit="1" customWidth="1"/>
    <col min="2" max="2" width="132.42578125" style="65" customWidth="1"/>
    <col min="3" max="3" width="16.85546875" style="204" customWidth="1"/>
    <col min="4" max="4" width="28.140625" style="204" bestFit="1" customWidth="1"/>
    <col min="5" max="5" width="19.42578125" style="65" bestFit="1" customWidth="1"/>
    <col min="6" max="6" width="18.42578125" style="65" customWidth="1" outlineLevel="1"/>
    <col min="7" max="7" width="21.140625" style="65" customWidth="1" outlineLevel="1"/>
    <col min="8" max="16" width="15.7109375" style="65" customWidth="1" outlineLevel="1"/>
    <col min="17" max="17" width="20" style="65" hidden="1" customWidth="1"/>
    <col min="18" max="18" width="22.42578125" style="65" hidden="1" customWidth="1"/>
    <col min="19" max="19" width="21.28515625" style="65" hidden="1" customWidth="1"/>
    <col min="20" max="20" width="22.140625" style="65" hidden="1" customWidth="1"/>
    <col min="21" max="21" width="22.85546875" style="65" hidden="1" customWidth="1"/>
    <col min="22" max="22" width="22.42578125" style="65" hidden="1" customWidth="1"/>
    <col min="23" max="23" width="21.42578125" style="79" hidden="1" customWidth="1"/>
    <col min="24" max="24" width="18.85546875" style="7" hidden="1" customWidth="1" outlineLevel="1"/>
    <col min="25" max="25" width="13.140625" style="7" hidden="1" customWidth="1" outlineLevel="1"/>
    <col min="26" max="26" width="12.28515625" style="7" hidden="1" customWidth="1" outlineLevel="1"/>
    <col min="27" max="27" width="15.85546875" style="7" hidden="1" customWidth="1" outlineLevel="1"/>
    <col min="28" max="28" width="17.7109375" style="7" hidden="1" customWidth="1" outlineLevel="1"/>
    <col min="29" max="29" width="26.140625" style="7" hidden="1" customWidth="1" collapsed="1"/>
    <col min="30" max="30" width="24" style="7" hidden="1" customWidth="1"/>
    <col min="31" max="31" width="23" style="7" hidden="1" customWidth="1"/>
    <col min="32" max="32" width="22.140625" style="7" hidden="1" customWidth="1"/>
    <col min="33" max="33" width="17.140625" style="7" hidden="1" customWidth="1"/>
    <col min="34" max="34" width="16.7109375" style="7" hidden="1" customWidth="1"/>
    <col min="35" max="35" width="24.5703125" style="7" hidden="1" customWidth="1"/>
    <col min="36" max="36" width="17" style="7" hidden="1" customWidth="1"/>
    <col min="37" max="38" width="16.140625" style="7" hidden="1" customWidth="1"/>
    <col min="39" max="39" width="14" style="7" hidden="1" customWidth="1"/>
    <col min="40" max="40" width="13.5703125" style="7" hidden="1" customWidth="1"/>
    <col min="41" max="41" width="16.42578125" style="7" hidden="1" customWidth="1"/>
    <col min="42" max="42" width="188.28515625" style="79" customWidth="1"/>
    <col min="43" max="43" width="15" style="7" customWidth="1"/>
    <col min="44" max="47" width="8.85546875" style="7" customWidth="1"/>
    <col min="48" max="48" width="12.42578125" style="7" customWidth="1"/>
    <col min="49" max="49" width="26.140625" style="7" customWidth="1"/>
    <col min="50" max="50" width="10.140625" style="7" customWidth="1"/>
    <col min="51" max="51" width="8.85546875" style="7" customWidth="1"/>
    <col min="52" max="52" width="11" style="7" bestFit="1" customWidth="1"/>
    <col min="53" max="250" width="8.85546875" style="7"/>
    <col min="251" max="251" width="4.85546875" style="7" customWidth="1"/>
    <col min="252" max="252" width="44.28515625" style="7" customWidth="1"/>
    <col min="253" max="253" width="11.42578125" style="7" customWidth="1"/>
    <col min="254" max="254" width="15.42578125" style="7" customWidth="1"/>
    <col min="255" max="255" width="14.140625" style="7" customWidth="1"/>
    <col min="256" max="256" width="14.5703125" style="7" customWidth="1"/>
    <col min="257" max="257" width="29.28515625" style="7" customWidth="1"/>
    <col min="258" max="258" width="12.42578125" style="7" customWidth="1"/>
    <col min="259" max="259" width="18.7109375" style="7" customWidth="1"/>
    <col min="260" max="260" width="14.5703125" style="7" customWidth="1"/>
    <col min="261" max="261" width="14.7109375" style="7" customWidth="1"/>
    <col min="262" max="262" width="16" style="7" customWidth="1"/>
    <col min="263" max="506" width="8.85546875" style="7"/>
    <col min="507" max="507" width="4.85546875" style="7" customWidth="1"/>
    <col min="508" max="508" width="44.28515625" style="7" customWidth="1"/>
    <col min="509" max="509" width="11.42578125" style="7" customWidth="1"/>
    <col min="510" max="510" width="15.42578125" style="7" customWidth="1"/>
    <col min="511" max="511" width="14.140625" style="7" customWidth="1"/>
    <col min="512" max="512" width="14.5703125" style="7" customWidth="1"/>
    <col min="513" max="513" width="29.28515625" style="7" customWidth="1"/>
    <col min="514" max="514" width="12.42578125" style="7" customWidth="1"/>
    <col min="515" max="515" width="18.7109375" style="7" customWidth="1"/>
    <col min="516" max="516" width="14.5703125" style="7" customWidth="1"/>
    <col min="517" max="517" width="14.7109375" style="7" customWidth="1"/>
    <col min="518" max="518" width="16" style="7" customWidth="1"/>
    <col min="519" max="762" width="8.85546875" style="7"/>
    <col min="763" max="763" width="4.85546875" style="7" customWidth="1"/>
    <col min="764" max="764" width="44.28515625" style="7" customWidth="1"/>
    <col min="765" max="765" width="11.42578125" style="7" customWidth="1"/>
    <col min="766" max="766" width="15.42578125" style="7" customWidth="1"/>
    <col min="767" max="767" width="14.140625" style="7" customWidth="1"/>
    <col min="768" max="768" width="14.5703125" style="7" customWidth="1"/>
    <col min="769" max="769" width="29.28515625" style="7" customWidth="1"/>
    <col min="770" max="770" width="12.42578125" style="7" customWidth="1"/>
    <col min="771" max="771" width="18.7109375" style="7" customWidth="1"/>
    <col min="772" max="772" width="14.5703125" style="7" customWidth="1"/>
    <col min="773" max="773" width="14.7109375" style="7" customWidth="1"/>
    <col min="774" max="774" width="16" style="7" customWidth="1"/>
    <col min="775" max="1018" width="8.85546875" style="7"/>
    <col min="1019" max="1019" width="4.85546875" style="7" customWidth="1"/>
    <col min="1020" max="1020" width="44.28515625" style="7" customWidth="1"/>
    <col min="1021" max="1021" width="11.42578125" style="7" customWidth="1"/>
    <col min="1022" max="1022" width="15.42578125" style="7" customWidth="1"/>
    <col min="1023" max="1023" width="14.140625" style="7" customWidth="1"/>
    <col min="1024" max="1024" width="14.5703125" style="7" customWidth="1"/>
    <col min="1025" max="1025" width="29.28515625" style="7" customWidth="1"/>
    <col min="1026" max="1026" width="12.42578125" style="7" customWidth="1"/>
    <col min="1027" max="1027" width="18.7109375" style="7" customWidth="1"/>
    <col min="1028" max="1028" width="14.5703125" style="7" customWidth="1"/>
    <col min="1029" max="1029" width="14.7109375" style="7" customWidth="1"/>
    <col min="1030" max="1030" width="16" style="7" customWidth="1"/>
    <col min="1031" max="1274" width="8.85546875" style="7"/>
    <col min="1275" max="1275" width="4.85546875" style="7" customWidth="1"/>
    <col min="1276" max="1276" width="44.28515625" style="7" customWidth="1"/>
    <col min="1277" max="1277" width="11.42578125" style="7" customWidth="1"/>
    <col min="1278" max="1278" width="15.42578125" style="7" customWidth="1"/>
    <col min="1279" max="1279" width="14.140625" style="7" customWidth="1"/>
    <col min="1280" max="1280" width="14.5703125" style="7" customWidth="1"/>
    <col min="1281" max="1281" width="29.28515625" style="7" customWidth="1"/>
    <col min="1282" max="1282" width="12.42578125" style="7" customWidth="1"/>
    <col min="1283" max="1283" width="18.7109375" style="7" customWidth="1"/>
    <col min="1284" max="1284" width="14.5703125" style="7" customWidth="1"/>
    <col min="1285" max="1285" width="14.7109375" style="7" customWidth="1"/>
    <col min="1286" max="1286" width="16" style="7" customWidth="1"/>
    <col min="1287" max="1530" width="8.85546875" style="7"/>
    <col min="1531" max="1531" width="4.85546875" style="7" customWidth="1"/>
    <col min="1532" max="1532" width="44.28515625" style="7" customWidth="1"/>
    <col min="1533" max="1533" width="11.42578125" style="7" customWidth="1"/>
    <col min="1534" max="1534" width="15.42578125" style="7" customWidth="1"/>
    <col min="1535" max="1535" width="14.140625" style="7" customWidth="1"/>
    <col min="1536" max="1536" width="14.5703125" style="7" customWidth="1"/>
    <col min="1537" max="1537" width="29.28515625" style="7" customWidth="1"/>
    <col min="1538" max="1538" width="12.42578125" style="7" customWidth="1"/>
    <col min="1539" max="1539" width="18.7109375" style="7" customWidth="1"/>
    <col min="1540" max="1540" width="14.5703125" style="7" customWidth="1"/>
    <col min="1541" max="1541" width="14.7109375" style="7" customWidth="1"/>
    <col min="1542" max="1542" width="16" style="7" customWidth="1"/>
    <col min="1543" max="1786" width="8.85546875" style="7"/>
    <col min="1787" max="1787" width="4.85546875" style="7" customWidth="1"/>
    <col min="1788" max="1788" width="44.28515625" style="7" customWidth="1"/>
    <col min="1789" max="1789" width="11.42578125" style="7" customWidth="1"/>
    <col min="1790" max="1790" width="15.42578125" style="7" customWidth="1"/>
    <col min="1791" max="1791" width="14.140625" style="7" customWidth="1"/>
    <col min="1792" max="1792" width="14.5703125" style="7" customWidth="1"/>
    <col min="1793" max="1793" width="29.28515625" style="7" customWidth="1"/>
    <col min="1794" max="1794" width="12.42578125" style="7" customWidth="1"/>
    <col min="1795" max="1795" width="18.7109375" style="7" customWidth="1"/>
    <col min="1796" max="1796" width="14.5703125" style="7" customWidth="1"/>
    <col min="1797" max="1797" width="14.7109375" style="7" customWidth="1"/>
    <col min="1798" max="1798" width="16" style="7" customWidth="1"/>
    <col min="1799" max="2042" width="8.85546875" style="7"/>
    <col min="2043" max="2043" width="4.85546875" style="7" customWidth="1"/>
    <col min="2044" max="2044" width="44.28515625" style="7" customWidth="1"/>
    <col min="2045" max="2045" width="11.42578125" style="7" customWidth="1"/>
    <col min="2046" max="2046" width="15.42578125" style="7" customWidth="1"/>
    <col min="2047" max="2047" width="14.140625" style="7" customWidth="1"/>
    <col min="2048" max="2048" width="14.5703125" style="7" customWidth="1"/>
    <col min="2049" max="2049" width="29.28515625" style="7" customWidth="1"/>
    <col min="2050" max="2050" width="12.42578125" style="7" customWidth="1"/>
    <col min="2051" max="2051" width="18.7109375" style="7" customWidth="1"/>
    <col min="2052" max="2052" width="14.5703125" style="7" customWidth="1"/>
    <col min="2053" max="2053" width="14.7109375" style="7" customWidth="1"/>
    <col min="2054" max="2054" width="16" style="7" customWidth="1"/>
    <col min="2055" max="2298" width="8.85546875" style="7"/>
    <col min="2299" max="2299" width="4.85546875" style="7" customWidth="1"/>
    <col min="2300" max="2300" width="44.28515625" style="7" customWidth="1"/>
    <col min="2301" max="2301" width="11.42578125" style="7" customWidth="1"/>
    <col min="2302" max="2302" width="15.42578125" style="7" customWidth="1"/>
    <col min="2303" max="2303" width="14.140625" style="7" customWidth="1"/>
    <col min="2304" max="2304" width="14.5703125" style="7" customWidth="1"/>
    <col min="2305" max="2305" width="29.28515625" style="7" customWidth="1"/>
    <col min="2306" max="2306" width="12.42578125" style="7" customWidth="1"/>
    <col min="2307" max="2307" width="18.7109375" style="7" customWidth="1"/>
    <col min="2308" max="2308" width="14.5703125" style="7" customWidth="1"/>
    <col min="2309" max="2309" width="14.7109375" style="7" customWidth="1"/>
    <col min="2310" max="2310" width="16" style="7" customWidth="1"/>
    <col min="2311" max="2554" width="8.85546875" style="7"/>
    <col min="2555" max="2555" width="4.85546875" style="7" customWidth="1"/>
    <col min="2556" max="2556" width="44.28515625" style="7" customWidth="1"/>
    <col min="2557" max="2557" width="11.42578125" style="7" customWidth="1"/>
    <col min="2558" max="2558" width="15.42578125" style="7" customWidth="1"/>
    <col min="2559" max="2559" width="14.140625" style="7" customWidth="1"/>
    <col min="2560" max="2560" width="14.5703125" style="7" customWidth="1"/>
    <col min="2561" max="2561" width="29.28515625" style="7" customWidth="1"/>
    <col min="2562" max="2562" width="12.42578125" style="7" customWidth="1"/>
    <col min="2563" max="2563" width="18.7109375" style="7" customWidth="1"/>
    <col min="2564" max="2564" width="14.5703125" style="7" customWidth="1"/>
    <col min="2565" max="2565" width="14.7109375" style="7" customWidth="1"/>
    <col min="2566" max="2566" width="16" style="7" customWidth="1"/>
    <col min="2567" max="2810" width="8.85546875" style="7"/>
    <col min="2811" max="2811" width="4.85546875" style="7" customWidth="1"/>
    <col min="2812" max="2812" width="44.28515625" style="7" customWidth="1"/>
    <col min="2813" max="2813" width="11.42578125" style="7" customWidth="1"/>
    <col min="2814" max="2814" width="15.42578125" style="7" customWidth="1"/>
    <col min="2815" max="2815" width="14.140625" style="7" customWidth="1"/>
    <col min="2816" max="2816" width="14.5703125" style="7" customWidth="1"/>
    <col min="2817" max="2817" width="29.28515625" style="7" customWidth="1"/>
    <col min="2818" max="2818" width="12.42578125" style="7" customWidth="1"/>
    <col min="2819" max="2819" width="18.7109375" style="7" customWidth="1"/>
    <col min="2820" max="2820" width="14.5703125" style="7" customWidth="1"/>
    <col min="2821" max="2821" width="14.7109375" style="7" customWidth="1"/>
    <col min="2822" max="2822" width="16" style="7" customWidth="1"/>
    <col min="2823" max="3066" width="8.85546875" style="7"/>
    <col min="3067" max="3067" width="4.85546875" style="7" customWidth="1"/>
    <col min="3068" max="3068" width="44.28515625" style="7" customWidth="1"/>
    <col min="3069" max="3069" width="11.42578125" style="7" customWidth="1"/>
    <col min="3070" max="3070" width="15.42578125" style="7" customWidth="1"/>
    <col min="3071" max="3071" width="14.140625" style="7" customWidth="1"/>
    <col min="3072" max="3072" width="14.5703125" style="7" customWidth="1"/>
    <col min="3073" max="3073" width="29.28515625" style="7" customWidth="1"/>
    <col min="3074" max="3074" width="12.42578125" style="7" customWidth="1"/>
    <col min="3075" max="3075" width="18.7109375" style="7" customWidth="1"/>
    <col min="3076" max="3076" width="14.5703125" style="7" customWidth="1"/>
    <col min="3077" max="3077" width="14.7109375" style="7" customWidth="1"/>
    <col min="3078" max="3078" width="16" style="7" customWidth="1"/>
    <col min="3079" max="3322" width="8.85546875" style="7"/>
    <col min="3323" max="3323" width="4.85546875" style="7" customWidth="1"/>
    <col min="3324" max="3324" width="44.28515625" style="7" customWidth="1"/>
    <col min="3325" max="3325" width="11.42578125" style="7" customWidth="1"/>
    <col min="3326" max="3326" width="15.42578125" style="7" customWidth="1"/>
    <col min="3327" max="3327" width="14.140625" style="7" customWidth="1"/>
    <col min="3328" max="3328" width="14.5703125" style="7" customWidth="1"/>
    <col min="3329" max="3329" width="29.28515625" style="7" customWidth="1"/>
    <col min="3330" max="3330" width="12.42578125" style="7" customWidth="1"/>
    <col min="3331" max="3331" width="18.7109375" style="7" customWidth="1"/>
    <col min="3332" max="3332" width="14.5703125" style="7" customWidth="1"/>
    <col min="3333" max="3333" width="14.7109375" style="7" customWidth="1"/>
    <col min="3334" max="3334" width="16" style="7" customWidth="1"/>
    <col min="3335" max="3578" width="8.85546875" style="7"/>
    <col min="3579" max="3579" width="4.85546875" style="7" customWidth="1"/>
    <col min="3580" max="3580" width="44.28515625" style="7" customWidth="1"/>
    <col min="3581" max="3581" width="11.42578125" style="7" customWidth="1"/>
    <col min="3582" max="3582" width="15.42578125" style="7" customWidth="1"/>
    <col min="3583" max="3583" width="14.140625" style="7" customWidth="1"/>
    <col min="3584" max="3584" width="14.5703125" style="7" customWidth="1"/>
    <col min="3585" max="3585" width="29.28515625" style="7" customWidth="1"/>
    <col min="3586" max="3586" width="12.42578125" style="7" customWidth="1"/>
    <col min="3587" max="3587" width="18.7109375" style="7" customWidth="1"/>
    <col min="3588" max="3588" width="14.5703125" style="7" customWidth="1"/>
    <col min="3589" max="3589" width="14.7109375" style="7" customWidth="1"/>
    <col min="3590" max="3590" width="16" style="7" customWidth="1"/>
    <col min="3591" max="3834" width="8.85546875" style="7"/>
    <col min="3835" max="3835" width="4.85546875" style="7" customWidth="1"/>
    <col min="3836" max="3836" width="44.28515625" style="7" customWidth="1"/>
    <col min="3837" max="3837" width="11.42578125" style="7" customWidth="1"/>
    <col min="3838" max="3838" width="15.42578125" style="7" customWidth="1"/>
    <col min="3839" max="3839" width="14.140625" style="7" customWidth="1"/>
    <col min="3840" max="3840" width="14.5703125" style="7" customWidth="1"/>
    <col min="3841" max="3841" width="29.28515625" style="7" customWidth="1"/>
    <col min="3842" max="3842" width="12.42578125" style="7" customWidth="1"/>
    <col min="3843" max="3843" width="18.7109375" style="7" customWidth="1"/>
    <col min="3844" max="3844" width="14.5703125" style="7" customWidth="1"/>
    <col min="3845" max="3845" width="14.7109375" style="7" customWidth="1"/>
    <col min="3846" max="3846" width="16" style="7" customWidth="1"/>
    <col min="3847" max="4090" width="8.85546875" style="7"/>
    <col min="4091" max="4091" width="4.85546875" style="7" customWidth="1"/>
    <col min="4092" max="4092" width="44.28515625" style="7" customWidth="1"/>
    <col min="4093" max="4093" width="11.42578125" style="7" customWidth="1"/>
    <col min="4094" max="4094" width="15.42578125" style="7" customWidth="1"/>
    <col min="4095" max="4095" width="14.140625" style="7" customWidth="1"/>
    <col min="4096" max="4096" width="14.5703125" style="7" customWidth="1"/>
    <col min="4097" max="4097" width="29.28515625" style="7" customWidth="1"/>
    <col min="4098" max="4098" width="12.42578125" style="7" customWidth="1"/>
    <col min="4099" max="4099" width="18.7109375" style="7" customWidth="1"/>
    <col min="4100" max="4100" width="14.5703125" style="7" customWidth="1"/>
    <col min="4101" max="4101" width="14.7109375" style="7" customWidth="1"/>
    <col min="4102" max="4102" width="16" style="7" customWidth="1"/>
    <col min="4103" max="4346" width="8.85546875" style="7"/>
    <col min="4347" max="4347" width="4.85546875" style="7" customWidth="1"/>
    <col min="4348" max="4348" width="44.28515625" style="7" customWidth="1"/>
    <col min="4349" max="4349" width="11.42578125" style="7" customWidth="1"/>
    <col min="4350" max="4350" width="15.42578125" style="7" customWidth="1"/>
    <col min="4351" max="4351" width="14.140625" style="7" customWidth="1"/>
    <col min="4352" max="4352" width="14.5703125" style="7" customWidth="1"/>
    <col min="4353" max="4353" width="29.28515625" style="7" customWidth="1"/>
    <col min="4354" max="4354" width="12.42578125" style="7" customWidth="1"/>
    <col min="4355" max="4355" width="18.7109375" style="7" customWidth="1"/>
    <col min="4356" max="4356" width="14.5703125" style="7" customWidth="1"/>
    <col min="4357" max="4357" width="14.7109375" style="7" customWidth="1"/>
    <col min="4358" max="4358" width="16" style="7" customWidth="1"/>
    <col min="4359" max="4602" width="8.85546875" style="7"/>
    <col min="4603" max="4603" width="4.85546875" style="7" customWidth="1"/>
    <col min="4604" max="4604" width="44.28515625" style="7" customWidth="1"/>
    <col min="4605" max="4605" width="11.42578125" style="7" customWidth="1"/>
    <col min="4606" max="4606" width="15.42578125" style="7" customWidth="1"/>
    <col min="4607" max="4607" width="14.140625" style="7" customWidth="1"/>
    <col min="4608" max="4608" width="14.5703125" style="7" customWidth="1"/>
    <col min="4609" max="4609" width="29.28515625" style="7" customWidth="1"/>
    <col min="4610" max="4610" width="12.42578125" style="7" customWidth="1"/>
    <col min="4611" max="4611" width="18.7109375" style="7" customWidth="1"/>
    <col min="4612" max="4612" width="14.5703125" style="7" customWidth="1"/>
    <col min="4613" max="4613" width="14.7109375" style="7" customWidth="1"/>
    <col min="4614" max="4614" width="16" style="7" customWidth="1"/>
    <col min="4615" max="4858" width="8.85546875" style="7"/>
    <col min="4859" max="4859" width="4.85546875" style="7" customWidth="1"/>
    <col min="4860" max="4860" width="44.28515625" style="7" customWidth="1"/>
    <col min="4861" max="4861" width="11.42578125" style="7" customWidth="1"/>
    <col min="4862" max="4862" width="15.42578125" style="7" customWidth="1"/>
    <col min="4863" max="4863" width="14.140625" style="7" customWidth="1"/>
    <col min="4864" max="4864" width="14.5703125" style="7" customWidth="1"/>
    <col min="4865" max="4865" width="29.28515625" style="7" customWidth="1"/>
    <col min="4866" max="4866" width="12.42578125" style="7" customWidth="1"/>
    <col min="4867" max="4867" width="18.7109375" style="7" customWidth="1"/>
    <col min="4868" max="4868" width="14.5703125" style="7" customWidth="1"/>
    <col min="4869" max="4869" width="14.7109375" style="7" customWidth="1"/>
    <col min="4870" max="4870" width="16" style="7" customWidth="1"/>
    <col min="4871" max="5114" width="8.85546875" style="7"/>
    <col min="5115" max="5115" width="4.85546875" style="7" customWidth="1"/>
    <col min="5116" max="5116" width="44.28515625" style="7" customWidth="1"/>
    <col min="5117" max="5117" width="11.42578125" style="7" customWidth="1"/>
    <col min="5118" max="5118" width="15.42578125" style="7" customWidth="1"/>
    <col min="5119" max="5119" width="14.140625" style="7" customWidth="1"/>
    <col min="5120" max="5120" width="14.5703125" style="7" customWidth="1"/>
    <col min="5121" max="5121" width="29.28515625" style="7" customWidth="1"/>
    <col min="5122" max="5122" width="12.42578125" style="7" customWidth="1"/>
    <col min="5123" max="5123" width="18.7109375" style="7" customWidth="1"/>
    <col min="5124" max="5124" width="14.5703125" style="7" customWidth="1"/>
    <col min="5125" max="5125" width="14.7109375" style="7" customWidth="1"/>
    <col min="5126" max="5126" width="16" style="7" customWidth="1"/>
    <col min="5127" max="5370" width="8.85546875" style="7"/>
    <col min="5371" max="5371" width="4.85546875" style="7" customWidth="1"/>
    <col min="5372" max="5372" width="44.28515625" style="7" customWidth="1"/>
    <col min="5373" max="5373" width="11.42578125" style="7" customWidth="1"/>
    <col min="5374" max="5374" width="15.42578125" style="7" customWidth="1"/>
    <col min="5375" max="5375" width="14.140625" style="7" customWidth="1"/>
    <col min="5376" max="5376" width="14.5703125" style="7" customWidth="1"/>
    <col min="5377" max="5377" width="29.28515625" style="7" customWidth="1"/>
    <col min="5378" max="5378" width="12.42578125" style="7" customWidth="1"/>
    <col min="5379" max="5379" width="18.7109375" style="7" customWidth="1"/>
    <col min="5380" max="5380" width="14.5703125" style="7" customWidth="1"/>
    <col min="5381" max="5381" width="14.7109375" style="7" customWidth="1"/>
    <col min="5382" max="5382" width="16" style="7" customWidth="1"/>
    <col min="5383" max="5626" width="8.85546875" style="7"/>
    <col min="5627" max="5627" width="4.85546875" style="7" customWidth="1"/>
    <col min="5628" max="5628" width="44.28515625" style="7" customWidth="1"/>
    <col min="5629" max="5629" width="11.42578125" style="7" customWidth="1"/>
    <col min="5630" max="5630" width="15.42578125" style="7" customWidth="1"/>
    <col min="5631" max="5631" width="14.140625" style="7" customWidth="1"/>
    <col min="5632" max="5632" width="14.5703125" style="7" customWidth="1"/>
    <col min="5633" max="5633" width="29.28515625" style="7" customWidth="1"/>
    <col min="5634" max="5634" width="12.42578125" style="7" customWidth="1"/>
    <col min="5635" max="5635" width="18.7109375" style="7" customWidth="1"/>
    <col min="5636" max="5636" width="14.5703125" style="7" customWidth="1"/>
    <col min="5637" max="5637" width="14.7109375" style="7" customWidth="1"/>
    <col min="5638" max="5638" width="16" style="7" customWidth="1"/>
    <col min="5639" max="5882" width="8.85546875" style="7"/>
    <col min="5883" max="5883" width="4.85546875" style="7" customWidth="1"/>
    <col min="5884" max="5884" width="44.28515625" style="7" customWidth="1"/>
    <col min="5885" max="5885" width="11.42578125" style="7" customWidth="1"/>
    <col min="5886" max="5886" width="15.42578125" style="7" customWidth="1"/>
    <col min="5887" max="5887" width="14.140625" style="7" customWidth="1"/>
    <col min="5888" max="5888" width="14.5703125" style="7" customWidth="1"/>
    <col min="5889" max="5889" width="29.28515625" style="7" customWidth="1"/>
    <col min="5890" max="5890" width="12.42578125" style="7" customWidth="1"/>
    <col min="5891" max="5891" width="18.7109375" style="7" customWidth="1"/>
    <col min="5892" max="5892" width="14.5703125" style="7" customWidth="1"/>
    <col min="5893" max="5893" width="14.7109375" style="7" customWidth="1"/>
    <col min="5894" max="5894" width="16" style="7" customWidth="1"/>
    <col min="5895" max="6138" width="8.85546875" style="7"/>
    <col min="6139" max="6139" width="4.85546875" style="7" customWidth="1"/>
    <col min="6140" max="6140" width="44.28515625" style="7" customWidth="1"/>
    <col min="6141" max="6141" width="11.42578125" style="7" customWidth="1"/>
    <col min="6142" max="6142" width="15.42578125" style="7" customWidth="1"/>
    <col min="6143" max="6143" width="14.140625" style="7" customWidth="1"/>
    <col min="6144" max="6144" width="14.5703125" style="7" customWidth="1"/>
    <col min="6145" max="6145" width="29.28515625" style="7" customWidth="1"/>
    <col min="6146" max="6146" width="12.42578125" style="7" customWidth="1"/>
    <col min="6147" max="6147" width="18.7109375" style="7" customWidth="1"/>
    <col min="6148" max="6148" width="14.5703125" style="7" customWidth="1"/>
    <col min="6149" max="6149" width="14.7109375" style="7" customWidth="1"/>
    <col min="6150" max="6150" width="16" style="7" customWidth="1"/>
    <col min="6151" max="6394" width="8.85546875" style="7"/>
    <col min="6395" max="6395" width="4.85546875" style="7" customWidth="1"/>
    <col min="6396" max="6396" width="44.28515625" style="7" customWidth="1"/>
    <col min="6397" max="6397" width="11.42578125" style="7" customWidth="1"/>
    <col min="6398" max="6398" width="15.42578125" style="7" customWidth="1"/>
    <col min="6399" max="6399" width="14.140625" style="7" customWidth="1"/>
    <col min="6400" max="6400" width="14.5703125" style="7" customWidth="1"/>
    <col min="6401" max="6401" width="29.28515625" style="7" customWidth="1"/>
    <col min="6402" max="6402" width="12.42578125" style="7" customWidth="1"/>
    <col min="6403" max="6403" width="18.7109375" style="7" customWidth="1"/>
    <col min="6404" max="6404" width="14.5703125" style="7" customWidth="1"/>
    <col min="6405" max="6405" width="14.7109375" style="7" customWidth="1"/>
    <col min="6406" max="6406" width="16" style="7" customWidth="1"/>
    <col min="6407" max="6650" width="8.85546875" style="7"/>
    <col min="6651" max="6651" width="4.85546875" style="7" customWidth="1"/>
    <col min="6652" max="6652" width="44.28515625" style="7" customWidth="1"/>
    <col min="6653" max="6653" width="11.42578125" style="7" customWidth="1"/>
    <col min="6654" max="6654" width="15.42578125" style="7" customWidth="1"/>
    <col min="6655" max="6655" width="14.140625" style="7" customWidth="1"/>
    <col min="6656" max="6656" width="14.5703125" style="7" customWidth="1"/>
    <col min="6657" max="6657" width="29.28515625" style="7" customWidth="1"/>
    <col min="6658" max="6658" width="12.42578125" style="7" customWidth="1"/>
    <col min="6659" max="6659" width="18.7109375" style="7" customWidth="1"/>
    <col min="6660" max="6660" width="14.5703125" style="7" customWidth="1"/>
    <col min="6661" max="6661" width="14.7109375" style="7" customWidth="1"/>
    <col min="6662" max="6662" width="16" style="7" customWidth="1"/>
    <col min="6663" max="6906" width="8.85546875" style="7"/>
    <col min="6907" max="6907" width="4.85546875" style="7" customWidth="1"/>
    <col min="6908" max="6908" width="44.28515625" style="7" customWidth="1"/>
    <col min="6909" max="6909" width="11.42578125" style="7" customWidth="1"/>
    <col min="6910" max="6910" width="15.42578125" style="7" customWidth="1"/>
    <col min="6911" max="6911" width="14.140625" style="7" customWidth="1"/>
    <col min="6912" max="6912" width="14.5703125" style="7" customWidth="1"/>
    <col min="6913" max="6913" width="29.28515625" style="7" customWidth="1"/>
    <col min="6914" max="6914" width="12.42578125" style="7" customWidth="1"/>
    <col min="6915" max="6915" width="18.7109375" style="7" customWidth="1"/>
    <col min="6916" max="6916" width="14.5703125" style="7" customWidth="1"/>
    <col min="6917" max="6917" width="14.7109375" style="7" customWidth="1"/>
    <col min="6918" max="6918" width="16" style="7" customWidth="1"/>
    <col min="6919" max="7162" width="8.85546875" style="7"/>
    <col min="7163" max="7163" width="4.85546875" style="7" customWidth="1"/>
    <col min="7164" max="7164" width="44.28515625" style="7" customWidth="1"/>
    <col min="7165" max="7165" width="11.42578125" style="7" customWidth="1"/>
    <col min="7166" max="7166" width="15.42578125" style="7" customWidth="1"/>
    <col min="7167" max="7167" width="14.140625" style="7" customWidth="1"/>
    <col min="7168" max="7168" width="14.5703125" style="7" customWidth="1"/>
    <col min="7169" max="7169" width="29.28515625" style="7" customWidth="1"/>
    <col min="7170" max="7170" width="12.42578125" style="7" customWidth="1"/>
    <col min="7171" max="7171" width="18.7109375" style="7" customWidth="1"/>
    <col min="7172" max="7172" width="14.5703125" style="7" customWidth="1"/>
    <col min="7173" max="7173" width="14.7109375" style="7" customWidth="1"/>
    <col min="7174" max="7174" width="16" style="7" customWidth="1"/>
    <col min="7175" max="7418" width="8.85546875" style="7"/>
    <col min="7419" max="7419" width="4.85546875" style="7" customWidth="1"/>
    <col min="7420" max="7420" width="44.28515625" style="7" customWidth="1"/>
    <col min="7421" max="7421" width="11.42578125" style="7" customWidth="1"/>
    <col min="7422" max="7422" width="15.42578125" style="7" customWidth="1"/>
    <col min="7423" max="7423" width="14.140625" style="7" customWidth="1"/>
    <col min="7424" max="7424" width="14.5703125" style="7" customWidth="1"/>
    <col min="7425" max="7425" width="29.28515625" style="7" customWidth="1"/>
    <col min="7426" max="7426" width="12.42578125" style="7" customWidth="1"/>
    <col min="7427" max="7427" width="18.7109375" style="7" customWidth="1"/>
    <col min="7428" max="7428" width="14.5703125" style="7" customWidth="1"/>
    <col min="7429" max="7429" width="14.7109375" style="7" customWidth="1"/>
    <col min="7430" max="7430" width="16" style="7" customWidth="1"/>
    <col min="7431" max="7674" width="8.85546875" style="7"/>
    <col min="7675" max="7675" width="4.85546875" style="7" customWidth="1"/>
    <col min="7676" max="7676" width="44.28515625" style="7" customWidth="1"/>
    <col min="7677" max="7677" width="11.42578125" style="7" customWidth="1"/>
    <col min="7678" max="7678" width="15.42578125" style="7" customWidth="1"/>
    <col min="7679" max="7679" width="14.140625" style="7" customWidth="1"/>
    <col min="7680" max="7680" width="14.5703125" style="7" customWidth="1"/>
    <col min="7681" max="7681" width="29.28515625" style="7" customWidth="1"/>
    <col min="7682" max="7682" width="12.42578125" style="7" customWidth="1"/>
    <col min="7683" max="7683" width="18.7109375" style="7" customWidth="1"/>
    <col min="7684" max="7684" width="14.5703125" style="7" customWidth="1"/>
    <col min="7685" max="7685" width="14.7109375" style="7" customWidth="1"/>
    <col min="7686" max="7686" width="16" style="7" customWidth="1"/>
    <col min="7687" max="7930" width="8.85546875" style="7"/>
    <col min="7931" max="7931" width="4.85546875" style="7" customWidth="1"/>
    <col min="7932" max="7932" width="44.28515625" style="7" customWidth="1"/>
    <col min="7933" max="7933" width="11.42578125" style="7" customWidth="1"/>
    <col min="7934" max="7934" width="15.42578125" style="7" customWidth="1"/>
    <col min="7935" max="7935" width="14.140625" style="7" customWidth="1"/>
    <col min="7936" max="7936" width="14.5703125" style="7" customWidth="1"/>
    <col min="7937" max="7937" width="29.28515625" style="7" customWidth="1"/>
    <col min="7938" max="7938" width="12.42578125" style="7" customWidth="1"/>
    <col min="7939" max="7939" width="18.7109375" style="7" customWidth="1"/>
    <col min="7940" max="7940" width="14.5703125" style="7" customWidth="1"/>
    <col min="7941" max="7941" width="14.7109375" style="7" customWidth="1"/>
    <col min="7942" max="7942" width="16" style="7" customWidth="1"/>
    <col min="7943" max="8186" width="8.85546875" style="7"/>
    <col min="8187" max="8187" width="4.85546875" style="7" customWidth="1"/>
    <col min="8188" max="8188" width="44.28515625" style="7" customWidth="1"/>
    <col min="8189" max="8189" width="11.42578125" style="7" customWidth="1"/>
    <col min="8190" max="8190" width="15.42578125" style="7" customWidth="1"/>
    <col min="8191" max="8191" width="14.140625" style="7" customWidth="1"/>
    <col min="8192" max="8192" width="14.5703125" style="7" customWidth="1"/>
    <col min="8193" max="8193" width="29.28515625" style="7" customWidth="1"/>
    <col min="8194" max="8194" width="12.42578125" style="7" customWidth="1"/>
    <col min="8195" max="8195" width="18.7109375" style="7" customWidth="1"/>
    <col min="8196" max="8196" width="14.5703125" style="7" customWidth="1"/>
    <col min="8197" max="8197" width="14.7109375" style="7" customWidth="1"/>
    <col min="8198" max="8198" width="16" style="7" customWidth="1"/>
    <col min="8199" max="8442" width="8.85546875" style="7"/>
    <col min="8443" max="8443" width="4.85546875" style="7" customWidth="1"/>
    <col min="8444" max="8444" width="44.28515625" style="7" customWidth="1"/>
    <col min="8445" max="8445" width="11.42578125" style="7" customWidth="1"/>
    <col min="8446" max="8446" width="15.42578125" style="7" customWidth="1"/>
    <col min="8447" max="8447" width="14.140625" style="7" customWidth="1"/>
    <col min="8448" max="8448" width="14.5703125" style="7" customWidth="1"/>
    <col min="8449" max="8449" width="29.28515625" style="7" customWidth="1"/>
    <col min="8450" max="8450" width="12.42578125" style="7" customWidth="1"/>
    <col min="8451" max="8451" width="18.7109375" style="7" customWidth="1"/>
    <col min="8452" max="8452" width="14.5703125" style="7" customWidth="1"/>
    <col min="8453" max="8453" width="14.7109375" style="7" customWidth="1"/>
    <col min="8454" max="8454" width="16" style="7" customWidth="1"/>
    <col min="8455" max="8698" width="8.85546875" style="7"/>
    <col min="8699" max="8699" width="4.85546875" style="7" customWidth="1"/>
    <col min="8700" max="8700" width="44.28515625" style="7" customWidth="1"/>
    <col min="8701" max="8701" width="11.42578125" style="7" customWidth="1"/>
    <col min="8702" max="8702" width="15.42578125" style="7" customWidth="1"/>
    <col min="8703" max="8703" width="14.140625" style="7" customWidth="1"/>
    <col min="8704" max="8704" width="14.5703125" style="7" customWidth="1"/>
    <col min="8705" max="8705" width="29.28515625" style="7" customWidth="1"/>
    <col min="8706" max="8706" width="12.42578125" style="7" customWidth="1"/>
    <col min="8707" max="8707" width="18.7109375" style="7" customWidth="1"/>
    <col min="8708" max="8708" width="14.5703125" style="7" customWidth="1"/>
    <col min="8709" max="8709" width="14.7109375" style="7" customWidth="1"/>
    <col min="8710" max="8710" width="16" style="7" customWidth="1"/>
    <col min="8711" max="8954" width="8.85546875" style="7"/>
    <col min="8955" max="8955" width="4.85546875" style="7" customWidth="1"/>
    <col min="8956" max="8956" width="44.28515625" style="7" customWidth="1"/>
    <col min="8957" max="8957" width="11.42578125" style="7" customWidth="1"/>
    <col min="8958" max="8958" width="15.42578125" style="7" customWidth="1"/>
    <col min="8959" max="8959" width="14.140625" style="7" customWidth="1"/>
    <col min="8960" max="8960" width="14.5703125" style="7" customWidth="1"/>
    <col min="8961" max="8961" width="29.28515625" style="7" customWidth="1"/>
    <col min="8962" max="8962" width="12.42578125" style="7" customWidth="1"/>
    <col min="8963" max="8963" width="18.7109375" style="7" customWidth="1"/>
    <col min="8964" max="8964" width="14.5703125" style="7" customWidth="1"/>
    <col min="8965" max="8965" width="14.7109375" style="7" customWidth="1"/>
    <col min="8966" max="8966" width="16" style="7" customWidth="1"/>
    <col min="8967" max="9210" width="8.85546875" style="7"/>
    <col min="9211" max="9211" width="4.85546875" style="7" customWidth="1"/>
    <col min="9212" max="9212" width="44.28515625" style="7" customWidth="1"/>
    <col min="9213" max="9213" width="11.42578125" style="7" customWidth="1"/>
    <col min="9214" max="9214" width="15.42578125" style="7" customWidth="1"/>
    <col min="9215" max="9215" width="14.140625" style="7" customWidth="1"/>
    <col min="9216" max="9216" width="14.5703125" style="7" customWidth="1"/>
    <col min="9217" max="9217" width="29.28515625" style="7" customWidth="1"/>
    <col min="9218" max="9218" width="12.42578125" style="7" customWidth="1"/>
    <col min="9219" max="9219" width="18.7109375" style="7" customWidth="1"/>
    <col min="9220" max="9220" width="14.5703125" style="7" customWidth="1"/>
    <col min="9221" max="9221" width="14.7109375" style="7" customWidth="1"/>
    <col min="9222" max="9222" width="16" style="7" customWidth="1"/>
    <col min="9223" max="9466" width="8.85546875" style="7"/>
    <col min="9467" max="9467" width="4.85546875" style="7" customWidth="1"/>
    <col min="9468" max="9468" width="44.28515625" style="7" customWidth="1"/>
    <col min="9469" max="9469" width="11.42578125" style="7" customWidth="1"/>
    <col min="9470" max="9470" width="15.42578125" style="7" customWidth="1"/>
    <col min="9471" max="9471" width="14.140625" style="7" customWidth="1"/>
    <col min="9472" max="9472" width="14.5703125" style="7" customWidth="1"/>
    <col min="9473" max="9473" width="29.28515625" style="7" customWidth="1"/>
    <col min="9474" max="9474" width="12.42578125" style="7" customWidth="1"/>
    <col min="9475" max="9475" width="18.7109375" style="7" customWidth="1"/>
    <col min="9476" max="9476" width="14.5703125" style="7" customWidth="1"/>
    <col min="9477" max="9477" width="14.7109375" style="7" customWidth="1"/>
    <col min="9478" max="9478" width="16" style="7" customWidth="1"/>
    <col min="9479" max="9722" width="8.85546875" style="7"/>
    <col min="9723" max="9723" width="4.85546875" style="7" customWidth="1"/>
    <col min="9724" max="9724" width="44.28515625" style="7" customWidth="1"/>
    <col min="9725" max="9725" width="11.42578125" style="7" customWidth="1"/>
    <col min="9726" max="9726" width="15.42578125" style="7" customWidth="1"/>
    <col min="9727" max="9727" width="14.140625" style="7" customWidth="1"/>
    <col min="9728" max="9728" width="14.5703125" style="7" customWidth="1"/>
    <col min="9729" max="9729" width="29.28515625" style="7" customWidth="1"/>
    <col min="9730" max="9730" width="12.42578125" style="7" customWidth="1"/>
    <col min="9731" max="9731" width="18.7109375" style="7" customWidth="1"/>
    <col min="9732" max="9732" width="14.5703125" style="7" customWidth="1"/>
    <col min="9733" max="9733" width="14.7109375" style="7" customWidth="1"/>
    <col min="9734" max="9734" width="16" style="7" customWidth="1"/>
    <col min="9735" max="9978" width="8.85546875" style="7"/>
    <col min="9979" max="9979" width="4.85546875" style="7" customWidth="1"/>
    <col min="9980" max="9980" width="44.28515625" style="7" customWidth="1"/>
    <col min="9981" max="9981" width="11.42578125" style="7" customWidth="1"/>
    <col min="9982" max="9982" width="15.42578125" style="7" customWidth="1"/>
    <col min="9983" max="9983" width="14.140625" style="7" customWidth="1"/>
    <col min="9984" max="9984" width="14.5703125" style="7" customWidth="1"/>
    <col min="9985" max="9985" width="29.28515625" style="7" customWidth="1"/>
    <col min="9986" max="9986" width="12.42578125" style="7" customWidth="1"/>
    <col min="9987" max="9987" width="18.7109375" style="7" customWidth="1"/>
    <col min="9988" max="9988" width="14.5703125" style="7" customWidth="1"/>
    <col min="9989" max="9989" width="14.7109375" style="7" customWidth="1"/>
    <col min="9990" max="9990" width="16" style="7" customWidth="1"/>
    <col min="9991" max="10234" width="8.85546875" style="7"/>
    <col min="10235" max="10235" width="4.85546875" style="7" customWidth="1"/>
    <col min="10236" max="10236" width="44.28515625" style="7" customWidth="1"/>
    <col min="10237" max="10237" width="11.42578125" style="7" customWidth="1"/>
    <col min="10238" max="10238" width="15.42578125" style="7" customWidth="1"/>
    <col min="10239" max="10239" width="14.140625" style="7" customWidth="1"/>
    <col min="10240" max="10240" width="14.5703125" style="7" customWidth="1"/>
    <col min="10241" max="10241" width="29.28515625" style="7" customWidth="1"/>
    <col min="10242" max="10242" width="12.42578125" style="7" customWidth="1"/>
    <col min="10243" max="10243" width="18.7109375" style="7" customWidth="1"/>
    <col min="10244" max="10244" width="14.5703125" style="7" customWidth="1"/>
    <col min="10245" max="10245" width="14.7109375" style="7" customWidth="1"/>
    <col min="10246" max="10246" width="16" style="7" customWidth="1"/>
    <col min="10247" max="10490" width="8.85546875" style="7"/>
    <col min="10491" max="10491" width="4.85546875" style="7" customWidth="1"/>
    <col min="10492" max="10492" width="44.28515625" style="7" customWidth="1"/>
    <col min="10493" max="10493" width="11.42578125" style="7" customWidth="1"/>
    <col min="10494" max="10494" width="15.42578125" style="7" customWidth="1"/>
    <col min="10495" max="10495" width="14.140625" style="7" customWidth="1"/>
    <col min="10496" max="10496" width="14.5703125" style="7" customWidth="1"/>
    <col min="10497" max="10497" width="29.28515625" style="7" customWidth="1"/>
    <col min="10498" max="10498" width="12.42578125" style="7" customWidth="1"/>
    <col min="10499" max="10499" width="18.7109375" style="7" customWidth="1"/>
    <col min="10500" max="10500" width="14.5703125" style="7" customWidth="1"/>
    <col min="10501" max="10501" width="14.7109375" style="7" customWidth="1"/>
    <col min="10502" max="10502" width="16" style="7" customWidth="1"/>
    <col min="10503" max="10746" width="8.85546875" style="7"/>
    <col min="10747" max="10747" width="4.85546875" style="7" customWidth="1"/>
    <col min="10748" max="10748" width="44.28515625" style="7" customWidth="1"/>
    <col min="10749" max="10749" width="11.42578125" style="7" customWidth="1"/>
    <col min="10750" max="10750" width="15.42578125" style="7" customWidth="1"/>
    <col min="10751" max="10751" width="14.140625" style="7" customWidth="1"/>
    <col min="10752" max="10752" width="14.5703125" style="7" customWidth="1"/>
    <col min="10753" max="10753" width="29.28515625" style="7" customWidth="1"/>
    <col min="10754" max="10754" width="12.42578125" style="7" customWidth="1"/>
    <col min="10755" max="10755" width="18.7109375" style="7" customWidth="1"/>
    <col min="10756" max="10756" width="14.5703125" style="7" customWidth="1"/>
    <col min="10757" max="10757" width="14.7109375" style="7" customWidth="1"/>
    <col min="10758" max="10758" width="16" style="7" customWidth="1"/>
    <col min="10759" max="11002" width="8.85546875" style="7"/>
    <col min="11003" max="11003" width="4.85546875" style="7" customWidth="1"/>
    <col min="11004" max="11004" width="44.28515625" style="7" customWidth="1"/>
    <col min="11005" max="11005" width="11.42578125" style="7" customWidth="1"/>
    <col min="11006" max="11006" width="15.42578125" style="7" customWidth="1"/>
    <col min="11007" max="11007" width="14.140625" style="7" customWidth="1"/>
    <col min="11008" max="11008" width="14.5703125" style="7" customWidth="1"/>
    <col min="11009" max="11009" width="29.28515625" style="7" customWidth="1"/>
    <col min="11010" max="11010" width="12.42578125" style="7" customWidth="1"/>
    <col min="11011" max="11011" width="18.7109375" style="7" customWidth="1"/>
    <col min="11012" max="11012" width="14.5703125" style="7" customWidth="1"/>
    <col min="11013" max="11013" width="14.7109375" style="7" customWidth="1"/>
    <col min="11014" max="11014" width="16" style="7" customWidth="1"/>
    <col min="11015" max="11258" width="8.85546875" style="7"/>
    <col min="11259" max="11259" width="4.85546875" style="7" customWidth="1"/>
    <col min="11260" max="11260" width="44.28515625" style="7" customWidth="1"/>
    <col min="11261" max="11261" width="11.42578125" style="7" customWidth="1"/>
    <col min="11262" max="11262" width="15.42578125" style="7" customWidth="1"/>
    <col min="11263" max="11263" width="14.140625" style="7" customWidth="1"/>
    <col min="11264" max="11264" width="14.5703125" style="7" customWidth="1"/>
    <col min="11265" max="11265" width="29.28515625" style="7" customWidth="1"/>
    <col min="11266" max="11266" width="12.42578125" style="7" customWidth="1"/>
    <col min="11267" max="11267" width="18.7109375" style="7" customWidth="1"/>
    <col min="11268" max="11268" width="14.5703125" style="7" customWidth="1"/>
    <col min="11269" max="11269" width="14.7109375" style="7" customWidth="1"/>
    <col min="11270" max="11270" width="16" style="7" customWidth="1"/>
    <col min="11271" max="11514" width="8.85546875" style="7"/>
    <col min="11515" max="11515" width="4.85546875" style="7" customWidth="1"/>
    <col min="11516" max="11516" width="44.28515625" style="7" customWidth="1"/>
    <col min="11517" max="11517" width="11.42578125" style="7" customWidth="1"/>
    <col min="11518" max="11518" width="15.42578125" style="7" customWidth="1"/>
    <col min="11519" max="11519" width="14.140625" style="7" customWidth="1"/>
    <col min="11520" max="11520" width="14.5703125" style="7" customWidth="1"/>
    <col min="11521" max="11521" width="29.28515625" style="7" customWidth="1"/>
    <col min="11522" max="11522" width="12.42578125" style="7" customWidth="1"/>
    <col min="11523" max="11523" width="18.7109375" style="7" customWidth="1"/>
    <col min="11524" max="11524" width="14.5703125" style="7" customWidth="1"/>
    <col min="11525" max="11525" width="14.7109375" style="7" customWidth="1"/>
    <col min="11526" max="11526" width="16" style="7" customWidth="1"/>
    <col min="11527" max="11770" width="8.85546875" style="7"/>
    <col min="11771" max="11771" width="4.85546875" style="7" customWidth="1"/>
    <col min="11772" max="11772" width="44.28515625" style="7" customWidth="1"/>
    <col min="11773" max="11773" width="11.42578125" style="7" customWidth="1"/>
    <col min="11774" max="11774" width="15.42578125" style="7" customWidth="1"/>
    <col min="11775" max="11775" width="14.140625" style="7" customWidth="1"/>
    <col min="11776" max="11776" width="14.5703125" style="7" customWidth="1"/>
    <col min="11777" max="11777" width="29.28515625" style="7" customWidth="1"/>
    <col min="11778" max="11778" width="12.42578125" style="7" customWidth="1"/>
    <col min="11779" max="11779" width="18.7109375" style="7" customWidth="1"/>
    <col min="11780" max="11780" width="14.5703125" style="7" customWidth="1"/>
    <col min="11781" max="11781" width="14.7109375" style="7" customWidth="1"/>
    <col min="11782" max="11782" width="16" style="7" customWidth="1"/>
    <col min="11783" max="12026" width="8.85546875" style="7"/>
    <col min="12027" max="12027" width="4.85546875" style="7" customWidth="1"/>
    <col min="12028" max="12028" width="44.28515625" style="7" customWidth="1"/>
    <col min="12029" max="12029" width="11.42578125" style="7" customWidth="1"/>
    <col min="12030" max="12030" width="15.42578125" style="7" customWidth="1"/>
    <col min="12031" max="12031" width="14.140625" style="7" customWidth="1"/>
    <col min="12032" max="12032" width="14.5703125" style="7" customWidth="1"/>
    <col min="12033" max="12033" width="29.28515625" style="7" customWidth="1"/>
    <col min="12034" max="12034" width="12.42578125" style="7" customWidth="1"/>
    <col min="12035" max="12035" width="18.7109375" style="7" customWidth="1"/>
    <col min="12036" max="12036" width="14.5703125" style="7" customWidth="1"/>
    <col min="12037" max="12037" width="14.7109375" style="7" customWidth="1"/>
    <col min="12038" max="12038" width="16" style="7" customWidth="1"/>
    <col min="12039" max="12282" width="8.85546875" style="7"/>
    <col min="12283" max="12283" width="4.85546875" style="7" customWidth="1"/>
    <col min="12284" max="12284" width="44.28515625" style="7" customWidth="1"/>
    <col min="12285" max="12285" width="11.42578125" style="7" customWidth="1"/>
    <col min="12286" max="12286" width="15.42578125" style="7" customWidth="1"/>
    <col min="12287" max="12287" width="14.140625" style="7" customWidth="1"/>
    <col min="12288" max="12288" width="14.5703125" style="7" customWidth="1"/>
    <col min="12289" max="12289" width="29.28515625" style="7" customWidth="1"/>
    <col min="12290" max="12290" width="12.42578125" style="7" customWidth="1"/>
    <col min="12291" max="12291" width="18.7109375" style="7" customWidth="1"/>
    <col min="12292" max="12292" width="14.5703125" style="7" customWidth="1"/>
    <col min="12293" max="12293" width="14.7109375" style="7" customWidth="1"/>
    <col min="12294" max="12294" width="16" style="7" customWidth="1"/>
    <col min="12295" max="12538" width="8.85546875" style="7"/>
    <col min="12539" max="12539" width="4.85546875" style="7" customWidth="1"/>
    <col min="12540" max="12540" width="44.28515625" style="7" customWidth="1"/>
    <col min="12541" max="12541" width="11.42578125" style="7" customWidth="1"/>
    <col min="12542" max="12542" width="15.42578125" style="7" customWidth="1"/>
    <col min="12543" max="12543" width="14.140625" style="7" customWidth="1"/>
    <col min="12544" max="12544" width="14.5703125" style="7" customWidth="1"/>
    <col min="12545" max="12545" width="29.28515625" style="7" customWidth="1"/>
    <col min="12546" max="12546" width="12.42578125" style="7" customWidth="1"/>
    <col min="12547" max="12547" width="18.7109375" style="7" customWidth="1"/>
    <col min="12548" max="12548" width="14.5703125" style="7" customWidth="1"/>
    <col min="12549" max="12549" width="14.7109375" style="7" customWidth="1"/>
    <col min="12550" max="12550" width="16" style="7" customWidth="1"/>
    <col min="12551" max="12794" width="8.85546875" style="7"/>
    <col min="12795" max="12795" width="4.85546875" style="7" customWidth="1"/>
    <col min="12796" max="12796" width="44.28515625" style="7" customWidth="1"/>
    <col min="12797" max="12797" width="11.42578125" style="7" customWidth="1"/>
    <col min="12798" max="12798" width="15.42578125" style="7" customWidth="1"/>
    <col min="12799" max="12799" width="14.140625" style="7" customWidth="1"/>
    <col min="12800" max="12800" width="14.5703125" style="7" customWidth="1"/>
    <col min="12801" max="12801" width="29.28515625" style="7" customWidth="1"/>
    <col min="12802" max="12802" width="12.42578125" style="7" customWidth="1"/>
    <col min="12803" max="12803" width="18.7109375" style="7" customWidth="1"/>
    <col min="12804" max="12804" width="14.5703125" style="7" customWidth="1"/>
    <col min="12805" max="12805" width="14.7109375" style="7" customWidth="1"/>
    <col min="12806" max="12806" width="16" style="7" customWidth="1"/>
    <col min="12807" max="13050" width="8.85546875" style="7"/>
    <col min="13051" max="13051" width="4.85546875" style="7" customWidth="1"/>
    <col min="13052" max="13052" width="44.28515625" style="7" customWidth="1"/>
    <col min="13053" max="13053" width="11.42578125" style="7" customWidth="1"/>
    <col min="13054" max="13054" width="15.42578125" style="7" customWidth="1"/>
    <col min="13055" max="13055" width="14.140625" style="7" customWidth="1"/>
    <col min="13056" max="13056" width="14.5703125" style="7" customWidth="1"/>
    <col min="13057" max="13057" width="29.28515625" style="7" customWidth="1"/>
    <col min="13058" max="13058" width="12.42578125" style="7" customWidth="1"/>
    <col min="13059" max="13059" width="18.7109375" style="7" customWidth="1"/>
    <col min="13060" max="13060" width="14.5703125" style="7" customWidth="1"/>
    <col min="13061" max="13061" width="14.7109375" style="7" customWidth="1"/>
    <col min="13062" max="13062" width="16" style="7" customWidth="1"/>
    <col min="13063" max="13306" width="8.85546875" style="7"/>
    <col min="13307" max="13307" width="4.85546875" style="7" customWidth="1"/>
    <col min="13308" max="13308" width="44.28515625" style="7" customWidth="1"/>
    <col min="13309" max="13309" width="11.42578125" style="7" customWidth="1"/>
    <col min="13310" max="13310" width="15.42578125" style="7" customWidth="1"/>
    <col min="13311" max="13311" width="14.140625" style="7" customWidth="1"/>
    <col min="13312" max="13312" width="14.5703125" style="7" customWidth="1"/>
    <col min="13313" max="13313" width="29.28515625" style="7" customWidth="1"/>
    <col min="13314" max="13314" width="12.42578125" style="7" customWidth="1"/>
    <col min="13315" max="13315" width="18.7109375" style="7" customWidth="1"/>
    <col min="13316" max="13316" width="14.5703125" style="7" customWidth="1"/>
    <col min="13317" max="13317" width="14.7109375" style="7" customWidth="1"/>
    <col min="13318" max="13318" width="16" style="7" customWidth="1"/>
    <col min="13319" max="13562" width="8.85546875" style="7"/>
    <col min="13563" max="13563" width="4.85546875" style="7" customWidth="1"/>
    <col min="13564" max="13564" width="44.28515625" style="7" customWidth="1"/>
    <col min="13565" max="13565" width="11.42578125" style="7" customWidth="1"/>
    <col min="13566" max="13566" width="15.42578125" style="7" customWidth="1"/>
    <col min="13567" max="13567" width="14.140625" style="7" customWidth="1"/>
    <col min="13568" max="13568" width="14.5703125" style="7" customWidth="1"/>
    <col min="13569" max="13569" width="29.28515625" style="7" customWidth="1"/>
    <col min="13570" max="13570" width="12.42578125" style="7" customWidth="1"/>
    <col min="13571" max="13571" width="18.7109375" style="7" customWidth="1"/>
    <col min="13572" max="13572" width="14.5703125" style="7" customWidth="1"/>
    <col min="13573" max="13573" width="14.7109375" style="7" customWidth="1"/>
    <col min="13574" max="13574" width="16" style="7" customWidth="1"/>
    <col min="13575" max="13818" width="8.85546875" style="7"/>
    <col min="13819" max="13819" width="4.85546875" style="7" customWidth="1"/>
    <col min="13820" max="13820" width="44.28515625" style="7" customWidth="1"/>
    <col min="13821" max="13821" width="11.42578125" style="7" customWidth="1"/>
    <col min="13822" max="13822" width="15.42578125" style="7" customWidth="1"/>
    <col min="13823" max="13823" width="14.140625" style="7" customWidth="1"/>
    <col min="13824" max="13824" width="14.5703125" style="7" customWidth="1"/>
    <col min="13825" max="13825" width="29.28515625" style="7" customWidth="1"/>
    <col min="13826" max="13826" width="12.42578125" style="7" customWidth="1"/>
    <col min="13827" max="13827" width="18.7109375" style="7" customWidth="1"/>
    <col min="13828" max="13828" width="14.5703125" style="7" customWidth="1"/>
    <col min="13829" max="13829" width="14.7109375" style="7" customWidth="1"/>
    <col min="13830" max="13830" width="16" style="7" customWidth="1"/>
    <col min="13831" max="14074" width="8.85546875" style="7"/>
    <col min="14075" max="14075" width="4.85546875" style="7" customWidth="1"/>
    <col min="14076" max="14076" width="44.28515625" style="7" customWidth="1"/>
    <col min="14077" max="14077" width="11.42578125" style="7" customWidth="1"/>
    <col min="14078" max="14078" width="15.42578125" style="7" customWidth="1"/>
    <col min="14079" max="14079" width="14.140625" style="7" customWidth="1"/>
    <col min="14080" max="14080" width="14.5703125" style="7" customWidth="1"/>
    <col min="14081" max="14081" width="29.28515625" style="7" customWidth="1"/>
    <col min="14082" max="14082" width="12.42578125" style="7" customWidth="1"/>
    <col min="14083" max="14083" width="18.7109375" style="7" customWidth="1"/>
    <col min="14084" max="14084" width="14.5703125" style="7" customWidth="1"/>
    <col min="14085" max="14085" width="14.7109375" style="7" customWidth="1"/>
    <col min="14086" max="14086" width="16" style="7" customWidth="1"/>
    <col min="14087" max="14330" width="8.85546875" style="7"/>
    <col min="14331" max="14331" width="4.85546875" style="7" customWidth="1"/>
    <col min="14332" max="14332" width="44.28515625" style="7" customWidth="1"/>
    <col min="14333" max="14333" width="11.42578125" style="7" customWidth="1"/>
    <col min="14334" max="14334" width="15.42578125" style="7" customWidth="1"/>
    <col min="14335" max="14335" width="14.140625" style="7" customWidth="1"/>
    <col min="14336" max="14336" width="14.5703125" style="7" customWidth="1"/>
    <col min="14337" max="14337" width="29.28515625" style="7" customWidth="1"/>
    <col min="14338" max="14338" width="12.42578125" style="7" customWidth="1"/>
    <col min="14339" max="14339" width="18.7109375" style="7" customWidth="1"/>
    <col min="14340" max="14340" width="14.5703125" style="7" customWidth="1"/>
    <col min="14341" max="14341" width="14.7109375" style="7" customWidth="1"/>
    <col min="14342" max="14342" width="16" style="7" customWidth="1"/>
    <col min="14343" max="14586" width="8.85546875" style="7"/>
    <col min="14587" max="14587" width="4.85546875" style="7" customWidth="1"/>
    <col min="14588" max="14588" width="44.28515625" style="7" customWidth="1"/>
    <col min="14589" max="14589" width="11.42578125" style="7" customWidth="1"/>
    <col min="14590" max="14590" width="15.42578125" style="7" customWidth="1"/>
    <col min="14591" max="14591" width="14.140625" style="7" customWidth="1"/>
    <col min="14592" max="14592" width="14.5703125" style="7" customWidth="1"/>
    <col min="14593" max="14593" width="29.28515625" style="7" customWidth="1"/>
    <col min="14594" max="14594" width="12.42578125" style="7" customWidth="1"/>
    <col min="14595" max="14595" width="18.7109375" style="7" customWidth="1"/>
    <col min="14596" max="14596" width="14.5703125" style="7" customWidth="1"/>
    <col min="14597" max="14597" width="14.7109375" style="7" customWidth="1"/>
    <col min="14598" max="14598" width="16" style="7" customWidth="1"/>
    <col min="14599" max="14842" width="8.85546875" style="7"/>
    <col min="14843" max="14843" width="4.85546875" style="7" customWidth="1"/>
    <col min="14844" max="14844" width="44.28515625" style="7" customWidth="1"/>
    <col min="14845" max="14845" width="11.42578125" style="7" customWidth="1"/>
    <col min="14846" max="14846" width="15.42578125" style="7" customWidth="1"/>
    <col min="14847" max="14847" width="14.140625" style="7" customWidth="1"/>
    <col min="14848" max="14848" width="14.5703125" style="7" customWidth="1"/>
    <col min="14849" max="14849" width="29.28515625" style="7" customWidth="1"/>
    <col min="14850" max="14850" width="12.42578125" style="7" customWidth="1"/>
    <col min="14851" max="14851" width="18.7109375" style="7" customWidth="1"/>
    <col min="14852" max="14852" width="14.5703125" style="7" customWidth="1"/>
    <col min="14853" max="14853" width="14.7109375" style="7" customWidth="1"/>
    <col min="14854" max="14854" width="16" style="7" customWidth="1"/>
    <col min="14855" max="15098" width="8.85546875" style="7"/>
    <col min="15099" max="15099" width="4.85546875" style="7" customWidth="1"/>
    <col min="15100" max="15100" width="44.28515625" style="7" customWidth="1"/>
    <col min="15101" max="15101" width="11.42578125" style="7" customWidth="1"/>
    <col min="15102" max="15102" width="15.42578125" style="7" customWidth="1"/>
    <col min="15103" max="15103" width="14.140625" style="7" customWidth="1"/>
    <col min="15104" max="15104" width="14.5703125" style="7" customWidth="1"/>
    <col min="15105" max="15105" width="29.28515625" style="7" customWidth="1"/>
    <col min="15106" max="15106" width="12.42578125" style="7" customWidth="1"/>
    <col min="15107" max="15107" width="18.7109375" style="7" customWidth="1"/>
    <col min="15108" max="15108" width="14.5703125" style="7" customWidth="1"/>
    <col min="15109" max="15109" width="14.7109375" style="7" customWidth="1"/>
    <col min="15110" max="15110" width="16" style="7" customWidth="1"/>
    <col min="15111" max="15354" width="8.85546875" style="7"/>
    <col min="15355" max="15355" width="4.85546875" style="7" customWidth="1"/>
    <col min="15356" max="15356" width="44.28515625" style="7" customWidth="1"/>
    <col min="15357" max="15357" width="11.42578125" style="7" customWidth="1"/>
    <col min="15358" max="15358" width="15.42578125" style="7" customWidth="1"/>
    <col min="15359" max="15359" width="14.140625" style="7" customWidth="1"/>
    <col min="15360" max="15360" width="14.5703125" style="7" customWidth="1"/>
    <col min="15361" max="15361" width="29.28515625" style="7" customWidth="1"/>
    <col min="15362" max="15362" width="12.42578125" style="7" customWidth="1"/>
    <col min="15363" max="15363" width="18.7109375" style="7" customWidth="1"/>
    <col min="15364" max="15364" width="14.5703125" style="7" customWidth="1"/>
    <col min="15365" max="15365" width="14.7109375" style="7" customWidth="1"/>
    <col min="15366" max="15366" width="16" style="7" customWidth="1"/>
    <col min="15367" max="15610" width="8.85546875" style="7"/>
    <col min="15611" max="15611" width="4.85546875" style="7" customWidth="1"/>
    <col min="15612" max="15612" width="44.28515625" style="7" customWidth="1"/>
    <col min="15613" max="15613" width="11.42578125" style="7" customWidth="1"/>
    <col min="15614" max="15614" width="15.42578125" style="7" customWidth="1"/>
    <col min="15615" max="15615" width="14.140625" style="7" customWidth="1"/>
    <col min="15616" max="15616" width="14.5703125" style="7" customWidth="1"/>
    <col min="15617" max="15617" width="29.28515625" style="7" customWidth="1"/>
    <col min="15618" max="15618" width="12.42578125" style="7" customWidth="1"/>
    <col min="15619" max="15619" width="18.7109375" style="7" customWidth="1"/>
    <col min="15620" max="15620" width="14.5703125" style="7" customWidth="1"/>
    <col min="15621" max="15621" width="14.7109375" style="7" customWidth="1"/>
    <col min="15622" max="15622" width="16" style="7" customWidth="1"/>
    <col min="15623" max="15866" width="8.85546875" style="7"/>
    <col min="15867" max="15867" width="4.85546875" style="7" customWidth="1"/>
    <col min="15868" max="15868" width="44.28515625" style="7" customWidth="1"/>
    <col min="15869" max="15869" width="11.42578125" style="7" customWidth="1"/>
    <col min="15870" max="15870" width="15.42578125" style="7" customWidth="1"/>
    <col min="15871" max="15871" width="14.140625" style="7" customWidth="1"/>
    <col min="15872" max="15872" width="14.5703125" style="7" customWidth="1"/>
    <col min="15873" max="15873" width="29.28515625" style="7" customWidth="1"/>
    <col min="15874" max="15874" width="12.42578125" style="7" customWidth="1"/>
    <col min="15875" max="15875" width="18.7109375" style="7" customWidth="1"/>
    <col min="15876" max="15876" width="14.5703125" style="7" customWidth="1"/>
    <col min="15877" max="15877" width="14.7109375" style="7" customWidth="1"/>
    <col min="15878" max="15878" width="16" style="7" customWidth="1"/>
    <col min="15879" max="16122" width="8.85546875" style="7"/>
    <col min="16123" max="16123" width="4.85546875" style="7" customWidth="1"/>
    <col min="16124" max="16124" width="44.28515625" style="7" customWidth="1"/>
    <col min="16125" max="16125" width="11.42578125" style="7" customWidth="1"/>
    <col min="16126" max="16126" width="15.42578125" style="7" customWidth="1"/>
    <col min="16127" max="16127" width="14.140625" style="7" customWidth="1"/>
    <col min="16128" max="16128" width="14.5703125" style="7" customWidth="1"/>
    <col min="16129" max="16129" width="29.28515625" style="7" customWidth="1"/>
    <col min="16130" max="16130" width="12.42578125" style="7" customWidth="1"/>
    <col min="16131" max="16131" width="18.7109375" style="7" customWidth="1"/>
    <col min="16132" max="16132" width="14.5703125" style="7" customWidth="1"/>
    <col min="16133" max="16133" width="14.7109375" style="7" customWidth="1"/>
    <col min="16134" max="16134" width="16" style="7" customWidth="1"/>
    <col min="16135" max="16384" width="8.85546875" style="7"/>
  </cols>
  <sheetData>
    <row r="1" spans="1:62" ht="120" customHeight="1" x14ac:dyDescent="0.2">
      <c r="A1" s="1"/>
      <c r="B1" s="2"/>
      <c r="C1" s="2"/>
      <c r="D1" s="2"/>
      <c r="E1" s="1"/>
      <c r="F1" s="1"/>
      <c r="G1" s="1"/>
      <c r="H1" s="1"/>
      <c r="I1" s="322"/>
      <c r="J1" s="322"/>
      <c r="K1" s="322"/>
      <c r="L1" s="692" t="s">
        <v>933</v>
      </c>
      <c r="M1" s="692"/>
      <c r="N1" s="692"/>
      <c r="O1" s="692"/>
      <c r="P1" s="692"/>
      <c r="Q1" s="322"/>
      <c r="R1" s="322"/>
      <c r="S1" s="322"/>
      <c r="T1" s="322"/>
      <c r="U1" s="322"/>
      <c r="V1" s="322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62" ht="45.75" customHeight="1" x14ac:dyDescent="0.2">
      <c r="A2" s="692" t="s">
        <v>744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6"/>
    </row>
    <row r="3" spans="1:62" ht="20.25" x14ac:dyDescent="0.2">
      <c r="A3" s="322"/>
      <c r="B3" s="322"/>
      <c r="C3" s="329">
        <f>C16-C12</f>
        <v>0</v>
      </c>
      <c r="D3" s="329">
        <f t="shared" ref="D3:P3" si="0">D16-D12</f>
        <v>0</v>
      </c>
      <c r="E3" s="329">
        <f t="shared" si="0"/>
        <v>0</v>
      </c>
      <c r="F3" s="329">
        <f t="shared" si="0"/>
        <v>0</v>
      </c>
      <c r="G3" s="329">
        <f t="shared" si="0"/>
        <v>0</v>
      </c>
      <c r="H3" s="329">
        <f t="shared" si="0"/>
        <v>0</v>
      </c>
      <c r="I3" s="329">
        <f t="shared" si="0"/>
        <v>0</v>
      </c>
      <c r="J3" s="329">
        <f t="shared" si="0"/>
        <v>0</v>
      </c>
      <c r="K3" s="329">
        <f t="shared" si="0"/>
        <v>0</v>
      </c>
      <c r="L3" s="329">
        <f t="shared" si="0"/>
        <v>0</v>
      </c>
      <c r="M3" s="329">
        <f t="shared" si="0"/>
        <v>0</v>
      </c>
      <c r="N3" s="329">
        <f t="shared" si="0"/>
        <v>0</v>
      </c>
      <c r="O3" s="329">
        <f t="shared" si="0"/>
        <v>0</v>
      </c>
      <c r="P3" s="329">
        <f t="shared" si="0"/>
        <v>0</v>
      </c>
      <c r="Q3" s="110" t="e">
        <f t="shared" ref="Q3:AO3" si="1">Q73+Q354</f>
        <v>#VALUE!</v>
      </c>
      <c r="R3" s="110" t="e">
        <f t="shared" si="1"/>
        <v>#VALUE!</v>
      </c>
      <c r="S3" s="110" t="e">
        <f t="shared" si="1"/>
        <v>#VALUE!</v>
      </c>
      <c r="T3" s="110" t="e">
        <f t="shared" si="1"/>
        <v>#VALUE!</v>
      </c>
      <c r="U3" s="110" t="e">
        <f t="shared" si="1"/>
        <v>#VALUE!</v>
      </c>
      <c r="V3" s="110" t="e">
        <f t="shared" si="1"/>
        <v>#VALUE!</v>
      </c>
      <c r="W3" s="110" t="e">
        <f t="shared" si="1"/>
        <v>#VALUE!</v>
      </c>
      <c r="X3" s="110" t="e">
        <f t="shared" si="1"/>
        <v>#VALUE!</v>
      </c>
      <c r="Y3" s="110" t="e">
        <f t="shared" si="1"/>
        <v>#VALUE!</v>
      </c>
      <c r="Z3" s="110" t="e">
        <f t="shared" si="1"/>
        <v>#VALUE!</v>
      </c>
      <c r="AA3" s="110" t="e">
        <f t="shared" si="1"/>
        <v>#VALUE!</v>
      </c>
      <c r="AB3" s="110" t="e">
        <f t="shared" si="1"/>
        <v>#VALUE!</v>
      </c>
      <c r="AC3" s="110" t="e">
        <f t="shared" si="1"/>
        <v>#VALUE!</v>
      </c>
      <c r="AD3" s="110" t="e">
        <f t="shared" si="1"/>
        <v>#VALUE!</v>
      </c>
      <c r="AE3" s="110" t="e">
        <f t="shared" si="1"/>
        <v>#VALUE!</v>
      </c>
      <c r="AF3" s="110" t="e">
        <f t="shared" si="1"/>
        <v>#VALUE!</v>
      </c>
      <c r="AG3" s="110" t="e">
        <f t="shared" si="1"/>
        <v>#VALUE!</v>
      </c>
      <c r="AH3" s="110" t="e">
        <f t="shared" si="1"/>
        <v>#VALUE!</v>
      </c>
      <c r="AI3" s="110" t="e">
        <f t="shared" si="1"/>
        <v>#VALUE!</v>
      </c>
      <c r="AJ3" s="110" t="e">
        <f t="shared" si="1"/>
        <v>#VALUE!</v>
      </c>
      <c r="AK3" s="110" t="e">
        <f t="shared" si="1"/>
        <v>#VALUE!</v>
      </c>
      <c r="AL3" s="110" t="e">
        <f t="shared" si="1"/>
        <v>#VALUE!</v>
      </c>
      <c r="AM3" s="110" t="e">
        <f t="shared" si="1"/>
        <v>#VALUE!</v>
      </c>
      <c r="AN3" s="110" t="e">
        <f t="shared" si="1"/>
        <v>#VALUE!</v>
      </c>
      <c r="AO3" s="110" t="e">
        <f t="shared" si="1"/>
        <v>#VALUE!</v>
      </c>
      <c r="AP3" s="6"/>
    </row>
    <row r="4" spans="1:62" ht="45.75" hidden="1" customHeight="1" x14ac:dyDescent="0.2">
      <c r="A4" s="322"/>
      <c r="B4" s="322"/>
      <c r="C4" s="322"/>
      <c r="D4" s="322" t="s">
        <v>864</v>
      </c>
      <c r="E4" s="11">
        <v>2434852.0270499997</v>
      </c>
      <c r="F4" s="11">
        <v>563421.80466999998</v>
      </c>
      <c r="G4" s="11">
        <v>1557641.1025</v>
      </c>
      <c r="H4" s="11">
        <v>313789.11988000001</v>
      </c>
      <c r="I4" s="322"/>
      <c r="J4" s="322"/>
      <c r="K4" s="11">
        <v>251815</v>
      </c>
      <c r="L4" s="322"/>
      <c r="M4" s="322"/>
      <c r="N4" s="322"/>
      <c r="O4" s="11">
        <v>251815</v>
      </c>
      <c r="P4" s="32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6"/>
    </row>
    <row r="5" spans="1:62" ht="18" hidden="1" x14ac:dyDescent="0.25">
      <c r="A5" s="8"/>
      <c r="B5" s="9"/>
      <c r="C5" s="10"/>
      <c r="D5" s="10"/>
      <c r="E5" s="207">
        <f>E16-E4</f>
        <v>0</v>
      </c>
      <c r="F5" s="207">
        <f>F16-F4</f>
        <v>0</v>
      </c>
      <c r="G5" s="207">
        <f>G16-G4</f>
        <v>0</v>
      </c>
      <c r="H5" s="207">
        <f>H16-H4</f>
        <v>0</v>
      </c>
      <c r="I5" s="13"/>
      <c r="J5" s="13"/>
      <c r="K5" s="207">
        <f>K16-K4</f>
        <v>0</v>
      </c>
      <c r="L5" s="13"/>
      <c r="M5" s="13"/>
      <c r="N5" s="13"/>
      <c r="O5" s="207">
        <f>O16-O4</f>
        <v>0</v>
      </c>
      <c r="P5" s="1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4" t="e">
        <f>SUBTOTAL(9,#REF!,#REF!,#REF!,#REF!,#REF!,#REF!,#REF!,#REF!,#REF!,#REF!,#REF!,#REF!,#REF!,#REF!,#REF!,#REF!,#REF!,#REF!,#REF!,#REF!,#REF!)</f>
        <v>#REF!</v>
      </c>
      <c r="AQ5" s="15" t="e">
        <f>AP5+#REF!+#REF!+#REF!+#REF!+#REF!+#REF!</f>
        <v>#REF!</v>
      </c>
    </row>
    <row r="6" spans="1:62" ht="18" hidden="1" x14ac:dyDescent="0.25">
      <c r="A6" s="8"/>
      <c r="B6" s="241" t="s">
        <v>925</v>
      </c>
      <c r="C6" s="10"/>
      <c r="D6" s="10" t="s">
        <v>865</v>
      </c>
      <c r="E6" s="11">
        <v>1509447.6025</v>
      </c>
      <c r="F6" s="11">
        <v>0</v>
      </c>
      <c r="G6" s="11">
        <v>1509447.6025</v>
      </c>
      <c r="H6" s="11">
        <v>0</v>
      </c>
      <c r="I6" s="13"/>
      <c r="J6" s="13"/>
      <c r="K6" s="11">
        <v>251815</v>
      </c>
      <c r="L6" s="13"/>
      <c r="M6" s="13"/>
      <c r="N6" s="13"/>
      <c r="O6" s="11">
        <v>251815</v>
      </c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14"/>
      <c r="AQ6" s="15"/>
    </row>
    <row r="7" spans="1:62" ht="18" hidden="1" x14ac:dyDescent="0.25">
      <c r="A7" s="8" t="s">
        <v>926</v>
      </c>
      <c r="B7" s="231">
        <f>SUM(G267,G269,G270,G271,G272,Лист1!G10,Лист1!G11,G275,Лист1!G14,Лист1!G15,Лист1!G16,Лист1!G17,Лист1!G18,Лист1!G19,Лист1!G20,Лист1!G37,Лист1!G45)</f>
        <v>356347</v>
      </c>
      <c r="C7" s="10"/>
      <c r="D7" s="10"/>
      <c r="E7" s="207">
        <f>E18-E6</f>
        <v>0</v>
      </c>
      <c r="F7" s="207">
        <f>F18-F6</f>
        <v>0</v>
      </c>
      <c r="G7" s="207">
        <f>G18-G6</f>
        <v>0</v>
      </c>
      <c r="H7" s="207">
        <f>H18-H6</f>
        <v>0</v>
      </c>
      <c r="I7" s="13"/>
      <c r="J7" s="13"/>
      <c r="K7" s="207">
        <f>K18-K6</f>
        <v>0</v>
      </c>
      <c r="L7" s="13"/>
      <c r="M7" s="13"/>
      <c r="N7" s="13"/>
      <c r="O7" s="207">
        <f>O18-O6</f>
        <v>0</v>
      </c>
      <c r="P7" s="1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4"/>
      <c r="AQ7" s="15"/>
    </row>
    <row r="8" spans="1:62" ht="18" hidden="1" x14ac:dyDescent="0.25">
      <c r="A8" s="8" t="s">
        <v>927</v>
      </c>
      <c r="B8" s="232">
        <v>122957.95999999999</v>
      </c>
      <c r="C8" s="10"/>
      <c r="D8" s="10" t="s">
        <v>866</v>
      </c>
      <c r="E8" s="11">
        <v>1360567.8160000001</v>
      </c>
      <c r="F8" s="11">
        <v>0</v>
      </c>
      <c r="G8" s="11">
        <v>1360567.8160000001</v>
      </c>
      <c r="H8" s="11">
        <v>0</v>
      </c>
      <c r="I8" s="13"/>
      <c r="J8" s="13"/>
      <c r="K8" s="11">
        <v>216000</v>
      </c>
      <c r="L8" s="13"/>
      <c r="M8" s="13"/>
      <c r="N8" s="13"/>
      <c r="O8" s="11">
        <v>216815</v>
      </c>
      <c r="P8" s="1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4"/>
      <c r="AQ8" s="15"/>
    </row>
    <row r="9" spans="1:62" ht="18" hidden="1" x14ac:dyDescent="0.25">
      <c r="A9" s="8" t="s">
        <v>928</v>
      </c>
      <c r="B9" s="233">
        <v>268819.13800000004</v>
      </c>
      <c r="C9" s="10"/>
      <c r="D9" s="10"/>
      <c r="E9" s="207">
        <f>E244-E8</f>
        <v>-596599.92000000016</v>
      </c>
      <c r="F9" s="207">
        <f>F244-F8</f>
        <v>0</v>
      </c>
      <c r="G9" s="207">
        <f>G244-G8</f>
        <v>-596599.92000000016</v>
      </c>
      <c r="H9" s="207">
        <f>H244-H8</f>
        <v>0</v>
      </c>
      <c r="I9" s="13"/>
      <c r="J9" s="13"/>
      <c r="K9" s="207">
        <f>K244-K8</f>
        <v>-206000</v>
      </c>
      <c r="L9" s="13"/>
      <c r="M9" s="13"/>
      <c r="N9" s="13"/>
      <c r="O9" s="207">
        <f>O244-O8</f>
        <v>-152134</v>
      </c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4"/>
      <c r="AQ9" s="15"/>
    </row>
    <row r="10" spans="1:62" ht="18" hidden="1" x14ac:dyDescent="0.25">
      <c r="A10" s="8" t="s">
        <v>929</v>
      </c>
      <c r="B10" s="240">
        <f>SUM(B7:B9)</f>
        <v>748124.098</v>
      </c>
      <c r="C10" s="10"/>
      <c r="D10" s="10" t="s">
        <v>867</v>
      </c>
      <c r="E10" s="11">
        <v>148879.78650000002</v>
      </c>
      <c r="F10" s="11">
        <v>0</v>
      </c>
      <c r="G10" s="11">
        <v>148879.78650000002</v>
      </c>
      <c r="H10" s="11">
        <v>0</v>
      </c>
      <c r="I10" s="13"/>
      <c r="J10" s="13"/>
      <c r="K10" s="11">
        <v>35815</v>
      </c>
      <c r="L10" s="13"/>
      <c r="M10" s="13"/>
      <c r="N10" s="13"/>
      <c r="O10" s="11">
        <v>35000</v>
      </c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14"/>
      <c r="AQ10" s="15"/>
    </row>
    <row r="11" spans="1:62" ht="18" hidden="1" x14ac:dyDescent="0.25">
      <c r="A11" s="8"/>
      <c r="B11" s="242">
        <f>B10-Лист1!G20-Лист1!G15</f>
        <v>633124.098</v>
      </c>
      <c r="C11" s="10"/>
      <c r="D11" s="10"/>
      <c r="E11" s="207">
        <f>E88-E10</f>
        <v>0</v>
      </c>
      <c r="F11" s="207">
        <f>F88-F10</f>
        <v>0</v>
      </c>
      <c r="G11" s="228">
        <f>G88-G10</f>
        <v>0</v>
      </c>
      <c r="H11" s="207">
        <f>H88-H10</f>
        <v>0</v>
      </c>
      <c r="I11" s="13"/>
      <c r="J11" s="13"/>
      <c r="K11" s="207">
        <f>K88-K10</f>
        <v>-815</v>
      </c>
      <c r="L11" s="13"/>
      <c r="M11" s="13"/>
      <c r="N11" s="13"/>
      <c r="O11" s="207">
        <f>O88-O10</f>
        <v>0</v>
      </c>
      <c r="P11" s="1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4"/>
      <c r="AQ11" s="15"/>
    </row>
    <row r="12" spans="1:62" ht="18" x14ac:dyDescent="0.25">
      <c r="A12" s="8"/>
      <c r="B12" s="9"/>
      <c r="C12" s="10">
        <v>327.95720000000006</v>
      </c>
      <c r="D12" s="10">
        <v>2938482.0270499997</v>
      </c>
      <c r="E12" s="10">
        <v>2434852.0270499997</v>
      </c>
      <c r="F12" s="10">
        <v>563421.80466999998</v>
      </c>
      <c r="G12" s="10">
        <v>1557641.1025</v>
      </c>
      <c r="H12" s="10">
        <v>313789.11988000001</v>
      </c>
      <c r="I12" s="10">
        <v>251815</v>
      </c>
      <c r="J12" s="10">
        <v>0</v>
      </c>
      <c r="K12" s="10">
        <v>251815</v>
      </c>
      <c r="L12" s="10">
        <v>0</v>
      </c>
      <c r="M12" s="10">
        <v>251815</v>
      </c>
      <c r="N12" s="10">
        <v>0</v>
      </c>
      <c r="O12" s="10">
        <v>251815</v>
      </c>
      <c r="P12" s="10"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4"/>
      <c r="AQ12" s="15"/>
    </row>
    <row r="13" spans="1:62" ht="50.25" customHeight="1" x14ac:dyDescent="0.2">
      <c r="A13" s="681" t="s">
        <v>1</v>
      </c>
      <c r="B13" s="681" t="s">
        <v>2</v>
      </c>
      <c r="C13" s="683" t="s">
        <v>3</v>
      </c>
      <c r="D13" s="684"/>
      <c r="E13" s="685" t="s">
        <v>4</v>
      </c>
      <c r="F13" s="686" t="s">
        <v>5</v>
      </c>
      <c r="G13" s="687"/>
      <c r="H13" s="688"/>
      <c r="I13" s="685" t="s">
        <v>760</v>
      </c>
      <c r="J13" s="686" t="s">
        <v>5</v>
      </c>
      <c r="K13" s="687"/>
      <c r="L13" s="688"/>
      <c r="M13" s="685" t="s">
        <v>761</v>
      </c>
      <c r="N13" s="686" t="s">
        <v>5</v>
      </c>
      <c r="O13" s="687"/>
      <c r="P13" s="688"/>
      <c r="Q13" s="673" t="s">
        <v>6</v>
      </c>
      <c r="R13" s="673" t="s">
        <v>7</v>
      </c>
      <c r="S13" s="675" t="s">
        <v>8</v>
      </c>
      <c r="T13" s="675"/>
      <c r="U13" s="675"/>
      <c r="V13" s="675" t="s">
        <v>9</v>
      </c>
      <c r="W13" s="675"/>
      <c r="X13" s="677" t="s">
        <v>10</v>
      </c>
      <c r="Y13" s="675" t="s">
        <v>11</v>
      </c>
      <c r="Z13" s="675"/>
      <c r="AA13" s="675"/>
      <c r="AB13" s="675" t="s">
        <v>12</v>
      </c>
      <c r="AC13" s="676" t="s">
        <v>13</v>
      </c>
      <c r="AD13" s="676"/>
      <c r="AE13" s="676"/>
      <c r="AF13" s="676"/>
      <c r="AG13" s="677" t="s">
        <v>14</v>
      </c>
      <c r="AH13" s="677"/>
      <c r="AI13" s="677"/>
      <c r="AJ13" s="678" t="s">
        <v>15</v>
      </c>
      <c r="AK13" s="678"/>
      <c r="AL13" s="678"/>
      <c r="AM13" s="678"/>
      <c r="AN13" s="678"/>
      <c r="AO13" s="679"/>
      <c r="AP13" s="249" t="s">
        <v>16</v>
      </c>
    </row>
    <row r="14" spans="1:62" ht="54" customHeight="1" x14ac:dyDescent="0.2">
      <c r="A14" s="682"/>
      <c r="B14" s="682"/>
      <c r="C14" s="18" t="s">
        <v>17</v>
      </c>
      <c r="D14" s="18" t="s">
        <v>931</v>
      </c>
      <c r="E14" s="685"/>
      <c r="F14" s="323" t="s">
        <v>18</v>
      </c>
      <c r="G14" s="323" t="s">
        <v>19</v>
      </c>
      <c r="H14" s="324" t="s">
        <v>20</v>
      </c>
      <c r="I14" s="685"/>
      <c r="J14" s="323" t="s">
        <v>18</v>
      </c>
      <c r="K14" s="323" t="s">
        <v>19</v>
      </c>
      <c r="L14" s="324" t="s">
        <v>20</v>
      </c>
      <c r="M14" s="685"/>
      <c r="N14" s="323" t="s">
        <v>18</v>
      </c>
      <c r="O14" s="323" t="s">
        <v>19</v>
      </c>
      <c r="P14" s="324" t="s">
        <v>20</v>
      </c>
      <c r="Q14" s="674"/>
      <c r="R14" s="674"/>
      <c r="S14" s="321" t="s">
        <v>21</v>
      </c>
      <c r="T14" s="321" t="s">
        <v>22</v>
      </c>
      <c r="U14" s="321" t="s">
        <v>23</v>
      </c>
      <c r="V14" s="21" t="s">
        <v>24</v>
      </c>
      <c r="W14" s="321" t="s">
        <v>25</v>
      </c>
      <c r="X14" s="677"/>
      <c r="Y14" s="320" t="s">
        <v>18</v>
      </c>
      <c r="Z14" s="320" t="s">
        <v>26</v>
      </c>
      <c r="AA14" s="320" t="s">
        <v>27</v>
      </c>
      <c r="AB14" s="675"/>
      <c r="AC14" s="320" t="s">
        <v>28</v>
      </c>
      <c r="AD14" s="321" t="s">
        <v>29</v>
      </c>
      <c r="AE14" s="321" t="s">
        <v>30</v>
      </c>
      <c r="AF14" s="321" t="s">
        <v>31</v>
      </c>
      <c r="AG14" s="23" t="s">
        <v>32</v>
      </c>
      <c r="AH14" s="321" t="s">
        <v>33</v>
      </c>
      <c r="AI14" s="321" t="s">
        <v>34</v>
      </c>
      <c r="AJ14" s="325" t="s">
        <v>35</v>
      </c>
      <c r="AK14" s="320" t="s">
        <v>18</v>
      </c>
      <c r="AL14" s="320" t="s">
        <v>26</v>
      </c>
      <c r="AM14" s="320" t="s">
        <v>27</v>
      </c>
      <c r="AN14" s="325" t="s">
        <v>36</v>
      </c>
      <c r="AO14" s="326" t="s">
        <v>37</v>
      </c>
      <c r="AP14" s="250"/>
    </row>
    <row r="15" spans="1:62" x14ac:dyDescent="0.2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  <c r="O15" s="26">
        <v>15</v>
      </c>
      <c r="P15" s="26">
        <v>16</v>
      </c>
      <c r="Q15" s="26">
        <v>8</v>
      </c>
      <c r="R15" s="26">
        <v>9</v>
      </c>
      <c r="S15" s="26">
        <v>10</v>
      </c>
      <c r="T15" s="26">
        <v>11</v>
      </c>
      <c r="U15" s="26">
        <v>12</v>
      </c>
      <c r="V15" s="26">
        <v>13</v>
      </c>
      <c r="W15" s="26">
        <v>14</v>
      </c>
      <c r="X15" s="26">
        <v>15</v>
      </c>
      <c r="Y15" s="26">
        <v>16</v>
      </c>
      <c r="Z15" s="26">
        <v>17</v>
      </c>
      <c r="AA15" s="26">
        <v>18</v>
      </c>
      <c r="AB15" s="26">
        <v>19</v>
      </c>
      <c r="AC15" s="26">
        <v>20</v>
      </c>
      <c r="AD15" s="26">
        <v>21</v>
      </c>
      <c r="AE15" s="26">
        <v>22</v>
      </c>
      <c r="AF15" s="26">
        <v>23</v>
      </c>
      <c r="AG15" s="26">
        <v>24</v>
      </c>
      <c r="AH15" s="26">
        <v>25</v>
      </c>
      <c r="AI15" s="26">
        <v>26</v>
      </c>
      <c r="AJ15" s="26">
        <v>27</v>
      </c>
      <c r="AK15" s="26">
        <v>28</v>
      </c>
      <c r="AL15" s="26">
        <v>29</v>
      </c>
      <c r="AM15" s="26">
        <v>30</v>
      </c>
      <c r="AN15" s="26">
        <v>31</v>
      </c>
      <c r="AO15" s="27">
        <v>32</v>
      </c>
      <c r="AP15" s="251"/>
    </row>
    <row r="16" spans="1:62" ht="31.5" x14ac:dyDescent="0.2">
      <c r="A16" s="29"/>
      <c r="B16" s="30" t="s">
        <v>38</v>
      </c>
      <c r="C16" s="110">
        <f>C17</f>
        <v>327.95720000000006</v>
      </c>
      <c r="D16" s="297">
        <f>E16+I16+M16</f>
        <v>2938482.0270499997</v>
      </c>
      <c r="E16" s="297">
        <f>E17</f>
        <v>2434852.0270499997</v>
      </c>
      <c r="F16" s="297">
        <f t="shared" ref="F16:P16" si="2">F17</f>
        <v>563421.80466999998</v>
      </c>
      <c r="G16" s="297">
        <f t="shared" si="2"/>
        <v>1557641.1025</v>
      </c>
      <c r="H16" s="297">
        <f t="shared" si="2"/>
        <v>313789.11988000001</v>
      </c>
      <c r="I16" s="297">
        <f t="shared" si="2"/>
        <v>251815</v>
      </c>
      <c r="J16" s="297">
        <f t="shared" si="2"/>
        <v>0</v>
      </c>
      <c r="K16" s="297">
        <f t="shared" si="2"/>
        <v>251815</v>
      </c>
      <c r="L16" s="297">
        <f t="shared" si="2"/>
        <v>0</v>
      </c>
      <c r="M16" s="297">
        <f t="shared" si="2"/>
        <v>251815</v>
      </c>
      <c r="N16" s="297">
        <f t="shared" si="2"/>
        <v>0</v>
      </c>
      <c r="O16" s="297">
        <f t="shared" si="2"/>
        <v>251815</v>
      </c>
      <c r="P16" s="297">
        <f t="shared" si="2"/>
        <v>0</v>
      </c>
      <c r="Q16" s="31" t="e">
        <f>Q17+#REF!</f>
        <v>#VALUE!</v>
      </c>
      <c r="R16" s="31" t="e">
        <f>R17+#REF!</f>
        <v>#VALUE!</v>
      </c>
      <c r="S16" s="31" t="e">
        <f>S17+#REF!</f>
        <v>#VALUE!</v>
      </c>
      <c r="T16" s="31" t="e">
        <f>T17+#REF!</f>
        <v>#VALUE!</v>
      </c>
      <c r="U16" s="31" t="e">
        <f>U17+#REF!</f>
        <v>#VALUE!</v>
      </c>
      <c r="V16" s="31" t="e">
        <f>V17+#REF!</f>
        <v>#VALUE!</v>
      </c>
      <c r="W16" s="31" t="e">
        <f>W17+#REF!</f>
        <v>#VALUE!</v>
      </c>
      <c r="X16" s="31" t="e">
        <f>X17+#REF!</f>
        <v>#VALUE!</v>
      </c>
      <c r="Y16" s="31" t="e">
        <f>Y17+#REF!</f>
        <v>#VALUE!</v>
      </c>
      <c r="Z16" s="31" t="e">
        <f>Z17+#REF!</f>
        <v>#VALUE!</v>
      </c>
      <c r="AA16" s="31" t="e">
        <f>AA17+#REF!</f>
        <v>#VALUE!</v>
      </c>
      <c r="AB16" s="31" t="e">
        <f>AB17+#REF!</f>
        <v>#VALUE!</v>
      </c>
      <c r="AC16" s="31" t="e">
        <f>AC17+#REF!</f>
        <v>#VALUE!</v>
      </c>
      <c r="AD16" s="31" t="e">
        <f>AD17+#REF!</f>
        <v>#VALUE!</v>
      </c>
      <c r="AE16" s="31" t="e">
        <f>AE17+#REF!</f>
        <v>#VALUE!</v>
      </c>
      <c r="AF16" s="31" t="e">
        <f>AF17+#REF!</f>
        <v>#VALUE!</v>
      </c>
      <c r="AG16" s="31" t="e">
        <f>AG17+#REF!</f>
        <v>#VALUE!</v>
      </c>
      <c r="AH16" s="31" t="e">
        <f>AH17+#REF!</f>
        <v>#VALUE!</v>
      </c>
      <c r="AI16" s="31" t="e">
        <f>AI17+#REF!</f>
        <v>#VALUE!</v>
      </c>
      <c r="AJ16" s="31" t="e">
        <f>AJ17+#REF!</f>
        <v>#VALUE!</v>
      </c>
      <c r="AK16" s="31" t="e">
        <f>AK17+#REF!</f>
        <v>#VALUE!</v>
      </c>
      <c r="AL16" s="31" t="e">
        <f>AL17+#REF!</f>
        <v>#VALUE!</v>
      </c>
      <c r="AM16" s="31" t="e">
        <f>AM17+#REF!</f>
        <v>#VALUE!</v>
      </c>
      <c r="AN16" s="31" t="e">
        <f>AN17+#REF!</f>
        <v>#VALUE!</v>
      </c>
      <c r="AO16" s="179" t="e">
        <f>AO17+#REF!</f>
        <v>#VALUE!</v>
      </c>
      <c r="AP16" s="252">
        <f>SUM(F16:H16)</f>
        <v>2434852.0270500001</v>
      </c>
      <c r="AQ16" s="33" t="e">
        <f>SUM(#REF!,#REF!,E16)</f>
        <v>#REF!</v>
      </c>
      <c r="AX16" s="34"/>
      <c r="AY16" s="34"/>
      <c r="AZ16" s="34">
        <f>SUM(F16:H16)</f>
        <v>2434852.0270500001</v>
      </c>
      <c r="BA16" s="34">
        <f>AZ16-E16</f>
        <v>0</v>
      </c>
      <c r="BB16" s="34"/>
      <c r="BC16" s="34"/>
      <c r="BD16" s="34"/>
      <c r="BE16" s="34"/>
      <c r="BF16" s="34"/>
      <c r="BG16" s="34"/>
      <c r="BH16" s="34"/>
      <c r="BI16" s="34"/>
      <c r="BJ16" s="34"/>
    </row>
    <row r="17" spans="1:59" s="39" customFormat="1" ht="25.5" customHeight="1" x14ac:dyDescent="0.2">
      <c r="A17" s="29" t="s">
        <v>39</v>
      </c>
      <c r="B17" s="35" t="s">
        <v>40</v>
      </c>
      <c r="C17" s="110">
        <f>C18+C419</f>
        <v>327.95720000000006</v>
      </c>
      <c r="D17" s="297">
        <f>E17+I17+M17</f>
        <v>2938482.0270499997</v>
      </c>
      <c r="E17" s="297">
        <f t="shared" ref="E17:P17" si="3">E18+E419</f>
        <v>2434852.0270499997</v>
      </c>
      <c r="F17" s="297">
        <f t="shared" si="3"/>
        <v>563421.80466999998</v>
      </c>
      <c r="G17" s="297">
        <f t="shared" si="3"/>
        <v>1557641.1025</v>
      </c>
      <c r="H17" s="297">
        <f t="shared" si="3"/>
        <v>313789.11988000001</v>
      </c>
      <c r="I17" s="297">
        <f t="shared" si="3"/>
        <v>251815</v>
      </c>
      <c r="J17" s="297">
        <f t="shared" si="3"/>
        <v>0</v>
      </c>
      <c r="K17" s="297">
        <f t="shared" si="3"/>
        <v>251815</v>
      </c>
      <c r="L17" s="297">
        <f t="shared" si="3"/>
        <v>0</v>
      </c>
      <c r="M17" s="297">
        <f t="shared" si="3"/>
        <v>251815</v>
      </c>
      <c r="N17" s="297">
        <f t="shared" si="3"/>
        <v>0</v>
      </c>
      <c r="O17" s="297">
        <f t="shared" si="3"/>
        <v>251815</v>
      </c>
      <c r="P17" s="297">
        <f t="shared" si="3"/>
        <v>0</v>
      </c>
      <c r="Q17" s="36" t="s">
        <v>41</v>
      </c>
      <c r="R17" s="36" t="s">
        <v>41</v>
      </c>
      <c r="S17" s="36" t="s">
        <v>41</v>
      </c>
      <c r="T17" s="36" t="s">
        <v>41</v>
      </c>
      <c r="U17" s="36" t="s">
        <v>41</v>
      </c>
      <c r="V17" s="36" t="s">
        <v>41</v>
      </c>
      <c r="W17" s="36" t="s">
        <v>41</v>
      </c>
      <c r="X17" s="36" t="s">
        <v>41</v>
      </c>
      <c r="Y17" s="36" t="s">
        <v>41</v>
      </c>
      <c r="Z17" s="36" t="s">
        <v>41</v>
      </c>
      <c r="AA17" s="36" t="s">
        <v>41</v>
      </c>
      <c r="AB17" s="36" t="s">
        <v>41</v>
      </c>
      <c r="AC17" s="36" t="s">
        <v>41</v>
      </c>
      <c r="AD17" s="36" t="s">
        <v>41</v>
      </c>
      <c r="AE17" s="36" t="s">
        <v>41</v>
      </c>
      <c r="AF17" s="36" t="s">
        <v>41</v>
      </c>
      <c r="AG17" s="36" t="s">
        <v>41</v>
      </c>
      <c r="AH17" s="36" t="s">
        <v>41</v>
      </c>
      <c r="AI17" s="36" t="s">
        <v>41</v>
      </c>
      <c r="AJ17" s="36" t="s">
        <v>41</v>
      </c>
      <c r="AK17" s="36" t="s">
        <v>41</v>
      </c>
      <c r="AL17" s="36" t="s">
        <v>41</v>
      </c>
      <c r="AM17" s="36" t="s">
        <v>41</v>
      </c>
      <c r="AN17" s="36" t="s">
        <v>41</v>
      </c>
      <c r="AO17" s="243" t="s">
        <v>41</v>
      </c>
      <c r="AP17" s="253"/>
      <c r="AQ17" s="38" t="e">
        <f>SUM(#REF!,#REF!,E17)</f>
        <v>#REF!</v>
      </c>
      <c r="AX17" s="40"/>
      <c r="AY17" s="40"/>
      <c r="AZ17" s="34">
        <f>SUM(F17:H17)</f>
        <v>2434852.0270500001</v>
      </c>
      <c r="BA17" s="34">
        <f>AZ17-E17</f>
        <v>0</v>
      </c>
      <c r="BB17" s="40"/>
      <c r="BC17" s="40"/>
      <c r="BD17" s="40"/>
      <c r="BE17" s="40"/>
      <c r="BF17" s="40"/>
      <c r="BG17" s="40"/>
    </row>
    <row r="18" spans="1:59" s="44" customFormat="1" ht="63" x14ac:dyDescent="0.2">
      <c r="A18" s="29" t="s">
        <v>42</v>
      </c>
      <c r="B18" s="35" t="s">
        <v>43</v>
      </c>
      <c r="C18" s="110">
        <f>C19+C88+C244</f>
        <v>327.95720000000006</v>
      </c>
      <c r="D18" s="110">
        <f t="shared" ref="D18:P18" si="4">D19+D88+D244</f>
        <v>2013077.6024999998</v>
      </c>
      <c r="E18" s="110">
        <f t="shared" si="4"/>
        <v>1509447.6025</v>
      </c>
      <c r="F18" s="110">
        <f t="shared" si="4"/>
        <v>0</v>
      </c>
      <c r="G18" s="110">
        <f t="shared" si="4"/>
        <v>1509447.6025</v>
      </c>
      <c r="H18" s="110">
        <f t="shared" si="4"/>
        <v>0</v>
      </c>
      <c r="I18" s="110">
        <f t="shared" si="4"/>
        <v>251815</v>
      </c>
      <c r="J18" s="110">
        <f t="shared" si="4"/>
        <v>0</v>
      </c>
      <c r="K18" s="110">
        <f t="shared" si="4"/>
        <v>251815</v>
      </c>
      <c r="L18" s="110">
        <f t="shared" si="4"/>
        <v>0</v>
      </c>
      <c r="M18" s="110">
        <f t="shared" si="4"/>
        <v>251815</v>
      </c>
      <c r="N18" s="110">
        <f t="shared" si="4"/>
        <v>0</v>
      </c>
      <c r="O18" s="110">
        <f t="shared" si="4"/>
        <v>251815</v>
      </c>
      <c r="P18" s="110">
        <f t="shared" si="4"/>
        <v>0</v>
      </c>
      <c r="Q18" s="41" t="s">
        <v>41</v>
      </c>
      <c r="R18" s="41" t="s">
        <v>41</v>
      </c>
      <c r="S18" s="41" t="s">
        <v>41</v>
      </c>
      <c r="T18" s="41" t="s">
        <v>41</v>
      </c>
      <c r="U18" s="41" t="s">
        <v>41</v>
      </c>
      <c r="V18" s="41" t="s">
        <v>41</v>
      </c>
      <c r="W18" s="41" t="s">
        <v>41</v>
      </c>
      <c r="X18" s="41" t="s">
        <v>41</v>
      </c>
      <c r="Y18" s="41" t="s">
        <v>41</v>
      </c>
      <c r="Z18" s="41" t="s">
        <v>41</v>
      </c>
      <c r="AA18" s="41" t="s">
        <v>41</v>
      </c>
      <c r="AB18" s="41" t="s">
        <v>41</v>
      </c>
      <c r="AC18" s="41" t="s">
        <v>41</v>
      </c>
      <c r="AD18" s="41" t="s">
        <v>41</v>
      </c>
      <c r="AE18" s="41" t="s">
        <v>41</v>
      </c>
      <c r="AF18" s="41" t="s">
        <v>41</v>
      </c>
      <c r="AG18" s="41" t="s">
        <v>41</v>
      </c>
      <c r="AH18" s="41" t="s">
        <v>41</v>
      </c>
      <c r="AI18" s="41" t="s">
        <v>41</v>
      </c>
      <c r="AJ18" s="41" t="s">
        <v>41</v>
      </c>
      <c r="AK18" s="41" t="s">
        <v>41</v>
      </c>
      <c r="AL18" s="41" t="s">
        <v>41</v>
      </c>
      <c r="AM18" s="41" t="s">
        <v>41</v>
      </c>
      <c r="AN18" s="41" t="s">
        <v>41</v>
      </c>
      <c r="AO18" s="244" t="s">
        <v>41</v>
      </c>
      <c r="AP18" s="254">
        <f>G244-'[1]ЧИСТОВИК (1 версия)'!K10</f>
        <v>-103335.70400000003</v>
      </c>
      <c r="AQ18" s="43" t="e">
        <f>SUM(#REF!,#REF!,E18)</f>
        <v>#REF!</v>
      </c>
      <c r="AX18" s="45"/>
      <c r="AY18" s="45"/>
      <c r="AZ18" s="34">
        <f>SUM(F18:H18)</f>
        <v>1509447.6025</v>
      </c>
      <c r="BA18" s="34">
        <f>AZ18-E18</f>
        <v>0</v>
      </c>
      <c r="BB18" s="45"/>
      <c r="BC18" s="45"/>
      <c r="BD18" s="45"/>
      <c r="BE18" s="45"/>
      <c r="BF18" s="45"/>
      <c r="BG18" s="45"/>
    </row>
    <row r="19" spans="1:59" s="65" customFormat="1" ht="33" customHeight="1" collapsed="1" x14ac:dyDescent="0.2">
      <c r="A19" s="29" t="s">
        <v>44</v>
      </c>
      <c r="B19" s="35" t="s">
        <v>977</v>
      </c>
      <c r="C19" s="313">
        <f t="shared" ref="C19:P19" si="5">SUM(C20,C25,C27,C45,C50,C53,C57,C65,C68,C73,C78,C84,C82,C76,C62,C55)</f>
        <v>48.39220000000001</v>
      </c>
      <c r="D19" s="313">
        <f t="shared" si="5"/>
        <v>955548.91999999993</v>
      </c>
      <c r="E19" s="313">
        <f t="shared" si="5"/>
        <v>596599.92000000004</v>
      </c>
      <c r="F19" s="313">
        <f t="shared" si="5"/>
        <v>0</v>
      </c>
      <c r="G19" s="313">
        <f t="shared" si="5"/>
        <v>596599.92000000004</v>
      </c>
      <c r="H19" s="313">
        <f t="shared" si="5"/>
        <v>0</v>
      </c>
      <c r="I19" s="313">
        <f t="shared" si="5"/>
        <v>206815</v>
      </c>
      <c r="J19" s="313">
        <f t="shared" si="5"/>
        <v>0</v>
      </c>
      <c r="K19" s="313">
        <f t="shared" si="5"/>
        <v>206815</v>
      </c>
      <c r="L19" s="313">
        <f t="shared" si="5"/>
        <v>0</v>
      </c>
      <c r="M19" s="313">
        <f t="shared" si="5"/>
        <v>152134</v>
      </c>
      <c r="N19" s="313">
        <f t="shared" si="5"/>
        <v>0</v>
      </c>
      <c r="O19" s="313">
        <f t="shared" si="5"/>
        <v>152134</v>
      </c>
      <c r="P19" s="313">
        <f t="shared" si="5"/>
        <v>0</v>
      </c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314"/>
      <c r="AP19" s="315"/>
      <c r="AQ19" s="205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</row>
    <row r="20" spans="1:59" s="44" customFormat="1" ht="15.75" hidden="1" outlineLevel="1" x14ac:dyDescent="0.2">
      <c r="A20" s="29">
        <v>1</v>
      </c>
      <c r="B20" s="29" t="s">
        <v>46</v>
      </c>
      <c r="C20" s="31">
        <f>SUM(C21:C24)</f>
        <v>1.66</v>
      </c>
      <c r="D20" s="31">
        <f t="shared" ref="D20:P20" si="6">SUM(D21:D24)</f>
        <v>61000</v>
      </c>
      <c r="E20" s="31">
        <f t="shared" si="6"/>
        <v>26000</v>
      </c>
      <c r="F20" s="31">
        <f t="shared" si="6"/>
        <v>0</v>
      </c>
      <c r="G20" s="31">
        <f t="shared" si="6"/>
        <v>26000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35000</v>
      </c>
      <c r="N20" s="31">
        <f t="shared" si="6"/>
        <v>0</v>
      </c>
      <c r="O20" s="31">
        <f t="shared" si="6"/>
        <v>35000</v>
      </c>
      <c r="P20" s="31">
        <f t="shared" si="6"/>
        <v>0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44"/>
      <c r="AP20" s="254"/>
      <c r="AQ20" s="43"/>
      <c r="AX20" s="45"/>
      <c r="AY20" s="45"/>
      <c r="AZ20" s="34"/>
      <c r="BA20" s="34"/>
      <c r="BB20" s="45"/>
      <c r="BC20" s="45"/>
      <c r="BD20" s="45"/>
      <c r="BE20" s="45"/>
      <c r="BF20" s="45"/>
      <c r="BG20" s="45"/>
    </row>
    <row r="21" spans="1:59" s="44" customFormat="1" ht="15.75" hidden="1" outlineLevel="2" x14ac:dyDescent="0.2">
      <c r="A21" s="56" t="s">
        <v>47</v>
      </c>
      <c r="B21" s="57" t="s">
        <v>48</v>
      </c>
      <c r="C21" s="58">
        <v>0</v>
      </c>
      <c r="D21" s="58">
        <f>E21+I21+M21</f>
        <v>26000</v>
      </c>
      <c r="E21" s="58">
        <f>SUM(F21:H21)</f>
        <v>26000</v>
      </c>
      <c r="F21" s="58">
        <v>0</v>
      </c>
      <c r="G21" s="58">
        <v>26000</v>
      </c>
      <c r="H21" s="59">
        <v>0</v>
      </c>
      <c r="I21" s="58">
        <f>SUM(J21:L21)</f>
        <v>0</v>
      </c>
      <c r="J21" s="59">
        <v>0</v>
      </c>
      <c r="K21" s="58">
        <v>0</v>
      </c>
      <c r="L21" s="58">
        <v>0</v>
      </c>
      <c r="M21" s="58">
        <f>SUM(N21:P21)</f>
        <v>0</v>
      </c>
      <c r="N21" s="59">
        <v>0</v>
      </c>
      <c r="O21" s="58">
        <v>0</v>
      </c>
      <c r="P21" s="58"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244"/>
      <c r="AP21" s="254"/>
      <c r="AQ21" s="43"/>
      <c r="AX21" s="45"/>
      <c r="AY21" s="45"/>
      <c r="AZ21" s="34"/>
      <c r="BA21" s="34"/>
      <c r="BB21" s="45"/>
      <c r="BC21" s="45"/>
      <c r="BD21" s="45"/>
      <c r="BE21" s="45"/>
      <c r="BF21" s="45"/>
      <c r="BG21" s="45"/>
    </row>
    <row r="22" spans="1:59" s="44" customFormat="1" ht="31.5" hidden="1" outlineLevel="2" x14ac:dyDescent="0.2">
      <c r="A22" s="56" t="s">
        <v>57</v>
      </c>
      <c r="B22" s="63" t="s">
        <v>804</v>
      </c>
      <c r="C22" s="58">
        <v>1.66</v>
      </c>
      <c r="D22" s="58">
        <f>E22+I22+M22</f>
        <v>12000</v>
      </c>
      <c r="E22" s="58">
        <f>SUM(F22:H22)</f>
        <v>0</v>
      </c>
      <c r="F22" s="58">
        <v>0</v>
      </c>
      <c r="G22" s="58">
        <v>0</v>
      </c>
      <c r="H22" s="59">
        <v>0</v>
      </c>
      <c r="I22" s="58">
        <f>SUM(J22:L22)</f>
        <v>0</v>
      </c>
      <c r="J22" s="59">
        <v>0</v>
      </c>
      <c r="K22" s="58">
        <v>0</v>
      </c>
      <c r="L22" s="58">
        <v>0</v>
      </c>
      <c r="M22" s="58">
        <f>SUM(N22:P22)</f>
        <v>12000</v>
      </c>
      <c r="N22" s="58">
        <v>0</v>
      </c>
      <c r="O22" s="58">
        <v>12000</v>
      </c>
      <c r="P22" s="58"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244"/>
      <c r="AP22" s="254"/>
      <c r="AQ22" s="43"/>
      <c r="AX22" s="45"/>
      <c r="AY22" s="45"/>
      <c r="AZ22" s="34"/>
      <c r="BA22" s="34"/>
      <c r="BB22" s="45"/>
      <c r="BC22" s="45"/>
      <c r="BD22" s="45"/>
      <c r="BE22" s="45"/>
      <c r="BF22" s="45"/>
      <c r="BG22" s="45"/>
    </row>
    <row r="23" spans="1:59" s="44" customFormat="1" ht="31.5" hidden="1" outlineLevel="2" x14ac:dyDescent="0.2">
      <c r="A23" s="56" t="s">
        <v>66</v>
      </c>
      <c r="B23" s="63" t="s">
        <v>807</v>
      </c>
      <c r="C23" s="58">
        <v>0</v>
      </c>
      <c r="D23" s="58">
        <f>E23+I23+M23</f>
        <v>13500</v>
      </c>
      <c r="E23" s="58">
        <f>SUM(F23:H23)</f>
        <v>0</v>
      </c>
      <c r="F23" s="58">
        <v>0</v>
      </c>
      <c r="G23" s="58">
        <v>0</v>
      </c>
      <c r="H23" s="59">
        <v>0</v>
      </c>
      <c r="I23" s="58">
        <f>SUM(J23:L23)</f>
        <v>0</v>
      </c>
      <c r="J23" s="59">
        <v>0</v>
      </c>
      <c r="K23" s="58">
        <v>0</v>
      </c>
      <c r="L23" s="58">
        <v>0</v>
      </c>
      <c r="M23" s="58">
        <f>SUM(N23:P23)</f>
        <v>13500</v>
      </c>
      <c r="N23" s="58">
        <v>0</v>
      </c>
      <c r="O23" s="58">
        <v>13500</v>
      </c>
      <c r="P23" s="58"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244"/>
      <c r="AP23" s="254"/>
      <c r="AQ23" s="43"/>
      <c r="AX23" s="45"/>
      <c r="AY23" s="45"/>
      <c r="AZ23" s="34"/>
      <c r="BA23" s="34"/>
      <c r="BB23" s="45"/>
      <c r="BC23" s="45"/>
      <c r="BD23" s="45"/>
      <c r="BE23" s="45"/>
      <c r="BF23" s="45"/>
      <c r="BG23" s="45"/>
    </row>
    <row r="24" spans="1:59" s="44" customFormat="1" ht="31.5" hidden="1" outlineLevel="2" x14ac:dyDescent="0.2">
      <c r="A24" s="56" t="s">
        <v>74</v>
      </c>
      <c r="B24" s="63" t="s">
        <v>810</v>
      </c>
      <c r="C24" s="58">
        <v>0</v>
      </c>
      <c r="D24" s="58">
        <f>E24+I24+M24</f>
        <v>9500</v>
      </c>
      <c r="E24" s="58">
        <f>SUM(F24:H24)</f>
        <v>0</v>
      </c>
      <c r="F24" s="58">
        <v>0</v>
      </c>
      <c r="G24" s="58">
        <v>0</v>
      </c>
      <c r="H24" s="59">
        <v>0</v>
      </c>
      <c r="I24" s="58">
        <f>SUM(J24:L24)</f>
        <v>0</v>
      </c>
      <c r="J24" s="59">
        <v>0</v>
      </c>
      <c r="K24" s="58">
        <v>0</v>
      </c>
      <c r="L24" s="58">
        <v>0</v>
      </c>
      <c r="M24" s="58">
        <f>SUM(N24:P24)</f>
        <v>9500</v>
      </c>
      <c r="N24" s="58">
        <v>0</v>
      </c>
      <c r="O24" s="58">
        <v>9500</v>
      </c>
      <c r="P24" s="58"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244"/>
      <c r="AP24" s="254"/>
      <c r="AQ24" s="43"/>
      <c r="AX24" s="45"/>
      <c r="AY24" s="45"/>
      <c r="AZ24" s="34"/>
      <c r="BA24" s="34"/>
      <c r="BB24" s="45"/>
      <c r="BC24" s="45"/>
      <c r="BD24" s="45"/>
      <c r="BE24" s="45"/>
      <c r="BF24" s="45"/>
      <c r="BG24" s="45"/>
    </row>
    <row r="25" spans="1:59" s="44" customFormat="1" ht="15.75" hidden="1" outlineLevel="1" x14ac:dyDescent="0.2">
      <c r="A25" s="29">
        <v>2</v>
      </c>
      <c r="B25" s="29" t="s">
        <v>110</v>
      </c>
      <c r="C25" s="31">
        <f>SUM(C26)</f>
        <v>1</v>
      </c>
      <c r="D25" s="31">
        <f t="shared" ref="D25:P25" si="7">SUM(D26)</f>
        <v>7000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7000</v>
      </c>
      <c r="J25" s="31">
        <f t="shared" si="7"/>
        <v>0</v>
      </c>
      <c r="K25" s="31">
        <f t="shared" si="7"/>
        <v>7000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7"/>
        <v>0</v>
      </c>
      <c r="P25" s="31">
        <f t="shared" si="7"/>
        <v>0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244"/>
      <c r="AP25" s="254"/>
      <c r="AQ25" s="43"/>
      <c r="AX25" s="45"/>
      <c r="AY25" s="45"/>
      <c r="AZ25" s="34"/>
      <c r="BA25" s="34"/>
      <c r="BB25" s="45"/>
      <c r="BC25" s="45"/>
      <c r="BD25" s="45"/>
      <c r="BE25" s="45"/>
      <c r="BF25" s="45"/>
      <c r="BG25" s="45"/>
    </row>
    <row r="26" spans="1:59" s="44" customFormat="1" ht="15.75" hidden="1" outlineLevel="2" x14ac:dyDescent="0.2">
      <c r="A26" s="300" t="s">
        <v>940</v>
      </c>
      <c r="B26" s="159" t="s">
        <v>762</v>
      </c>
      <c r="C26" s="58">
        <v>1</v>
      </c>
      <c r="D26" s="58">
        <f>E26+I26+M26</f>
        <v>7000</v>
      </c>
      <c r="E26" s="58">
        <v>0</v>
      </c>
      <c r="F26" s="58">
        <f>SUM(G26:H26)</f>
        <v>0</v>
      </c>
      <c r="G26" s="58">
        <v>0</v>
      </c>
      <c r="H26" s="58">
        <v>0</v>
      </c>
      <c r="I26" s="58">
        <f>SUM(J26:M26)</f>
        <v>7000</v>
      </c>
      <c r="J26" s="59">
        <v>0</v>
      </c>
      <c r="K26" s="144">
        <f>10000-3000</f>
        <v>7000</v>
      </c>
      <c r="L26" s="59">
        <v>0</v>
      </c>
      <c r="M26" s="58">
        <f>SUM(N26:P26)</f>
        <v>0</v>
      </c>
      <c r="N26" s="59">
        <v>0</v>
      </c>
      <c r="O26" s="58">
        <v>0</v>
      </c>
      <c r="P26" s="58"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244"/>
      <c r="AP26" s="254"/>
      <c r="AQ26" s="43"/>
      <c r="AX26" s="45"/>
      <c r="AY26" s="45"/>
      <c r="AZ26" s="34"/>
      <c r="BA26" s="34"/>
      <c r="BB26" s="45"/>
      <c r="BC26" s="45"/>
      <c r="BD26" s="45"/>
      <c r="BE26" s="45"/>
      <c r="BF26" s="45"/>
      <c r="BG26" s="45"/>
    </row>
    <row r="27" spans="1:59" s="44" customFormat="1" ht="15.75" hidden="1" outlineLevel="1" x14ac:dyDescent="0.2">
      <c r="A27" s="29">
        <v>3</v>
      </c>
      <c r="B27" s="29" t="s">
        <v>128</v>
      </c>
      <c r="C27" s="31">
        <f>SUM(C28:C44)</f>
        <v>14.45</v>
      </c>
      <c r="D27" s="31">
        <f t="shared" ref="D27:P27" si="8">SUM(D28:D44)</f>
        <v>438107</v>
      </c>
      <c r="E27" s="31">
        <f t="shared" si="8"/>
        <v>314607</v>
      </c>
      <c r="F27" s="31">
        <f t="shared" si="8"/>
        <v>0</v>
      </c>
      <c r="G27" s="31">
        <f t="shared" si="8"/>
        <v>314607</v>
      </c>
      <c r="H27" s="31">
        <f t="shared" si="8"/>
        <v>0</v>
      </c>
      <c r="I27" s="31">
        <f t="shared" si="8"/>
        <v>123500</v>
      </c>
      <c r="J27" s="31">
        <f t="shared" si="8"/>
        <v>0</v>
      </c>
      <c r="K27" s="31">
        <f t="shared" si="8"/>
        <v>123500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8"/>
        <v>0</v>
      </c>
      <c r="P27" s="31">
        <f t="shared" si="8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244"/>
      <c r="AP27" s="254"/>
      <c r="AQ27" s="43"/>
      <c r="AX27" s="45"/>
      <c r="AY27" s="45"/>
      <c r="AZ27" s="34"/>
      <c r="BA27" s="34"/>
      <c r="BB27" s="45"/>
      <c r="BC27" s="45"/>
      <c r="BD27" s="45"/>
      <c r="BE27" s="45"/>
      <c r="BF27" s="45"/>
      <c r="BG27" s="45"/>
    </row>
    <row r="28" spans="1:59" s="44" customFormat="1" ht="15.75" hidden="1" outlineLevel="2" x14ac:dyDescent="0.2">
      <c r="A28" s="300" t="s">
        <v>129</v>
      </c>
      <c r="B28" s="57" t="s">
        <v>162</v>
      </c>
      <c r="C28" s="58">
        <v>0</v>
      </c>
      <c r="D28" s="58">
        <f t="shared" ref="D28:D44" si="9">E28+I28+M28</f>
        <v>10000</v>
      </c>
      <c r="E28" s="58">
        <f t="shared" ref="E28:E39" si="10">SUM(F28:H28)</f>
        <v>10000</v>
      </c>
      <c r="F28" s="58">
        <v>0</v>
      </c>
      <c r="G28" s="58">
        <v>10000</v>
      </c>
      <c r="H28" s="59">
        <v>0</v>
      </c>
      <c r="I28" s="58">
        <f t="shared" ref="I28:I39" si="11">SUM(J28:L28)</f>
        <v>0</v>
      </c>
      <c r="J28" s="59">
        <v>0</v>
      </c>
      <c r="K28" s="58">
        <v>0</v>
      </c>
      <c r="L28" s="58">
        <v>0</v>
      </c>
      <c r="M28" s="58">
        <f t="shared" ref="M28:M44" si="12">SUM(N28:P28)</f>
        <v>0</v>
      </c>
      <c r="N28" s="59">
        <v>0</v>
      </c>
      <c r="O28" s="58">
        <v>0</v>
      </c>
      <c r="P28" s="58"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244"/>
      <c r="AP28" s="254"/>
      <c r="AQ28" s="43"/>
      <c r="AX28" s="45"/>
      <c r="AY28" s="45"/>
      <c r="AZ28" s="34"/>
      <c r="BA28" s="34"/>
      <c r="BB28" s="45"/>
      <c r="BC28" s="45"/>
      <c r="BD28" s="45"/>
      <c r="BE28" s="45"/>
      <c r="BF28" s="45"/>
      <c r="BG28" s="45"/>
    </row>
    <row r="29" spans="1:59" s="307" customFormat="1" ht="15.75" hidden="1" outlineLevel="2" x14ac:dyDescent="0.2">
      <c r="A29" s="301" t="s">
        <v>136</v>
      </c>
      <c r="B29" s="302" t="s">
        <v>721</v>
      </c>
      <c r="C29" s="106">
        <v>0</v>
      </c>
      <c r="D29" s="106">
        <f t="shared" si="9"/>
        <v>8260</v>
      </c>
      <c r="E29" s="106">
        <f t="shared" si="10"/>
        <v>8260</v>
      </c>
      <c r="F29" s="106">
        <v>0</v>
      </c>
      <c r="G29" s="106">
        <v>8260</v>
      </c>
      <c r="H29" s="303">
        <v>0</v>
      </c>
      <c r="I29" s="106">
        <f t="shared" si="11"/>
        <v>0</v>
      </c>
      <c r="J29" s="303">
        <v>0</v>
      </c>
      <c r="K29" s="106">
        <v>0</v>
      </c>
      <c r="L29" s="106">
        <v>0</v>
      </c>
      <c r="M29" s="106">
        <f t="shared" si="12"/>
        <v>0</v>
      </c>
      <c r="N29" s="303">
        <v>0</v>
      </c>
      <c r="O29" s="106">
        <v>0</v>
      </c>
      <c r="P29" s="106">
        <v>0</v>
      </c>
      <c r="Q29" s="304" t="s">
        <v>163</v>
      </c>
      <c r="R29" s="305" t="s">
        <v>164</v>
      </c>
      <c r="S29" s="305" t="s">
        <v>165</v>
      </c>
      <c r="T29" s="305" t="s">
        <v>166</v>
      </c>
      <c r="U29" s="305" t="s">
        <v>167</v>
      </c>
      <c r="V29" s="305" t="s">
        <v>168</v>
      </c>
      <c r="W29" s="305" t="s">
        <v>169</v>
      </c>
      <c r="X29" s="305"/>
      <c r="Y29" s="305"/>
      <c r="Z29" s="305"/>
      <c r="AA29" s="305"/>
      <c r="AB29" s="305"/>
      <c r="AC29" s="305"/>
      <c r="AD29" s="305" t="s">
        <v>170</v>
      </c>
      <c r="AE29" s="305" t="s">
        <v>171</v>
      </c>
      <c r="AF29" s="305" t="s">
        <v>169</v>
      </c>
      <c r="AG29" s="106"/>
      <c r="AH29" s="106"/>
      <c r="AI29" s="106"/>
      <c r="AJ29" s="106"/>
      <c r="AK29" s="106"/>
      <c r="AL29" s="106"/>
      <c r="AM29" s="106"/>
      <c r="AN29" s="106"/>
      <c r="AO29" s="303"/>
      <c r="AP29" s="306" t="s">
        <v>172</v>
      </c>
      <c r="AZ29" s="308">
        <f t="shared" ref="AZ29" si="13">SUM(F29:H29)</f>
        <v>8260</v>
      </c>
      <c r="BA29" s="308">
        <f t="shared" ref="BA29" si="14">AZ29-E29</f>
        <v>0</v>
      </c>
    </row>
    <row r="30" spans="1:59" s="44" customFormat="1" ht="15.75" hidden="1" outlineLevel="2" x14ac:dyDescent="0.2">
      <c r="A30" s="300" t="s">
        <v>138</v>
      </c>
      <c r="B30" s="63" t="s">
        <v>174</v>
      </c>
      <c r="C30" s="58">
        <v>1.85</v>
      </c>
      <c r="D30" s="58">
        <f t="shared" si="9"/>
        <v>10347</v>
      </c>
      <c r="E30" s="58">
        <f t="shared" si="10"/>
        <v>10347</v>
      </c>
      <c r="F30" s="58">
        <v>0</v>
      </c>
      <c r="G30" s="58">
        <v>10347</v>
      </c>
      <c r="H30" s="59">
        <v>0</v>
      </c>
      <c r="I30" s="58">
        <f t="shared" si="11"/>
        <v>0</v>
      </c>
      <c r="J30" s="59">
        <v>0</v>
      </c>
      <c r="K30" s="58">
        <v>0</v>
      </c>
      <c r="L30" s="58">
        <v>0</v>
      </c>
      <c r="M30" s="58">
        <f t="shared" si="12"/>
        <v>0</v>
      </c>
      <c r="N30" s="59">
        <v>0</v>
      </c>
      <c r="O30" s="58">
        <v>0</v>
      </c>
      <c r="P30" s="58"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244"/>
      <c r="AP30" s="254"/>
      <c r="AQ30" s="43"/>
      <c r="AX30" s="45"/>
      <c r="AY30" s="45"/>
      <c r="AZ30" s="34"/>
      <c r="BA30" s="34"/>
      <c r="BB30" s="45"/>
      <c r="BC30" s="45"/>
      <c r="BD30" s="45"/>
      <c r="BE30" s="45"/>
      <c r="BF30" s="45"/>
      <c r="BG30" s="45"/>
    </row>
    <row r="31" spans="1:59" s="44" customFormat="1" ht="31.5" hidden="1" outlineLevel="2" x14ac:dyDescent="0.2">
      <c r="A31" s="300" t="s">
        <v>141</v>
      </c>
      <c r="B31" s="159" t="s">
        <v>200</v>
      </c>
      <c r="C31" s="58">
        <v>2.6</v>
      </c>
      <c r="D31" s="58">
        <f t="shared" si="9"/>
        <v>6000</v>
      </c>
      <c r="E31" s="58">
        <f t="shared" si="10"/>
        <v>6000</v>
      </c>
      <c r="F31" s="58">
        <v>0</v>
      </c>
      <c r="G31" s="58">
        <v>6000</v>
      </c>
      <c r="H31" s="59">
        <v>0</v>
      </c>
      <c r="I31" s="58">
        <f t="shared" si="11"/>
        <v>0</v>
      </c>
      <c r="J31" s="59">
        <v>0</v>
      </c>
      <c r="K31" s="58">
        <v>0</v>
      </c>
      <c r="L31" s="58">
        <v>0</v>
      </c>
      <c r="M31" s="58">
        <f t="shared" si="12"/>
        <v>0</v>
      </c>
      <c r="N31" s="59">
        <v>0</v>
      </c>
      <c r="O31" s="58">
        <v>0</v>
      </c>
      <c r="P31" s="58"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244"/>
      <c r="AP31" s="254"/>
      <c r="AQ31" s="43"/>
      <c r="AX31" s="45"/>
      <c r="AY31" s="45"/>
      <c r="AZ31" s="34"/>
      <c r="BA31" s="34"/>
      <c r="BB31" s="45"/>
      <c r="BC31" s="45"/>
      <c r="BD31" s="45"/>
      <c r="BE31" s="45"/>
      <c r="BF31" s="45"/>
      <c r="BG31" s="45"/>
    </row>
    <row r="32" spans="1:59" s="44" customFormat="1" ht="15.75" hidden="1" outlineLevel="2" x14ac:dyDescent="0.2">
      <c r="A32" s="300" t="s">
        <v>144</v>
      </c>
      <c r="B32" s="57" t="s">
        <v>204</v>
      </c>
      <c r="C32" s="58">
        <v>6</v>
      </c>
      <c r="D32" s="58">
        <f t="shared" si="9"/>
        <v>50500</v>
      </c>
      <c r="E32" s="58">
        <f t="shared" si="10"/>
        <v>35000</v>
      </c>
      <c r="F32" s="58">
        <v>0</v>
      </c>
      <c r="G32" s="58">
        <v>35000</v>
      </c>
      <c r="H32" s="59">
        <v>0</v>
      </c>
      <c r="I32" s="58">
        <f t="shared" si="11"/>
        <v>15500</v>
      </c>
      <c r="J32" s="59">
        <v>0</v>
      </c>
      <c r="K32" s="58">
        <f>50500-G32</f>
        <v>15500</v>
      </c>
      <c r="L32" s="59"/>
      <c r="M32" s="58">
        <f t="shared" si="12"/>
        <v>0</v>
      </c>
      <c r="N32" s="59">
        <v>0</v>
      </c>
      <c r="O32" s="58">
        <v>0</v>
      </c>
      <c r="P32" s="58"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244"/>
      <c r="AP32" s="254"/>
      <c r="AQ32" s="43"/>
      <c r="AX32" s="45"/>
      <c r="AY32" s="45"/>
      <c r="AZ32" s="34"/>
      <c r="BA32" s="34"/>
      <c r="BB32" s="45"/>
      <c r="BC32" s="45"/>
      <c r="BD32" s="45"/>
      <c r="BE32" s="45"/>
      <c r="BF32" s="45"/>
      <c r="BG32" s="45"/>
    </row>
    <row r="33" spans="1:59" s="44" customFormat="1" ht="15.75" hidden="1" outlineLevel="2" x14ac:dyDescent="0.2">
      <c r="A33" s="300" t="s">
        <v>152</v>
      </c>
      <c r="B33" s="57" t="s">
        <v>210</v>
      </c>
      <c r="C33" s="58">
        <v>4</v>
      </c>
      <c r="D33" s="58">
        <f t="shared" si="9"/>
        <v>38000</v>
      </c>
      <c r="E33" s="58">
        <f t="shared" si="10"/>
        <v>13000</v>
      </c>
      <c r="F33" s="58">
        <v>0</v>
      </c>
      <c r="G33" s="58">
        <v>13000</v>
      </c>
      <c r="H33" s="59">
        <v>0</v>
      </c>
      <c r="I33" s="58">
        <f t="shared" si="11"/>
        <v>25000</v>
      </c>
      <c r="J33" s="59">
        <v>0</v>
      </c>
      <c r="K33" s="58">
        <f>38000-G33</f>
        <v>25000</v>
      </c>
      <c r="L33" s="59"/>
      <c r="M33" s="58">
        <f t="shared" si="12"/>
        <v>0</v>
      </c>
      <c r="N33" s="59">
        <v>0</v>
      </c>
      <c r="O33" s="58">
        <v>0</v>
      </c>
      <c r="P33" s="58"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244"/>
      <c r="AP33" s="254"/>
      <c r="AQ33" s="43"/>
      <c r="AX33" s="45"/>
      <c r="AY33" s="45"/>
      <c r="AZ33" s="34"/>
      <c r="BA33" s="34"/>
      <c r="BB33" s="45"/>
      <c r="BC33" s="45"/>
      <c r="BD33" s="45"/>
      <c r="BE33" s="45"/>
      <c r="BF33" s="45"/>
      <c r="BG33" s="45"/>
    </row>
    <row r="34" spans="1:59" s="44" customFormat="1" ht="15.75" hidden="1" outlineLevel="2" x14ac:dyDescent="0.2">
      <c r="A34" s="300" t="s">
        <v>154</v>
      </c>
      <c r="B34" s="57" t="s">
        <v>213</v>
      </c>
      <c r="C34" s="58">
        <v>0</v>
      </c>
      <c r="D34" s="58">
        <f t="shared" si="9"/>
        <v>100000</v>
      </c>
      <c r="E34" s="58">
        <f t="shared" si="10"/>
        <v>45000</v>
      </c>
      <c r="F34" s="58">
        <v>0</v>
      </c>
      <c r="G34" s="58">
        <v>45000</v>
      </c>
      <c r="H34" s="58">
        <v>0</v>
      </c>
      <c r="I34" s="58">
        <f t="shared" si="11"/>
        <v>55000</v>
      </c>
      <c r="J34" s="58">
        <v>0</v>
      </c>
      <c r="K34" s="58">
        <f>100000-G34</f>
        <v>55000</v>
      </c>
      <c r="L34" s="58"/>
      <c r="M34" s="58">
        <f t="shared" si="12"/>
        <v>0</v>
      </c>
      <c r="N34" s="59">
        <v>0</v>
      </c>
      <c r="O34" s="58">
        <v>0</v>
      </c>
      <c r="P34" s="58"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244"/>
      <c r="AP34" s="254"/>
      <c r="AQ34" s="43"/>
      <c r="AX34" s="45"/>
      <c r="AY34" s="45"/>
      <c r="AZ34" s="34"/>
      <c r="BA34" s="34"/>
      <c r="BB34" s="45"/>
      <c r="BC34" s="45"/>
      <c r="BD34" s="45"/>
      <c r="BE34" s="45"/>
      <c r="BF34" s="45"/>
      <c r="BG34" s="45"/>
    </row>
    <row r="35" spans="1:59" s="44" customFormat="1" ht="31.5" hidden="1" outlineLevel="2" x14ac:dyDescent="0.2">
      <c r="A35" s="300" t="s">
        <v>161</v>
      </c>
      <c r="B35" s="63" t="s">
        <v>870</v>
      </c>
      <c r="C35" s="58">
        <v>0</v>
      </c>
      <c r="D35" s="58">
        <f t="shared" si="9"/>
        <v>30000</v>
      </c>
      <c r="E35" s="58">
        <f t="shared" si="10"/>
        <v>30000</v>
      </c>
      <c r="F35" s="58">
        <v>0</v>
      </c>
      <c r="G35" s="58">
        <v>30000</v>
      </c>
      <c r="H35" s="59">
        <v>0</v>
      </c>
      <c r="I35" s="58">
        <f t="shared" si="11"/>
        <v>0</v>
      </c>
      <c r="J35" s="59">
        <v>0</v>
      </c>
      <c r="K35" s="58">
        <v>0</v>
      </c>
      <c r="L35" s="58">
        <v>0</v>
      </c>
      <c r="M35" s="58">
        <f t="shared" si="12"/>
        <v>0</v>
      </c>
      <c r="N35" s="59">
        <v>0</v>
      </c>
      <c r="O35" s="58">
        <v>0</v>
      </c>
      <c r="P35" s="58">
        <v>0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244"/>
      <c r="AP35" s="254"/>
      <c r="AQ35" s="43"/>
      <c r="AX35" s="45"/>
      <c r="AY35" s="45"/>
      <c r="AZ35" s="34"/>
      <c r="BA35" s="34"/>
      <c r="BB35" s="45"/>
      <c r="BC35" s="45"/>
      <c r="BD35" s="45"/>
      <c r="BE35" s="45"/>
      <c r="BF35" s="45"/>
      <c r="BG35" s="45"/>
    </row>
    <row r="36" spans="1:59" s="44" customFormat="1" ht="31.5" hidden="1" outlineLevel="2" x14ac:dyDescent="0.2">
      <c r="A36" s="300" t="s">
        <v>173</v>
      </c>
      <c r="B36" s="63" t="s">
        <v>871</v>
      </c>
      <c r="C36" s="58">
        <v>0</v>
      </c>
      <c r="D36" s="58">
        <f t="shared" si="9"/>
        <v>35000</v>
      </c>
      <c r="E36" s="58">
        <f t="shared" si="10"/>
        <v>35000</v>
      </c>
      <c r="F36" s="58">
        <v>0</v>
      </c>
      <c r="G36" s="58">
        <v>35000</v>
      </c>
      <c r="H36" s="59">
        <v>0</v>
      </c>
      <c r="I36" s="58">
        <f t="shared" si="11"/>
        <v>0</v>
      </c>
      <c r="J36" s="59">
        <v>0</v>
      </c>
      <c r="K36" s="58">
        <v>0</v>
      </c>
      <c r="L36" s="58">
        <v>0</v>
      </c>
      <c r="M36" s="58">
        <f t="shared" si="12"/>
        <v>0</v>
      </c>
      <c r="N36" s="59">
        <v>0</v>
      </c>
      <c r="O36" s="58">
        <v>0</v>
      </c>
      <c r="P36" s="58"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244"/>
      <c r="AP36" s="254"/>
      <c r="AQ36" s="43"/>
      <c r="AX36" s="45"/>
      <c r="AY36" s="45"/>
      <c r="AZ36" s="34"/>
      <c r="BA36" s="34"/>
      <c r="BB36" s="45"/>
      <c r="BC36" s="45"/>
      <c r="BD36" s="45"/>
      <c r="BE36" s="45"/>
      <c r="BF36" s="45"/>
      <c r="BG36" s="45"/>
    </row>
    <row r="37" spans="1:59" s="44" customFormat="1" ht="31.5" hidden="1" outlineLevel="2" x14ac:dyDescent="0.2">
      <c r="A37" s="300" t="s">
        <v>181</v>
      </c>
      <c r="B37" s="63" t="s">
        <v>228</v>
      </c>
      <c r="C37" s="58">
        <v>0</v>
      </c>
      <c r="D37" s="58">
        <f t="shared" si="9"/>
        <v>17000</v>
      </c>
      <c r="E37" s="58">
        <f t="shared" si="10"/>
        <v>17000</v>
      </c>
      <c r="F37" s="58">
        <v>0</v>
      </c>
      <c r="G37" s="58">
        <v>17000</v>
      </c>
      <c r="H37" s="59">
        <v>0</v>
      </c>
      <c r="I37" s="58">
        <f t="shared" si="11"/>
        <v>0</v>
      </c>
      <c r="J37" s="59">
        <v>0</v>
      </c>
      <c r="K37" s="58">
        <v>0</v>
      </c>
      <c r="L37" s="58">
        <v>0</v>
      </c>
      <c r="M37" s="58">
        <f t="shared" si="12"/>
        <v>0</v>
      </c>
      <c r="N37" s="59">
        <v>0</v>
      </c>
      <c r="O37" s="58">
        <v>0</v>
      </c>
      <c r="P37" s="58"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244"/>
      <c r="AP37" s="254"/>
      <c r="AQ37" s="43"/>
      <c r="AX37" s="45"/>
      <c r="AY37" s="45"/>
      <c r="AZ37" s="34"/>
      <c r="BA37" s="34"/>
      <c r="BB37" s="45"/>
      <c r="BC37" s="45"/>
      <c r="BD37" s="45"/>
      <c r="BE37" s="45"/>
      <c r="BF37" s="45"/>
      <c r="BG37" s="45"/>
    </row>
    <row r="38" spans="1:59" s="44" customFormat="1" ht="31.5" hidden="1" outlineLevel="2" x14ac:dyDescent="0.2">
      <c r="A38" s="300" t="s">
        <v>187</v>
      </c>
      <c r="B38" s="63" t="s">
        <v>231</v>
      </c>
      <c r="C38" s="58">
        <v>0</v>
      </c>
      <c r="D38" s="58">
        <f t="shared" si="9"/>
        <v>35000</v>
      </c>
      <c r="E38" s="58">
        <f t="shared" si="10"/>
        <v>35000</v>
      </c>
      <c r="F38" s="58">
        <v>0</v>
      </c>
      <c r="G38" s="58">
        <v>35000</v>
      </c>
      <c r="H38" s="59">
        <v>0</v>
      </c>
      <c r="I38" s="58">
        <f t="shared" si="11"/>
        <v>0</v>
      </c>
      <c r="J38" s="59">
        <v>0</v>
      </c>
      <c r="K38" s="58">
        <v>0</v>
      </c>
      <c r="L38" s="58">
        <v>0</v>
      </c>
      <c r="M38" s="58">
        <f t="shared" si="12"/>
        <v>0</v>
      </c>
      <c r="N38" s="59">
        <v>0</v>
      </c>
      <c r="O38" s="58">
        <v>0</v>
      </c>
      <c r="P38" s="58">
        <v>0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244"/>
      <c r="AP38" s="254"/>
      <c r="AQ38" s="43"/>
      <c r="AX38" s="45"/>
      <c r="AY38" s="45"/>
      <c r="AZ38" s="34"/>
      <c r="BA38" s="34"/>
      <c r="BB38" s="45"/>
      <c r="BC38" s="45"/>
      <c r="BD38" s="45"/>
      <c r="BE38" s="45"/>
      <c r="BF38" s="45"/>
      <c r="BG38" s="45"/>
    </row>
    <row r="39" spans="1:59" s="44" customFormat="1" ht="31.5" hidden="1" outlineLevel="2" x14ac:dyDescent="0.2">
      <c r="A39" s="300" t="s">
        <v>192</v>
      </c>
      <c r="B39" s="63" t="s">
        <v>934</v>
      </c>
      <c r="C39" s="58">
        <v>0</v>
      </c>
      <c r="D39" s="58">
        <f t="shared" si="9"/>
        <v>70000</v>
      </c>
      <c r="E39" s="58">
        <f t="shared" si="10"/>
        <v>70000</v>
      </c>
      <c r="F39" s="58">
        <v>0</v>
      </c>
      <c r="G39" s="58">
        <v>70000</v>
      </c>
      <c r="H39" s="59">
        <v>0</v>
      </c>
      <c r="I39" s="58">
        <f t="shared" si="11"/>
        <v>0</v>
      </c>
      <c r="J39" s="59">
        <v>0</v>
      </c>
      <c r="K39" s="58">
        <v>0</v>
      </c>
      <c r="L39" s="58">
        <v>0</v>
      </c>
      <c r="M39" s="58">
        <f t="shared" si="12"/>
        <v>0</v>
      </c>
      <c r="N39" s="59">
        <v>0</v>
      </c>
      <c r="O39" s="58">
        <v>0</v>
      </c>
      <c r="P39" s="58"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244"/>
      <c r="AP39" s="254"/>
      <c r="AQ39" s="43"/>
      <c r="AX39" s="45"/>
      <c r="AY39" s="45"/>
      <c r="AZ39" s="34"/>
      <c r="BA39" s="34"/>
      <c r="BB39" s="45"/>
      <c r="BC39" s="45"/>
      <c r="BD39" s="45"/>
      <c r="BE39" s="45"/>
      <c r="BF39" s="45"/>
      <c r="BG39" s="45"/>
    </row>
    <row r="40" spans="1:59" s="44" customFormat="1" ht="15.75" hidden="1" outlineLevel="2" x14ac:dyDescent="0.2">
      <c r="A40" s="300" t="s">
        <v>199</v>
      </c>
      <c r="B40" s="63" t="s">
        <v>765</v>
      </c>
      <c r="C40" s="58">
        <v>0</v>
      </c>
      <c r="D40" s="58">
        <f t="shared" si="9"/>
        <v>5000</v>
      </c>
      <c r="E40" s="58">
        <v>0</v>
      </c>
      <c r="F40" s="58">
        <f>SUM(G40:H40)</f>
        <v>0</v>
      </c>
      <c r="G40" s="58">
        <v>0</v>
      </c>
      <c r="H40" s="59">
        <v>0</v>
      </c>
      <c r="I40" s="58">
        <f>SUM(J40:M40)</f>
        <v>5000</v>
      </c>
      <c r="J40" s="59">
        <v>0</v>
      </c>
      <c r="K40" s="58">
        <v>5000</v>
      </c>
      <c r="L40" s="59">
        <v>0</v>
      </c>
      <c r="M40" s="58">
        <f t="shared" si="12"/>
        <v>0</v>
      </c>
      <c r="N40" s="59">
        <v>0</v>
      </c>
      <c r="O40" s="58">
        <v>0</v>
      </c>
      <c r="P40" s="58"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244"/>
      <c r="AP40" s="254"/>
      <c r="AQ40" s="43"/>
      <c r="AX40" s="45"/>
      <c r="AY40" s="45"/>
      <c r="AZ40" s="34"/>
      <c r="BA40" s="34"/>
      <c r="BB40" s="45"/>
      <c r="BC40" s="45"/>
      <c r="BD40" s="45"/>
      <c r="BE40" s="45"/>
      <c r="BF40" s="45"/>
      <c r="BG40" s="45"/>
    </row>
    <row r="41" spans="1:59" s="44" customFormat="1" ht="15.75" hidden="1" outlineLevel="2" x14ac:dyDescent="0.2">
      <c r="A41" s="300" t="s">
        <v>203</v>
      </c>
      <c r="B41" s="63" t="s">
        <v>915</v>
      </c>
      <c r="C41" s="58">
        <v>0</v>
      </c>
      <c r="D41" s="58">
        <f t="shared" si="9"/>
        <v>9000</v>
      </c>
      <c r="E41" s="58">
        <v>0</v>
      </c>
      <c r="F41" s="58">
        <f>SUM(G41:H41)</f>
        <v>0</v>
      </c>
      <c r="G41" s="58">
        <v>0</v>
      </c>
      <c r="H41" s="59">
        <v>0</v>
      </c>
      <c r="I41" s="58">
        <f>SUM(J41:M41)</f>
        <v>9000</v>
      </c>
      <c r="J41" s="59">
        <v>0</v>
      </c>
      <c r="K41" s="58">
        <v>9000</v>
      </c>
      <c r="L41" s="59">
        <v>0</v>
      </c>
      <c r="M41" s="58">
        <f t="shared" si="12"/>
        <v>0</v>
      </c>
      <c r="N41" s="59">
        <v>0</v>
      </c>
      <c r="O41" s="58">
        <v>0</v>
      </c>
      <c r="P41" s="58"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244"/>
      <c r="AP41" s="254"/>
      <c r="AQ41" s="43"/>
      <c r="AX41" s="45"/>
      <c r="AY41" s="45"/>
      <c r="AZ41" s="34"/>
      <c r="BA41" s="34"/>
      <c r="BB41" s="45"/>
      <c r="BC41" s="45"/>
      <c r="BD41" s="45"/>
      <c r="BE41" s="45"/>
      <c r="BF41" s="45"/>
      <c r="BG41" s="45"/>
    </row>
    <row r="42" spans="1:59" s="44" customFormat="1" ht="15.75" hidden="1" outlineLevel="2" x14ac:dyDescent="0.2">
      <c r="A42" s="300" t="s">
        <v>209</v>
      </c>
      <c r="B42" s="63" t="s">
        <v>766</v>
      </c>
      <c r="C42" s="58">
        <v>0</v>
      </c>
      <c r="D42" s="58">
        <f t="shared" si="9"/>
        <v>5000</v>
      </c>
      <c r="E42" s="58">
        <v>0</v>
      </c>
      <c r="F42" s="58">
        <f>SUM(G42:H42)</f>
        <v>0</v>
      </c>
      <c r="G42" s="58">
        <v>0</v>
      </c>
      <c r="H42" s="59">
        <v>0</v>
      </c>
      <c r="I42" s="58">
        <f>SUM(J42:M42)</f>
        <v>5000</v>
      </c>
      <c r="J42" s="59">
        <v>0</v>
      </c>
      <c r="K42" s="58">
        <v>5000</v>
      </c>
      <c r="L42" s="59">
        <v>0</v>
      </c>
      <c r="M42" s="58">
        <f t="shared" si="12"/>
        <v>0</v>
      </c>
      <c r="N42" s="59">
        <v>0</v>
      </c>
      <c r="O42" s="58">
        <v>0</v>
      </c>
      <c r="P42" s="58">
        <v>0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244"/>
      <c r="AP42" s="254"/>
      <c r="AQ42" s="43"/>
      <c r="AX42" s="45"/>
      <c r="AY42" s="45"/>
      <c r="AZ42" s="34"/>
      <c r="BA42" s="34"/>
      <c r="BB42" s="45"/>
      <c r="BC42" s="45"/>
      <c r="BD42" s="45"/>
      <c r="BE42" s="45"/>
      <c r="BF42" s="45"/>
      <c r="BG42" s="45"/>
    </row>
    <row r="43" spans="1:59" s="44" customFormat="1" ht="15.75" hidden="1" outlineLevel="2" x14ac:dyDescent="0.2">
      <c r="A43" s="300" t="s">
        <v>212</v>
      </c>
      <c r="B43" s="63" t="s">
        <v>767</v>
      </c>
      <c r="C43" s="58">
        <v>0</v>
      </c>
      <c r="D43" s="58">
        <f t="shared" si="9"/>
        <v>5000</v>
      </c>
      <c r="E43" s="58">
        <v>0</v>
      </c>
      <c r="F43" s="58">
        <f>SUM(G43:H43)</f>
        <v>0</v>
      </c>
      <c r="G43" s="58">
        <v>0</v>
      </c>
      <c r="H43" s="59">
        <v>0</v>
      </c>
      <c r="I43" s="58">
        <f>SUM(J43:M43)</f>
        <v>5000</v>
      </c>
      <c r="J43" s="59">
        <v>0</v>
      </c>
      <c r="K43" s="58">
        <v>5000</v>
      </c>
      <c r="L43" s="59">
        <v>0</v>
      </c>
      <c r="M43" s="58">
        <f t="shared" si="12"/>
        <v>0</v>
      </c>
      <c r="N43" s="59">
        <v>0</v>
      </c>
      <c r="O43" s="58">
        <v>0</v>
      </c>
      <c r="P43" s="58"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244"/>
      <c r="AP43" s="254"/>
      <c r="AQ43" s="43"/>
      <c r="AX43" s="45"/>
      <c r="AY43" s="45"/>
      <c r="AZ43" s="34"/>
      <c r="BA43" s="34"/>
      <c r="BB43" s="45"/>
      <c r="BC43" s="45"/>
      <c r="BD43" s="45"/>
      <c r="BE43" s="45"/>
      <c r="BF43" s="45"/>
      <c r="BG43" s="45"/>
    </row>
    <row r="44" spans="1:59" s="44" customFormat="1" ht="15.75" hidden="1" outlineLevel="2" x14ac:dyDescent="0.2">
      <c r="A44" s="300" t="s">
        <v>221</v>
      </c>
      <c r="B44" s="159" t="s">
        <v>768</v>
      </c>
      <c r="C44" s="58">
        <v>0</v>
      </c>
      <c r="D44" s="58">
        <f t="shared" si="9"/>
        <v>4000</v>
      </c>
      <c r="E44" s="58">
        <v>0</v>
      </c>
      <c r="F44" s="58">
        <f>SUM(G44:H44)</f>
        <v>0</v>
      </c>
      <c r="G44" s="58">
        <v>0</v>
      </c>
      <c r="H44" s="59">
        <v>0</v>
      </c>
      <c r="I44" s="58">
        <f>SUM(J44:M44)</f>
        <v>4000</v>
      </c>
      <c r="J44" s="59">
        <v>0</v>
      </c>
      <c r="K44" s="58">
        <v>4000</v>
      </c>
      <c r="L44" s="59">
        <v>0</v>
      </c>
      <c r="M44" s="58">
        <f t="shared" si="12"/>
        <v>0</v>
      </c>
      <c r="N44" s="59">
        <v>0</v>
      </c>
      <c r="O44" s="58">
        <v>0</v>
      </c>
      <c r="P44" s="58">
        <v>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244"/>
      <c r="AP44" s="254"/>
      <c r="AQ44" s="43"/>
      <c r="AX44" s="45"/>
      <c r="AY44" s="45"/>
      <c r="AZ44" s="34"/>
      <c r="BA44" s="34"/>
      <c r="BB44" s="45"/>
      <c r="BC44" s="45"/>
      <c r="BD44" s="45"/>
      <c r="BE44" s="45"/>
      <c r="BF44" s="45"/>
      <c r="BG44" s="45"/>
    </row>
    <row r="45" spans="1:59" s="44" customFormat="1" ht="15.75" hidden="1" outlineLevel="1" x14ac:dyDescent="0.2">
      <c r="A45" s="29">
        <v>4</v>
      </c>
      <c r="B45" s="29" t="s">
        <v>245</v>
      </c>
      <c r="C45" s="31">
        <f>SUM(C46:C49)</f>
        <v>4</v>
      </c>
      <c r="D45" s="31">
        <f t="shared" ref="D45:P45" si="15">SUM(D46:D49)</f>
        <v>38500</v>
      </c>
      <c r="E45" s="31">
        <f t="shared" si="15"/>
        <v>5000</v>
      </c>
      <c r="F45" s="31">
        <f t="shared" si="15"/>
        <v>0</v>
      </c>
      <c r="G45" s="31">
        <f t="shared" si="15"/>
        <v>5000</v>
      </c>
      <c r="H45" s="31">
        <f t="shared" si="15"/>
        <v>0</v>
      </c>
      <c r="I45" s="31">
        <f t="shared" si="15"/>
        <v>33500</v>
      </c>
      <c r="J45" s="31">
        <f t="shared" si="15"/>
        <v>0</v>
      </c>
      <c r="K45" s="31">
        <f t="shared" si="15"/>
        <v>33500</v>
      </c>
      <c r="L45" s="31">
        <f t="shared" si="15"/>
        <v>0</v>
      </c>
      <c r="M45" s="31">
        <f t="shared" si="15"/>
        <v>0</v>
      </c>
      <c r="N45" s="31">
        <f t="shared" si="15"/>
        <v>0</v>
      </c>
      <c r="O45" s="31">
        <f t="shared" si="15"/>
        <v>0</v>
      </c>
      <c r="P45" s="31">
        <f t="shared" si="15"/>
        <v>0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244"/>
      <c r="AP45" s="254"/>
      <c r="AQ45" s="43"/>
      <c r="AX45" s="45"/>
      <c r="AY45" s="45"/>
      <c r="AZ45" s="34"/>
      <c r="BA45" s="34"/>
      <c r="BB45" s="45"/>
      <c r="BC45" s="45"/>
      <c r="BD45" s="45"/>
      <c r="BE45" s="45"/>
      <c r="BF45" s="45"/>
      <c r="BG45" s="45"/>
    </row>
    <row r="46" spans="1:59" s="44" customFormat="1" ht="15.75" hidden="1" outlineLevel="2" x14ac:dyDescent="0.2">
      <c r="A46" s="98" t="s">
        <v>239</v>
      </c>
      <c r="B46" s="63" t="s">
        <v>247</v>
      </c>
      <c r="C46" s="58">
        <v>4</v>
      </c>
      <c r="D46" s="58">
        <f>E46+I46+M46</f>
        <v>5000</v>
      </c>
      <c r="E46" s="58">
        <f>SUM(F46:H46)</f>
        <v>5000</v>
      </c>
      <c r="F46" s="58">
        <v>0</v>
      </c>
      <c r="G46" s="58">
        <f>5000</f>
        <v>5000</v>
      </c>
      <c r="H46" s="59">
        <v>0</v>
      </c>
      <c r="I46" s="58">
        <f>SUM(J46:L46)</f>
        <v>0</v>
      </c>
      <c r="J46" s="59">
        <v>0</v>
      </c>
      <c r="K46" s="58">
        <v>0</v>
      </c>
      <c r="L46" s="58">
        <v>0</v>
      </c>
      <c r="M46" s="58">
        <f>SUM(N46:P46)</f>
        <v>0</v>
      </c>
      <c r="N46" s="59">
        <v>0</v>
      </c>
      <c r="O46" s="58">
        <v>0</v>
      </c>
      <c r="P46" s="58">
        <v>0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244"/>
      <c r="AP46" s="254"/>
      <c r="AQ46" s="43"/>
      <c r="AX46" s="45"/>
      <c r="AY46" s="45"/>
      <c r="AZ46" s="34"/>
      <c r="BA46" s="34"/>
      <c r="BB46" s="45"/>
      <c r="BC46" s="45"/>
      <c r="BD46" s="45"/>
      <c r="BE46" s="45"/>
      <c r="BF46" s="45"/>
      <c r="BG46" s="45"/>
    </row>
    <row r="47" spans="1:59" s="44" customFormat="1" ht="15.75" hidden="1" outlineLevel="2" x14ac:dyDescent="0.2">
      <c r="A47" s="98" t="s">
        <v>241</v>
      </c>
      <c r="B47" s="63" t="s">
        <v>769</v>
      </c>
      <c r="C47" s="58">
        <v>0</v>
      </c>
      <c r="D47" s="58">
        <f>E47+I47+M47</f>
        <v>17500</v>
      </c>
      <c r="E47" s="58">
        <f>SUM(F47:H47)</f>
        <v>0</v>
      </c>
      <c r="F47" s="58">
        <v>0</v>
      </c>
      <c r="G47" s="58">
        <v>0</v>
      </c>
      <c r="H47" s="59">
        <v>0</v>
      </c>
      <c r="I47" s="58">
        <f>SUM(J47:L47)</f>
        <v>17500</v>
      </c>
      <c r="J47" s="59">
        <v>0</v>
      </c>
      <c r="K47" s="58">
        <v>17500</v>
      </c>
      <c r="L47" s="58">
        <v>0</v>
      </c>
      <c r="M47" s="58">
        <f>SUM(N47:P47)</f>
        <v>0</v>
      </c>
      <c r="N47" s="59">
        <v>0</v>
      </c>
      <c r="O47" s="58">
        <v>0</v>
      </c>
      <c r="P47" s="58">
        <v>0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244"/>
      <c r="AP47" s="254"/>
      <c r="AQ47" s="43"/>
      <c r="AX47" s="45"/>
      <c r="AY47" s="45"/>
      <c r="AZ47" s="34"/>
      <c r="BA47" s="34"/>
      <c r="BB47" s="45"/>
      <c r="BC47" s="45"/>
      <c r="BD47" s="45"/>
      <c r="BE47" s="45"/>
      <c r="BF47" s="45"/>
      <c r="BG47" s="45"/>
    </row>
    <row r="48" spans="1:59" s="44" customFormat="1" ht="15.75" hidden="1" outlineLevel="2" x14ac:dyDescent="0.2">
      <c r="A48" s="98" t="s">
        <v>243</v>
      </c>
      <c r="B48" s="63" t="s">
        <v>770</v>
      </c>
      <c r="C48" s="58">
        <v>0</v>
      </c>
      <c r="D48" s="58">
        <f>E48+I48+M48</f>
        <v>10000</v>
      </c>
      <c r="E48" s="58">
        <f>SUM(F48:H48)</f>
        <v>0</v>
      </c>
      <c r="F48" s="58">
        <v>0</v>
      </c>
      <c r="G48" s="58">
        <v>0</v>
      </c>
      <c r="H48" s="59">
        <v>0</v>
      </c>
      <c r="I48" s="58">
        <f>SUM(J48:L48)</f>
        <v>10000</v>
      </c>
      <c r="J48" s="59">
        <v>0</v>
      </c>
      <c r="K48" s="58">
        <v>10000</v>
      </c>
      <c r="L48" s="58">
        <v>0</v>
      </c>
      <c r="M48" s="58">
        <f>SUM(N48:P48)</f>
        <v>0</v>
      </c>
      <c r="N48" s="59">
        <v>0</v>
      </c>
      <c r="O48" s="58">
        <v>0</v>
      </c>
      <c r="P48" s="58">
        <v>0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244"/>
      <c r="AP48" s="254"/>
      <c r="AQ48" s="43"/>
      <c r="AX48" s="45"/>
      <c r="AY48" s="45"/>
      <c r="AZ48" s="34"/>
      <c r="BA48" s="34"/>
      <c r="BB48" s="45"/>
      <c r="BC48" s="45"/>
      <c r="BD48" s="45"/>
      <c r="BE48" s="45"/>
      <c r="BF48" s="45"/>
      <c r="BG48" s="45"/>
    </row>
    <row r="49" spans="1:59" s="44" customFormat="1" ht="15.75" hidden="1" outlineLevel="2" x14ac:dyDescent="0.2">
      <c r="A49" s="98" t="s">
        <v>530</v>
      </c>
      <c r="B49" s="63" t="s">
        <v>771</v>
      </c>
      <c r="C49" s="58">
        <v>0</v>
      </c>
      <c r="D49" s="58">
        <f>E49+I49+M49</f>
        <v>6000</v>
      </c>
      <c r="E49" s="58">
        <f>SUM(F49:H49)</f>
        <v>0</v>
      </c>
      <c r="F49" s="58">
        <v>0</v>
      </c>
      <c r="G49" s="58">
        <v>0</v>
      </c>
      <c r="H49" s="59">
        <v>0</v>
      </c>
      <c r="I49" s="58">
        <f>SUM(J49:L49)</f>
        <v>6000</v>
      </c>
      <c r="J49" s="59">
        <v>0</v>
      </c>
      <c r="K49" s="58">
        <v>6000</v>
      </c>
      <c r="L49" s="58">
        <v>0</v>
      </c>
      <c r="M49" s="58">
        <f>SUM(N49:P49)</f>
        <v>0</v>
      </c>
      <c r="N49" s="59">
        <v>0</v>
      </c>
      <c r="O49" s="58">
        <v>0</v>
      </c>
      <c r="P49" s="58">
        <v>0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244"/>
      <c r="AP49" s="254"/>
      <c r="AQ49" s="43"/>
      <c r="AX49" s="45"/>
      <c r="AY49" s="45"/>
      <c r="AZ49" s="34"/>
      <c r="BA49" s="34"/>
      <c r="BB49" s="45"/>
      <c r="BC49" s="45"/>
      <c r="BD49" s="45"/>
      <c r="BE49" s="45"/>
      <c r="BF49" s="45"/>
      <c r="BG49" s="45"/>
    </row>
    <row r="50" spans="1:59" s="44" customFormat="1" ht="15.75" hidden="1" outlineLevel="1" x14ac:dyDescent="0.2">
      <c r="A50" s="29">
        <v>5</v>
      </c>
      <c r="B50" s="29" t="s">
        <v>253</v>
      </c>
      <c r="C50" s="31">
        <f>SUM(C51:C52)</f>
        <v>2.4079999999999999</v>
      </c>
      <c r="D50" s="31">
        <f t="shared" ref="D50:P50" si="16">SUM(D51:D52)</f>
        <v>11100</v>
      </c>
      <c r="E50" s="31">
        <f t="shared" si="16"/>
        <v>7100</v>
      </c>
      <c r="F50" s="31">
        <f t="shared" si="16"/>
        <v>0</v>
      </c>
      <c r="G50" s="31">
        <f t="shared" si="16"/>
        <v>7100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4000</v>
      </c>
      <c r="N50" s="31">
        <f t="shared" si="16"/>
        <v>0</v>
      </c>
      <c r="O50" s="31">
        <f t="shared" si="16"/>
        <v>4000</v>
      </c>
      <c r="P50" s="31">
        <f t="shared" si="16"/>
        <v>0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244"/>
      <c r="AP50" s="254"/>
      <c r="AQ50" s="43"/>
      <c r="AX50" s="45"/>
      <c r="AY50" s="45"/>
      <c r="AZ50" s="34"/>
      <c r="BA50" s="34"/>
      <c r="BB50" s="45"/>
      <c r="BC50" s="45"/>
      <c r="BD50" s="45"/>
      <c r="BE50" s="45"/>
      <c r="BF50" s="45"/>
      <c r="BG50" s="45"/>
    </row>
    <row r="51" spans="1:59" s="44" customFormat="1" ht="15.75" hidden="1" outlineLevel="2" x14ac:dyDescent="0.2">
      <c r="A51" s="98" t="s">
        <v>246</v>
      </c>
      <c r="B51" s="57" t="s">
        <v>255</v>
      </c>
      <c r="C51" s="58">
        <v>1.8080000000000001</v>
      </c>
      <c r="D51" s="58">
        <f>E51+I51+M51</f>
        <v>7100</v>
      </c>
      <c r="E51" s="58">
        <f>SUM(F51:H51)</f>
        <v>7100</v>
      </c>
      <c r="F51" s="58">
        <v>0</v>
      </c>
      <c r="G51" s="58">
        <v>7100</v>
      </c>
      <c r="H51" s="58">
        <v>0</v>
      </c>
      <c r="I51" s="58">
        <f>SUM(J51:L51)</f>
        <v>0</v>
      </c>
      <c r="J51" s="59">
        <v>0</v>
      </c>
      <c r="K51" s="58">
        <v>0</v>
      </c>
      <c r="L51" s="58">
        <v>0</v>
      </c>
      <c r="M51" s="58">
        <f>SUM(N51:P51)</f>
        <v>0</v>
      </c>
      <c r="N51" s="59">
        <v>0</v>
      </c>
      <c r="O51" s="58">
        <v>0</v>
      </c>
      <c r="P51" s="58">
        <v>0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244"/>
      <c r="AP51" s="254"/>
      <c r="AQ51" s="43"/>
      <c r="AX51" s="45"/>
      <c r="AY51" s="45"/>
      <c r="AZ51" s="34"/>
      <c r="BA51" s="34"/>
      <c r="BB51" s="45"/>
      <c r="BC51" s="45"/>
      <c r="BD51" s="45"/>
      <c r="BE51" s="45"/>
      <c r="BF51" s="45"/>
      <c r="BG51" s="45"/>
    </row>
    <row r="52" spans="1:59" s="44" customFormat="1" ht="15.75" hidden="1" outlineLevel="2" x14ac:dyDescent="0.2">
      <c r="A52" s="98" t="s">
        <v>249</v>
      </c>
      <c r="B52" s="63" t="s">
        <v>826</v>
      </c>
      <c r="C52" s="58">
        <v>0.6</v>
      </c>
      <c r="D52" s="58">
        <f>E52+I52+M52</f>
        <v>4000</v>
      </c>
      <c r="E52" s="58">
        <f>SUM(F52:H52)</f>
        <v>0</v>
      </c>
      <c r="F52" s="58">
        <v>0</v>
      </c>
      <c r="G52" s="58">
        <v>0</v>
      </c>
      <c r="H52" s="59">
        <v>0</v>
      </c>
      <c r="I52" s="58">
        <f>SUM(J52:L52)</f>
        <v>0</v>
      </c>
      <c r="J52" s="59">
        <v>0</v>
      </c>
      <c r="K52" s="58">
        <v>0</v>
      </c>
      <c r="L52" s="58">
        <v>0</v>
      </c>
      <c r="M52" s="58">
        <f>SUM(N52:P52)</f>
        <v>4000</v>
      </c>
      <c r="N52" s="58">
        <v>0</v>
      </c>
      <c r="O52" s="58">
        <v>4000</v>
      </c>
      <c r="P52" s="58">
        <v>0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244"/>
      <c r="AP52" s="254"/>
      <c r="AQ52" s="43"/>
      <c r="AX52" s="45"/>
      <c r="AY52" s="45"/>
      <c r="AZ52" s="34"/>
      <c r="BA52" s="34"/>
      <c r="BB52" s="45"/>
      <c r="BC52" s="45"/>
      <c r="BD52" s="45"/>
      <c r="BE52" s="45"/>
      <c r="BF52" s="45"/>
      <c r="BG52" s="45"/>
    </row>
    <row r="53" spans="1:59" s="44" customFormat="1" ht="15.75" hidden="1" outlineLevel="1" x14ac:dyDescent="0.2">
      <c r="A53" s="29">
        <v>6</v>
      </c>
      <c r="B53" s="29" t="s">
        <v>257</v>
      </c>
      <c r="C53" s="31">
        <f>SUM(C54)</f>
        <v>4.3330000000000002</v>
      </c>
      <c r="D53" s="31">
        <f t="shared" ref="D53:P53" si="17">SUM(D54)</f>
        <v>11300</v>
      </c>
      <c r="E53" s="31">
        <f t="shared" si="17"/>
        <v>11300</v>
      </c>
      <c r="F53" s="31">
        <f t="shared" si="17"/>
        <v>0</v>
      </c>
      <c r="G53" s="31">
        <f t="shared" si="17"/>
        <v>11300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31">
        <f t="shared" si="17"/>
        <v>0</v>
      </c>
      <c r="L53" s="31">
        <f t="shared" si="17"/>
        <v>0</v>
      </c>
      <c r="M53" s="31">
        <f t="shared" si="17"/>
        <v>0</v>
      </c>
      <c r="N53" s="31">
        <f t="shared" si="17"/>
        <v>0</v>
      </c>
      <c r="O53" s="31">
        <f t="shared" si="17"/>
        <v>0</v>
      </c>
      <c r="P53" s="31">
        <f t="shared" si="17"/>
        <v>0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244"/>
      <c r="AP53" s="254"/>
      <c r="AQ53" s="43"/>
      <c r="AX53" s="45"/>
      <c r="AY53" s="45"/>
      <c r="AZ53" s="34"/>
      <c r="BA53" s="34"/>
      <c r="BB53" s="45"/>
      <c r="BC53" s="45"/>
      <c r="BD53" s="45"/>
      <c r="BE53" s="45"/>
      <c r="BF53" s="45"/>
      <c r="BG53" s="45"/>
    </row>
    <row r="54" spans="1:59" s="44" customFormat="1" ht="15.75" hidden="1" outlineLevel="2" x14ac:dyDescent="0.2">
      <c r="A54" s="98" t="s">
        <v>254</v>
      </c>
      <c r="B54" s="57" t="s">
        <v>259</v>
      </c>
      <c r="C54" s="58">
        <v>4.3330000000000002</v>
      </c>
      <c r="D54" s="58">
        <f>E54+I54+M54</f>
        <v>11300</v>
      </c>
      <c r="E54" s="58">
        <f>SUM(F54:H54)</f>
        <v>11300</v>
      </c>
      <c r="F54" s="58">
        <v>0</v>
      </c>
      <c r="G54" s="58">
        <v>11300</v>
      </c>
      <c r="H54" s="58">
        <v>0</v>
      </c>
      <c r="I54" s="58">
        <f>SUM(J54:L54)</f>
        <v>0</v>
      </c>
      <c r="J54" s="59">
        <v>0</v>
      </c>
      <c r="K54" s="58">
        <v>0</v>
      </c>
      <c r="L54" s="58">
        <v>0</v>
      </c>
      <c r="M54" s="58">
        <f>SUM(N54:P54)</f>
        <v>0</v>
      </c>
      <c r="N54" s="59">
        <v>0</v>
      </c>
      <c r="O54" s="58">
        <v>0</v>
      </c>
      <c r="P54" s="58">
        <v>0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244"/>
      <c r="AP54" s="254"/>
      <c r="AQ54" s="43"/>
      <c r="AX54" s="45"/>
      <c r="AY54" s="45"/>
      <c r="AZ54" s="34"/>
      <c r="BA54" s="34"/>
      <c r="BB54" s="45"/>
      <c r="BC54" s="45"/>
      <c r="BD54" s="45"/>
      <c r="BE54" s="45"/>
      <c r="BF54" s="45"/>
      <c r="BG54" s="45"/>
    </row>
    <row r="55" spans="1:59" s="44" customFormat="1" ht="15.75" hidden="1" outlineLevel="1" x14ac:dyDescent="0.2">
      <c r="A55" s="101" t="s">
        <v>941</v>
      </c>
      <c r="B55" s="29" t="s">
        <v>271</v>
      </c>
      <c r="C55" s="31">
        <f t="shared" ref="C55:P55" si="18">C56</f>
        <v>0</v>
      </c>
      <c r="D55" s="31">
        <f t="shared" si="18"/>
        <v>35000</v>
      </c>
      <c r="E55" s="31">
        <f t="shared" si="18"/>
        <v>35000</v>
      </c>
      <c r="F55" s="31">
        <f t="shared" si="18"/>
        <v>0</v>
      </c>
      <c r="G55" s="31">
        <f t="shared" si="18"/>
        <v>35000</v>
      </c>
      <c r="H55" s="31">
        <f t="shared" si="18"/>
        <v>0</v>
      </c>
      <c r="I55" s="31">
        <f t="shared" si="18"/>
        <v>0</v>
      </c>
      <c r="J55" s="31">
        <f t="shared" si="18"/>
        <v>0</v>
      </c>
      <c r="K55" s="31">
        <f t="shared" si="18"/>
        <v>0</v>
      </c>
      <c r="L55" s="31">
        <f t="shared" si="18"/>
        <v>0</v>
      </c>
      <c r="M55" s="31">
        <f t="shared" si="18"/>
        <v>0</v>
      </c>
      <c r="N55" s="31">
        <f t="shared" si="18"/>
        <v>0</v>
      </c>
      <c r="O55" s="31">
        <f t="shared" si="18"/>
        <v>0</v>
      </c>
      <c r="P55" s="31">
        <f t="shared" si="18"/>
        <v>0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244"/>
      <c r="AP55" s="254"/>
      <c r="AQ55" s="43"/>
      <c r="AX55" s="45"/>
      <c r="AY55" s="45"/>
      <c r="AZ55" s="34"/>
      <c r="BA55" s="34"/>
      <c r="BB55" s="45"/>
      <c r="BC55" s="45"/>
      <c r="BD55" s="45"/>
      <c r="BE55" s="45"/>
      <c r="BF55" s="45"/>
      <c r="BG55" s="45"/>
    </row>
    <row r="56" spans="1:59" s="44" customFormat="1" ht="31.5" hidden="1" outlineLevel="2" x14ac:dyDescent="0.2">
      <c r="A56" s="98" t="s">
        <v>258</v>
      </c>
      <c r="B56" s="63" t="s">
        <v>273</v>
      </c>
      <c r="C56" s="58">
        <v>0</v>
      </c>
      <c r="D56" s="58">
        <f>E56+I56+M56</f>
        <v>35000</v>
      </c>
      <c r="E56" s="58">
        <f>SUM(F56:H56)</f>
        <v>35000</v>
      </c>
      <c r="F56" s="58">
        <v>0</v>
      </c>
      <c r="G56" s="58">
        <v>35000</v>
      </c>
      <c r="H56" s="59">
        <v>0</v>
      </c>
      <c r="I56" s="58">
        <f>SUM(J56:L56)</f>
        <v>0</v>
      </c>
      <c r="J56" s="59">
        <v>0</v>
      </c>
      <c r="K56" s="58">
        <v>0</v>
      </c>
      <c r="L56" s="58">
        <v>0</v>
      </c>
      <c r="M56" s="58">
        <f>SUM(N56:P56)</f>
        <v>0</v>
      </c>
      <c r="N56" s="59">
        <v>0</v>
      </c>
      <c r="O56" s="58">
        <v>0</v>
      </c>
      <c r="P56" s="58">
        <v>0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244"/>
      <c r="AP56" s="254"/>
      <c r="AQ56" s="43"/>
      <c r="AX56" s="45"/>
      <c r="AY56" s="45"/>
      <c r="AZ56" s="34"/>
      <c r="BA56" s="34"/>
      <c r="BB56" s="45"/>
      <c r="BC56" s="45"/>
      <c r="BD56" s="45"/>
      <c r="BE56" s="45"/>
      <c r="BF56" s="45"/>
      <c r="BG56" s="45"/>
    </row>
    <row r="57" spans="1:59" s="44" customFormat="1" ht="15.75" hidden="1" outlineLevel="1" x14ac:dyDescent="0.2">
      <c r="A57" s="29">
        <v>8</v>
      </c>
      <c r="B57" s="29" t="s">
        <v>274</v>
      </c>
      <c r="C57" s="31">
        <f>SUM(C58:C61)</f>
        <v>3.8225000000000002</v>
      </c>
      <c r="D57" s="31">
        <f t="shared" ref="D57:P57" si="19">SUM(D58:D61)</f>
        <v>31300</v>
      </c>
      <c r="E57" s="31">
        <f t="shared" si="19"/>
        <v>24600</v>
      </c>
      <c r="F57" s="31">
        <f t="shared" si="19"/>
        <v>0</v>
      </c>
      <c r="G57" s="31">
        <f t="shared" si="19"/>
        <v>24600</v>
      </c>
      <c r="H57" s="31">
        <f t="shared" si="19"/>
        <v>0</v>
      </c>
      <c r="I57" s="31">
        <f t="shared" si="19"/>
        <v>6700</v>
      </c>
      <c r="J57" s="31">
        <f t="shared" si="19"/>
        <v>0</v>
      </c>
      <c r="K57" s="31">
        <f t="shared" si="19"/>
        <v>6700</v>
      </c>
      <c r="L57" s="31">
        <f t="shared" si="19"/>
        <v>0</v>
      </c>
      <c r="M57" s="31">
        <f t="shared" si="19"/>
        <v>0</v>
      </c>
      <c r="N57" s="31">
        <f t="shared" si="19"/>
        <v>0</v>
      </c>
      <c r="O57" s="31">
        <f t="shared" si="19"/>
        <v>0</v>
      </c>
      <c r="P57" s="31">
        <f t="shared" si="19"/>
        <v>0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244"/>
      <c r="AP57" s="254"/>
      <c r="AQ57" s="43"/>
      <c r="AX57" s="45"/>
      <c r="AY57" s="45"/>
      <c r="AZ57" s="34"/>
      <c r="BA57" s="34"/>
      <c r="BB57" s="45"/>
      <c r="BC57" s="45"/>
      <c r="BD57" s="45"/>
      <c r="BE57" s="45"/>
      <c r="BF57" s="45"/>
      <c r="BG57" s="45"/>
    </row>
    <row r="58" spans="1:59" s="44" customFormat="1" ht="15.75" hidden="1" outlineLevel="2" x14ac:dyDescent="0.2">
      <c r="A58" s="98" t="s">
        <v>272</v>
      </c>
      <c r="B58" s="57" t="s">
        <v>276</v>
      </c>
      <c r="C58" s="58">
        <v>2.4525000000000001</v>
      </c>
      <c r="D58" s="58">
        <f>E58+I58+M58</f>
        <v>13300</v>
      </c>
      <c r="E58" s="58">
        <f>SUM(F58:H58)</f>
        <v>13300</v>
      </c>
      <c r="F58" s="58">
        <v>0</v>
      </c>
      <c r="G58" s="58">
        <v>13300</v>
      </c>
      <c r="H58" s="58">
        <v>0</v>
      </c>
      <c r="I58" s="58">
        <f>SUM(J58:L58)</f>
        <v>0</v>
      </c>
      <c r="J58" s="59">
        <v>0</v>
      </c>
      <c r="K58" s="58">
        <v>0</v>
      </c>
      <c r="L58" s="58">
        <v>0</v>
      </c>
      <c r="M58" s="58">
        <f>SUM(N58:P58)</f>
        <v>0</v>
      </c>
      <c r="N58" s="59">
        <v>0</v>
      </c>
      <c r="O58" s="58">
        <v>0</v>
      </c>
      <c r="P58" s="58">
        <v>0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244"/>
      <c r="AP58" s="254"/>
      <c r="AQ58" s="43"/>
      <c r="AX58" s="45"/>
      <c r="AY58" s="45"/>
      <c r="AZ58" s="34"/>
      <c r="BA58" s="34"/>
      <c r="BB58" s="45"/>
      <c r="BC58" s="45"/>
      <c r="BD58" s="45"/>
      <c r="BE58" s="45"/>
      <c r="BF58" s="45"/>
      <c r="BG58" s="45"/>
    </row>
    <row r="59" spans="1:59" s="44" customFormat="1" ht="15.75" hidden="1" outlineLevel="2" x14ac:dyDescent="0.2">
      <c r="A59" s="98" t="s">
        <v>734</v>
      </c>
      <c r="B59" s="159" t="s">
        <v>280</v>
      </c>
      <c r="C59" s="58">
        <v>0</v>
      </c>
      <c r="D59" s="58">
        <f>E59+I59+M59</f>
        <v>8000</v>
      </c>
      <c r="E59" s="58">
        <f>SUM(F59:H59)</f>
        <v>8000</v>
      </c>
      <c r="F59" s="58">
        <v>0</v>
      </c>
      <c r="G59" s="58">
        <v>8000</v>
      </c>
      <c r="H59" s="59">
        <v>0</v>
      </c>
      <c r="I59" s="58">
        <f>SUM(J59:L59)</f>
        <v>0</v>
      </c>
      <c r="J59" s="59">
        <v>0</v>
      </c>
      <c r="K59" s="58">
        <v>0</v>
      </c>
      <c r="L59" s="58">
        <v>0</v>
      </c>
      <c r="M59" s="58">
        <f>SUM(N59:P59)</f>
        <v>0</v>
      </c>
      <c r="N59" s="59">
        <v>0</v>
      </c>
      <c r="O59" s="58">
        <v>0</v>
      </c>
      <c r="P59" s="58">
        <v>0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244"/>
      <c r="AP59" s="254"/>
      <c r="AQ59" s="43"/>
      <c r="AX59" s="45"/>
      <c r="AY59" s="45"/>
      <c r="AZ59" s="34"/>
      <c r="BA59" s="34"/>
      <c r="BB59" s="45"/>
      <c r="BC59" s="45"/>
      <c r="BD59" s="45"/>
      <c r="BE59" s="45"/>
      <c r="BF59" s="45"/>
      <c r="BG59" s="45"/>
    </row>
    <row r="60" spans="1:59" s="44" customFormat="1" ht="15.75" hidden="1" outlineLevel="2" x14ac:dyDescent="0.2">
      <c r="A60" s="98" t="s">
        <v>892</v>
      </c>
      <c r="B60" s="235" t="s">
        <v>922</v>
      </c>
      <c r="C60" s="144">
        <v>0.37</v>
      </c>
      <c r="D60" s="144">
        <f>E60+I60+M60</f>
        <v>5000</v>
      </c>
      <c r="E60" s="144">
        <f>SUM(F60:H60)</f>
        <v>1000</v>
      </c>
      <c r="F60" s="144">
        <v>0</v>
      </c>
      <c r="G60" s="236">
        <v>1000</v>
      </c>
      <c r="H60" s="144">
        <v>0</v>
      </c>
      <c r="I60" s="144">
        <f>SUM(J60:L60)</f>
        <v>4000</v>
      </c>
      <c r="J60" s="212">
        <v>0</v>
      </c>
      <c r="K60" s="144">
        <v>4000</v>
      </c>
      <c r="L60" s="144">
        <v>0</v>
      </c>
      <c r="M60" s="144">
        <f>SUM(N60:P60)</f>
        <v>0</v>
      </c>
      <c r="N60" s="212">
        <v>0</v>
      </c>
      <c r="O60" s="144">
        <v>0</v>
      </c>
      <c r="P60" s="144">
        <v>0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244"/>
      <c r="AP60" s="254"/>
      <c r="AQ60" s="43"/>
      <c r="AX60" s="45"/>
      <c r="AY60" s="45"/>
      <c r="AZ60" s="34"/>
      <c r="BA60" s="34"/>
      <c r="BB60" s="45"/>
      <c r="BC60" s="45"/>
      <c r="BD60" s="45"/>
      <c r="BE60" s="45"/>
      <c r="BF60" s="45"/>
      <c r="BG60" s="45"/>
    </row>
    <row r="61" spans="1:59" s="44" customFormat="1" ht="15.75" hidden="1" outlineLevel="2" x14ac:dyDescent="0.2">
      <c r="A61" s="98" t="s">
        <v>942</v>
      </c>
      <c r="B61" s="235" t="s">
        <v>923</v>
      </c>
      <c r="C61" s="144">
        <v>1</v>
      </c>
      <c r="D61" s="144">
        <f>E61+I61+M61</f>
        <v>5000</v>
      </c>
      <c r="E61" s="144">
        <f>SUM(F61:H61)</f>
        <v>2300</v>
      </c>
      <c r="F61" s="144">
        <v>0</v>
      </c>
      <c r="G61" s="236">
        <v>2300</v>
      </c>
      <c r="H61" s="144">
        <v>0</v>
      </c>
      <c r="I61" s="144">
        <f>SUM(J61:L61)</f>
        <v>2700</v>
      </c>
      <c r="J61" s="212">
        <v>0</v>
      </c>
      <c r="K61" s="144">
        <v>2700</v>
      </c>
      <c r="L61" s="144">
        <v>0</v>
      </c>
      <c r="M61" s="144">
        <f>SUM(N61:P61)</f>
        <v>0</v>
      </c>
      <c r="N61" s="212">
        <v>0</v>
      </c>
      <c r="O61" s="144">
        <v>0</v>
      </c>
      <c r="P61" s="144">
        <v>0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244"/>
      <c r="AP61" s="254"/>
      <c r="AQ61" s="43"/>
      <c r="AX61" s="45"/>
      <c r="AY61" s="45"/>
      <c r="AZ61" s="34"/>
      <c r="BA61" s="34"/>
      <c r="BB61" s="45"/>
      <c r="BC61" s="45"/>
      <c r="BD61" s="45"/>
      <c r="BE61" s="45"/>
      <c r="BF61" s="45"/>
      <c r="BG61" s="45"/>
    </row>
    <row r="62" spans="1:59" s="44" customFormat="1" ht="15.75" hidden="1" outlineLevel="1" x14ac:dyDescent="0.2">
      <c r="A62" s="29">
        <v>9</v>
      </c>
      <c r="B62" s="29" t="s">
        <v>308</v>
      </c>
      <c r="C62" s="31">
        <f>SUM(C63:C64)</f>
        <v>0</v>
      </c>
      <c r="D62" s="31">
        <f t="shared" ref="D62:P62" si="20">SUM(D63:D64)</f>
        <v>204726.91999999998</v>
      </c>
      <c r="E62" s="31">
        <f t="shared" si="20"/>
        <v>118592.92</v>
      </c>
      <c r="F62" s="31">
        <f t="shared" si="20"/>
        <v>0</v>
      </c>
      <c r="G62" s="31">
        <f t="shared" si="20"/>
        <v>118592.92</v>
      </c>
      <c r="H62" s="31">
        <f t="shared" si="20"/>
        <v>0</v>
      </c>
      <c r="I62" s="31">
        <f t="shared" si="20"/>
        <v>0</v>
      </c>
      <c r="J62" s="31">
        <f t="shared" si="20"/>
        <v>0</v>
      </c>
      <c r="K62" s="31">
        <f t="shared" si="20"/>
        <v>0</v>
      </c>
      <c r="L62" s="31">
        <f t="shared" si="20"/>
        <v>0</v>
      </c>
      <c r="M62" s="31">
        <f t="shared" si="20"/>
        <v>86134</v>
      </c>
      <c r="N62" s="31">
        <f t="shared" si="20"/>
        <v>0</v>
      </c>
      <c r="O62" s="31">
        <f t="shared" si="20"/>
        <v>86134</v>
      </c>
      <c r="P62" s="31">
        <f t="shared" si="20"/>
        <v>0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244"/>
      <c r="AP62" s="254"/>
      <c r="AQ62" s="43"/>
      <c r="AX62" s="45"/>
      <c r="AY62" s="45"/>
      <c r="AZ62" s="34"/>
      <c r="BA62" s="34"/>
      <c r="BB62" s="45"/>
      <c r="BC62" s="45"/>
      <c r="BD62" s="45"/>
      <c r="BE62" s="45"/>
      <c r="BF62" s="45"/>
      <c r="BG62" s="45"/>
    </row>
    <row r="63" spans="1:59" s="312" customFormat="1" ht="15.75" hidden="1" outlineLevel="2" x14ac:dyDescent="0.2">
      <c r="A63" s="309" t="s">
        <v>275</v>
      </c>
      <c r="B63" s="302" t="s">
        <v>312</v>
      </c>
      <c r="C63" s="106">
        <v>0</v>
      </c>
      <c r="D63" s="106">
        <f>E63+I63+M63</f>
        <v>174726.91999999998</v>
      </c>
      <c r="E63" s="106">
        <f>SUM(F63:H63)</f>
        <v>88592.92</v>
      </c>
      <c r="F63" s="106">
        <v>0</v>
      </c>
      <c r="G63" s="106">
        <f>100000-8260-2647.08-500</f>
        <v>88592.92</v>
      </c>
      <c r="H63" s="106">
        <v>0</v>
      </c>
      <c r="I63" s="106">
        <f>SUM(J63:L63)</f>
        <v>0</v>
      </c>
      <c r="J63" s="303">
        <v>0</v>
      </c>
      <c r="K63" s="106">
        <v>0</v>
      </c>
      <c r="L63" s="106">
        <v>0</v>
      </c>
      <c r="M63" s="106">
        <f>SUM(N63:P63)</f>
        <v>86134</v>
      </c>
      <c r="N63" s="106">
        <v>0</v>
      </c>
      <c r="O63" s="106">
        <v>86134</v>
      </c>
      <c r="P63" s="106">
        <v>0</v>
      </c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24"/>
      <c r="AP63" s="310"/>
      <c r="AQ63" s="311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</row>
    <row r="64" spans="1:59" s="44" customFormat="1" ht="31.5" hidden="1" outlineLevel="2" x14ac:dyDescent="0.2">
      <c r="A64" s="98" t="s">
        <v>277</v>
      </c>
      <c r="B64" s="63" t="s">
        <v>935</v>
      </c>
      <c r="C64" s="58">
        <v>0</v>
      </c>
      <c r="D64" s="58">
        <f>E64+I64+M64</f>
        <v>30000</v>
      </c>
      <c r="E64" s="58">
        <f>SUM(F64:H64)</f>
        <v>30000</v>
      </c>
      <c r="F64" s="58">
        <v>0</v>
      </c>
      <c r="G64" s="58">
        <v>30000</v>
      </c>
      <c r="H64" s="59">
        <v>0</v>
      </c>
      <c r="I64" s="58">
        <f>SUM(J64:L64)</f>
        <v>0</v>
      </c>
      <c r="J64" s="59">
        <v>0</v>
      </c>
      <c r="K64" s="58">
        <v>0</v>
      </c>
      <c r="L64" s="58">
        <v>0</v>
      </c>
      <c r="M64" s="58">
        <f>SUM(N64:P64)</f>
        <v>0</v>
      </c>
      <c r="N64" s="59">
        <v>0</v>
      </c>
      <c r="O64" s="58">
        <v>0</v>
      </c>
      <c r="P64" s="58">
        <v>0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244"/>
      <c r="AP64" s="254"/>
      <c r="AQ64" s="43"/>
      <c r="AX64" s="45"/>
      <c r="AY64" s="45"/>
      <c r="AZ64" s="34"/>
      <c r="BA64" s="34"/>
      <c r="BB64" s="45"/>
      <c r="BC64" s="45"/>
      <c r="BD64" s="45"/>
      <c r="BE64" s="45"/>
      <c r="BF64" s="45"/>
      <c r="BG64" s="45"/>
    </row>
    <row r="65" spans="1:59" s="44" customFormat="1" ht="15.75" hidden="1" outlineLevel="1" x14ac:dyDescent="0.2">
      <c r="A65" s="29">
        <v>10</v>
      </c>
      <c r="B65" s="29" t="s">
        <v>336</v>
      </c>
      <c r="C65" s="31">
        <f>SUM(C66:C67)</f>
        <v>1</v>
      </c>
      <c r="D65" s="31">
        <f t="shared" ref="D65:O65" si="21">SUM(D66:D67)</f>
        <v>8000</v>
      </c>
      <c r="E65" s="31">
        <f t="shared" si="21"/>
        <v>8000</v>
      </c>
      <c r="F65" s="31">
        <f t="shared" si="21"/>
        <v>0</v>
      </c>
      <c r="G65" s="31">
        <f t="shared" si="21"/>
        <v>8000</v>
      </c>
      <c r="H65" s="31">
        <f t="shared" si="21"/>
        <v>0</v>
      </c>
      <c r="I65" s="31">
        <f t="shared" si="21"/>
        <v>0</v>
      </c>
      <c r="J65" s="31">
        <f t="shared" si="21"/>
        <v>0</v>
      </c>
      <c r="K65" s="31">
        <f t="shared" si="21"/>
        <v>0</v>
      </c>
      <c r="L65" s="31">
        <f t="shared" si="21"/>
        <v>0</v>
      </c>
      <c r="M65" s="31">
        <f t="shared" si="21"/>
        <v>0</v>
      </c>
      <c r="N65" s="31">
        <f t="shared" si="21"/>
        <v>0</v>
      </c>
      <c r="O65" s="31">
        <f t="shared" si="21"/>
        <v>0</v>
      </c>
      <c r="P65" s="31">
        <f>SUM(P66:P67)</f>
        <v>0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244"/>
      <c r="AP65" s="254"/>
      <c r="AQ65" s="43"/>
      <c r="AX65" s="45"/>
      <c r="AY65" s="45"/>
      <c r="AZ65" s="34"/>
      <c r="BA65" s="34"/>
      <c r="BB65" s="45"/>
      <c r="BC65" s="45"/>
      <c r="BD65" s="45"/>
      <c r="BE65" s="45"/>
      <c r="BF65" s="45"/>
      <c r="BG65" s="45"/>
    </row>
    <row r="66" spans="1:59" s="44" customFormat="1" ht="15.75" hidden="1" outlineLevel="2" x14ac:dyDescent="0.2">
      <c r="A66" s="98" t="s">
        <v>309</v>
      </c>
      <c r="B66" s="63" t="s">
        <v>340</v>
      </c>
      <c r="C66" s="58">
        <v>1</v>
      </c>
      <c r="D66" s="58">
        <f>E66+I66+M66</f>
        <v>5000</v>
      </c>
      <c r="E66" s="58">
        <f>SUM(F66:H66)</f>
        <v>5000</v>
      </c>
      <c r="F66" s="58">
        <v>0</v>
      </c>
      <c r="G66" s="58">
        <v>5000</v>
      </c>
      <c r="H66" s="59">
        <v>0</v>
      </c>
      <c r="I66" s="58">
        <f>SUM(J66:L66)</f>
        <v>0</v>
      </c>
      <c r="J66" s="59">
        <v>0</v>
      </c>
      <c r="K66" s="58">
        <v>0</v>
      </c>
      <c r="L66" s="58">
        <v>0</v>
      </c>
      <c r="M66" s="58">
        <f>SUM(N66:P66)</f>
        <v>0</v>
      </c>
      <c r="N66" s="59">
        <v>0</v>
      </c>
      <c r="O66" s="58">
        <v>0</v>
      </c>
      <c r="P66" s="58">
        <v>0</v>
      </c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244"/>
      <c r="AP66" s="254"/>
      <c r="AQ66" s="43"/>
      <c r="AX66" s="45"/>
      <c r="AY66" s="45"/>
      <c r="AZ66" s="34"/>
      <c r="BA66" s="34"/>
      <c r="BB66" s="45"/>
      <c r="BC66" s="45"/>
      <c r="BD66" s="45"/>
      <c r="BE66" s="45"/>
      <c r="BF66" s="45"/>
      <c r="BG66" s="45"/>
    </row>
    <row r="67" spans="1:59" s="44" customFormat="1" ht="15.75" hidden="1" outlineLevel="2" x14ac:dyDescent="0.2">
      <c r="A67" s="98" t="s">
        <v>311</v>
      </c>
      <c r="B67" s="63" t="s">
        <v>343</v>
      </c>
      <c r="C67" s="58">
        <v>0</v>
      </c>
      <c r="D67" s="58">
        <f>E67+I67+M67</f>
        <v>3000</v>
      </c>
      <c r="E67" s="58">
        <f>SUM(F67:H67)</f>
        <v>3000</v>
      </c>
      <c r="F67" s="58">
        <v>0</v>
      </c>
      <c r="G67" s="58">
        <v>3000</v>
      </c>
      <c r="H67" s="59">
        <v>0</v>
      </c>
      <c r="I67" s="58">
        <f>SUM(J67:L67)</f>
        <v>0</v>
      </c>
      <c r="J67" s="59">
        <v>0</v>
      </c>
      <c r="K67" s="58">
        <v>0</v>
      </c>
      <c r="L67" s="58">
        <v>0</v>
      </c>
      <c r="M67" s="58">
        <f>SUM(N67:P67)</f>
        <v>0</v>
      </c>
      <c r="N67" s="59">
        <v>0</v>
      </c>
      <c r="O67" s="58">
        <v>0</v>
      </c>
      <c r="P67" s="58">
        <v>0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244"/>
      <c r="AP67" s="254"/>
      <c r="AQ67" s="43"/>
      <c r="AX67" s="45"/>
      <c r="AY67" s="45"/>
      <c r="AZ67" s="34"/>
      <c r="BA67" s="34"/>
      <c r="BB67" s="45"/>
      <c r="BC67" s="45"/>
      <c r="BD67" s="45"/>
      <c r="BE67" s="45"/>
      <c r="BF67" s="45"/>
      <c r="BG67" s="45"/>
    </row>
    <row r="68" spans="1:59" s="44" customFormat="1" ht="15.75" hidden="1" outlineLevel="1" x14ac:dyDescent="0.2">
      <c r="A68" s="120" t="s">
        <v>326</v>
      </c>
      <c r="B68" s="121" t="s">
        <v>362</v>
      </c>
      <c r="C68" s="31">
        <f>SUM(C69:C72)</f>
        <v>2.6791999999999998</v>
      </c>
      <c r="D68" s="31">
        <f t="shared" ref="D68:P68" si="22">SUM(D69:D72)</f>
        <v>37400</v>
      </c>
      <c r="E68" s="31">
        <f t="shared" si="22"/>
        <v>24400</v>
      </c>
      <c r="F68" s="31">
        <f t="shared" si="22"/>
        <v>0</v>
      </c>
      <c r="G68" s="31">
        <f t="shared" si="22"/>
        <v>24400</v>
      </c>
      <c r="H68" s="31">
        <f t="shared" si="22"/>
        <v>0</v>
      </c>
      <c r="I68" s="31">
        <f t="shared" si="22"/>
        <v>10000</v>
      </c>
      <c r="J68" s="31">
        <f t="shared" si="22"/>
        <v>0</v>
      </c>
      <c r="K68" s="31">
        <f t="shared" si="22"/>
        <v>10000</v>
      </c>
      <c r="L68" s="31">
        <f t="shared" si="22"/>
        <v>0</v>
      </c>
      <c r="M68" s="31">
        <f t="shared" si="22"/>
        <v>3000</v>
      </c>
      <c r="N68" s="31">
        <f t="shared" si="22"/>
        <v>0</v>
      </c>
      <c r="O68" s="31">
        <f t="shared" si="22"/>
        <v>3000</v>
      </c>
      <c r="P68" s="31">
        <f t="shared" si="22"/>
        <v>0</v>
      </c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244"/>
      <c r="AP68" s="254"/>
      <c r="AQ68" s="43"/>
      <c r="AX68" s="45"/>
      <c r="AY68" s="45"/>
      <c r="AZ68" s="34"/>
      <c r="BA68" s="34"/>
      <c r="BB68" s="45"/>
      <c r="BC68" s="45"/>
      <c r="BD68" s="45"/>
      <c r="BE68" s="45"/>
      <c r="BF68" s="45"/>
      <c r="BG68" s="45"/>
    </row>
    <row r="69" spans="1:59" s="44" customFormat="1" ht="15.75" hidden="1" outlineLevel="2" x14ac:dyDescent="0.2">
      <c r="A69" s="98" t="s">
        <v>328</v>
      </c>
      <c r="B69" s="57" t="s">
        <v>364</v>
      </c>
      <c r="C69" s="58">
        <v>2.6791999999999998</v>
      </c>
      <c r="D69" s="58">
        <f>E69+I69+M69</f>
        <v>24400</v>
      </c>
      <c r="E69" s="58">
        <f>SUM(F69:H69)</f>
        <v>24400</v>
      </c>
      <c r="F69" s="58">
        <v>0</v>
      </c>
      <c r="G69" s="58">
        <v>24400</v>
      </c>
      <c r="H69" s="58">
        <v>0</v>
      </c>
      <c r="I69" s="58">
        <f>SUM(J69:L69)</f>
        <v>0</v>
      </c>
      <c r="J69" s="59">
        <v>0</v>
      </c>
      <c r="K69" s="58">
        <v>0</v>
      </c>
      <c r="L69" s="58">
        <v>0</v>
      </c>
      <c r="M69" s="58">
        <f>SUM(N69:P69)</f>
        <v>0</v>
      </c>
      <c r="N69" s="59">
        <v>0</v>
      </c>
      <c r="O69" s="58">
        <v>0</v>
      </c>
      <c r="P69" s="58">
        <v>0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244"/>
      <c r="AP69" s="254"/>
      <c r="AQ69" s="43"/>
      <c r="AX69" s="45"/>
      <c r="AY69" s="45"/>
      <c r="AZ69" s="34"/>
      <c r="BA69" s="34"/>
      <c r="BB69" s="45"/>
      <c r="BC69" s="45"/>
      <c r="BD69" s="45"/>
      <c r="BE69" s="45"/>
      <c r="BF69" s="45"/>
      <c r="BG69" s="45"/>
    </row>
    <row r="70" spans="1:59" s="44" customFormat="1" ht="15.75" hidden="1" outlineLevel="2" x14ac:dyDescent="0.2">
      <c r="A70" s="98" t="s">
        <v>330</v>
      </c>
      <c r="B70" s="159" t="s">
        <v>772</v>
      </c>
      <c r="C70" s="144">
        <v>0</v>
      </c>
      <c r="D70" s="144">
        <f>E70+I70+M70</f>
        <v>5000</v>
      </c>
      <c r="E70" s="144">
        <f>SUM(F70:H70)</f>
        <v>0</v>
      </c>
      <c r="F70" s="144">
        <v>0</v>
      </c>
      <c r="G70" s="144">
        <v>0</v>
      </c>
      <c r="H70" s="212">
        <v>0</v>
      </c>
      <c r="I70" s="58">
        <f>SUM(J70:L70)</f>
        <v>5000</v>
      </c>
      <c r="J70" s="212">
        <v>0</v>
      </c>
      <c r="K70" s="144">
        <v>5000</v>
      </c>
      <c r="L70" s="144">
        <v>0</v>
      </c>
      <c r="M70" s="144">
        <f>SUM(N70:P70)</f>
        <v>0</v>
      </c>
      <c r="N70" s="144">
        <v>0</v>
      </c>
      <c r="O70" s="144">
        <v>0</v>
      </c>
      <c r="P70" s="144">
        <v>0</v>
      </c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244"/>
      <c r="AP70" s="254"/>
      <c r="AQ70" s="43"/>
      <c r="AX70" s="45"/>
      <c r="AY70" s="45"/>
      <c r="AZ70" s="34"/>
      <c r="BA70" s="34"/>
      <c r="BB70" s="45"/>
      <c r="BC70" s="45"/>
      <c r="BD70" s="45"/>
      <c r="BE70" s="45"/>
      <c r="BF70" s="45"/>
      <c r="BG70" s="45"/>
    </row>
    <row r="71" spans="1:59" s="44" customFormat="1" ht="15.75" hidden="1" outlineLevel="2" x14ac:dyDescent="0.2">
      <c r="A71" s="98" t="s">
        <v>567</v>
      </c>
      <c r="B71" s="159" t="s">
        <v>773</v>
      </c>
      <c r="C71" s="144">
        <v>0</v>
      </c>
      <c r="D71" s="144">
        <f>E71+I71+M71</f>
        <v>5000</v>
      </c>
      <c r="E71" s="144">
        <f>SUM(F71:H71)</f>
        <v>0</v>
      </c>
      <c r="F71" s="144">
        <v>0</v>
      </c>
      <c r="G71" s="144">
        <v>0</v>
      </c>
      <c r="H71" s="212">
        <v>0</v>
      </c>
      <c r="I71" s="58">
        <f>SUM(J71:L71)</f>
        <v>5000</v>
      </c>
      <c r="J71" s="212">
        <v>0</v>
      </c>
      <c r="K71" s="144">
        <v>5000</v>
      </c>
      <c r="L71" s="144">
        <v>0</v>
      </c>
      <c r="M71" s="144">
        <f>SUM(N71:P71)</f>
        <v>0</v>
      </c>
      <c r="N71" s="144">
        <v>0</v>
      </c>
      <c r="O71" s="144">
        <v>0</v>
      </c>
      <c r="P71" s="144">
        <v>0</v>
      </c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244"/>
      <c r="AP71" s="254"/>
      <c r="AQ71" s="43"/>
      <c r="AX71" s="45"/>
      <c r="AY71" s="45"/>
      <c r="AZ71" s="34"/>
      <c r="BA71" s="34"/>
      <c r="BB71" s="45"/>
      <c r="BC71" s="45"/>
      <c r="BD71" s="45"/>
      <c r="BE71" s="45"/>
      <c r="BF71" s="45"/>
      <c r="BG71" s="45"/>
    </row>
    <row r="72" spans="1:59" s="44" customFormat="1" ht="15.75" hidden="1" outlineLevel="2" x14ac:dyDescent="0.2">
      <c r="A72" s="98" t="s">
        <v>569</v>
      </c>
      <c r="B72" s="63" t="s">
        <v>836</v>
      </c>
      <c r="C72" s="58">
        <v>0</v>
      </c>
      <c r="D72" s="58">
        <f>E72+I72+M72</f>
        <v>3000</v>
      </c>
      <c r="E72" s="58">
        <f>SUM(F72:H72)</f>
        <v>0</v>
      </c>
      <c r="F72" s="58">
        <v>0</v>
      </c>
      <c r="G72" s="58">
        <v>0</v>
      </c>
      <c r="H72" s="59">
        <v>0</v>
      </c>
      <c r="I72" s="58">
        <f>SUM(J72:L72)</f>
        <v>0</v>
      </c>
      <c r="J72" s="59">
        <v>0</v>
      </c>
      <c r="K72" s="58">
        <v>0</v>
      </c>
      <c r="L72" s="58">
        <v>0</v>
      </c>
      <c r="M72" s="58">
        <f>SUM(N72:P72)</f>
        <v>3000</v>
      </c>
      <c r="N72" s="58">
        <v>0</v>
      </c>
      <c r="O72" s="58">
        <v>3000</v>
      </c>
      <c r="P72" s="58">
        <v>0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244"/>
      <c r="AP72" s="254"/>
      <c r="AQ72" s="43"/>
      <c r="AX72" s="45"/>
      <c r="AY72" s="45"/>
      <c r="AZ72" s="34"/>
      <c r="BA72" s="34"/>
      <c r="BB72" s="45"/>
      <c r="BC72" s="45"/>
      <c r="BD72" s="45"/>
      <c r="BE72" s="45"/>
      <c r="BF72" s="45"/>
      <c r="BG72" s="45"/>
    </row>
    <row r="73" spans="1:59" s="44" customFormat="1" ht="15.75" hidden="1" outlineLevel="1" x14ac:dyDescent="0.2">
      <c r="A73" s="101" t="s">
        <v>951</v>
      </c>
      <c r="B73" s="29" t="s">
        <v>384</v>
      </c>
      <c r="C73" s="31">
        <f>SUM(C74:C75)</f>
        <v>3.2</v>
      </c>
      <c r="D73" s="31">
        <f t="shared" ref="D73:P73" si="23">SUM(D74:D75)</f>
        <v>17300</v>
      </c>
      <c r="E73" s="31">
        <f t="shared" si="23"/>
        <v>0</v>
      </c>
      <c r="F73" s="31">
        <f t="shared" si="23"/>
        <v>0</v>
      </c>
      <c r="G73" s="31">
        <f t="shared" si="23"/>
        <v>0</v>
      </c>
      <c r="H73" s="31">
        <f t="shared" si="23"/>
        <v>0</v>
      </c>
      <c r="I73" s="31">
        <f t="shared" si="23"/>
        <v>7300</v>
      </c>
      <c r="J73" s="31">
        <f t="shared" si="23"/>
        <v>0</v>
      </c>
      <c r="K73" s="31">
        <f t="shared" si="23"/>
        <v>7300</v>
      </c>
      <c r="L73" s="31">
        <f t="shared" si="23"/>
        <v>0</v>
      </c>
      <c r="M73" s="31">
        <f t="shared" si="23"/>
        <v>10000</v>
      </c>
      <c r="N73" s="31">
        <f t="shared" si="23"/>
        <v>0</v>
      </c>
      <c r="O73" s="31">
        <f t="shared" si="23"/>
        <v>10000</v>
      </c>
      <c r="P73" s="31">
        <f t="shared" si="23"/>
        <v>0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244"/>
      <c r="AP73" s="254"/>
      <c r="AQ73" s="43"/>
      <c r="AX73" s="45"/>
      <c r="AY73" s="45"/>
      <c r="AZ73" s="34"/>
      <c r="BA73" s="34"/>
      <c r="BB73" s="45"/>
      <c r="BC73" s="45"/>
      <c r="BD73" s="45"/>
      <c r="BE73" s="45"/>
      <c r="BF73" s="45"/>
      <c r="BG73" s="45"/>
    </row>
    <row r="74" spans="1:59" s="44" customFormat="1" ht="15.75" hidden="1" outlineLevel="2" x14ac:dyDescent="0.2">
      <c r="A74" s="98" t="s">
        <v>333</v>
      </c>
      <c r="B74" s="159" t="s">
        <v>774</v>
      </c>
      <c r="C74" s="58">
        <v>0</v>
      </c>
      <c r="D74" s="58">
        <f>E74+I74+M74</f>
        <v>7300</v>
      </c>
      <c r="E74" s="58">
        <f>SUM(F74:H74)</f>
        <v>0</v>
      </c>
      <c r="F74" s="58">
        <v>0</v>
      </c>
      <c r="G74" s="58">
        <v>0</v>
      </c>
      <c r="H74" s="59">
        <v>0</v>
      </c>
      <c r="I74" s="58">
        <f>SUM(J74:L74)</f>
        <v>7300</v>
      </c>
      <c r="J74" s="59">
        <v>0</v>
      </c>
      <c r="K74" s="58">
        <v>7300</v>
      </c>
      <c r="L74" s="58">
        <v>0</v>
      </c>
      <c r="M74" s="58">
        <f>SUM(N74:P74)</f>
        <v>0</v>
      </c>
      <c r="N74" s="58">
        <v>0</v>
      </c>
      <c r="O74" s="58">
        <v>0</v>
      </c>
      <c r="P74" s="58">
        <v>0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244"/>
      <c r="AP74" s="254"/>
      <c r="AQ74" s="43"/>
      <c r="AX74" s="45"/>
      <c r="AY74" s="45"/>
      <c r="AZ74" s="34"/>
      <c r="BA74" s="34"/>
      <c r="BB74" s="45"/>
      <c r="BC74" s="45"/>
      <c r="BD74" s="45"/>
      <c r="BE74" s="45"/>
      <c r="BF74" s="45"/>
      <c r="BG74" s="45"/>
    </row>
    <row r="75" spans="1:59" s="44" customFormat="1" ht="31.5" hidden="1" outlineLevel="2" x14ac:dyDescent="0.2">
      <c r="A75" s="98" t="s">
        <v>576</v>
      </c>
      <c r="B75" s="57" t="s">
        <v>841</v>
      </c>
      <c r="C75" s="58">
        <v>3.2</v>
      </c>
      <c r="D75" s="58">
        <f>E75+I75+M75</f>
        <v>10000</v>
      </c>
      <c r="E75" s="58">
        <f>SUM(F75:H75)</f>
        <v>0</v>
      </c>
      <c r="F75" s="58">
        <v>0</v>
      </c>
      <c r="G75" s="58">
        <v>0</v>
      </c>
      <c r="H75" s="59">
        <v>0</v>
      </c>
      <c r="I75" s="58">
        <f>SUM(J75:L75)</f>
        <v>0</v>
      </c>
      <c r="J75" s="59">
        <v>0</v>
      </c>
      <c r="K75" s="58">
        <v>0</v>
      </c>
      <c r="L75" s="58">
        <v>0</v>
      </c>
      <c r="M75" s="58">
        <f>SUM(N75:P75)</f>
        <v>10000</v>
      </c>
      <c r="N75" s="58">
        <v>0</v>
      </c>
      <c r="O75" s="58">
        <v>10000</v>
      </c>
      <c r="P75" s="58">
        <v>0</v>
      </c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244"/>
      <c r="AP75" s="254"/>
      <c r="AQ75" s="43"/>
      <c r="AX75" s="45"/>
      <c r="AY75" s="45"/>
      <c r="AZ75" s="34"/>
      <c r="BA75" s="34"/>
      <c r="BB75" s="45"/>
      <c r="BC75" s="45"/>
      <c r="BD75" s="45"/>
      <c r="BE75" s="45"/>
      <c r="BF75" s="45"/>
      <c r="BG75" s="45"/>
    </row>
    <row r="76" spans="1:59" s="44" customFormat="1" ht="15.75" hidden="1" outlineLevel="1" x14ac:dyDescent="0.2">
      <c r="A76" s="125">
        <v>13</v>
      </c>
      <c r="B76" s="29" t="s">
        <v>393</v>
      </c>
      <c r="C76" s="31">
        <f>SUM(C77)</f>
        <v>0</v>
      </c>
      <c r="D76" s="31">
        <f t="shared" ref="D76:P76" si="24">SUM(D77)</f>
        <v>4000</v>
      </c>
      <c r="E76" s="31">
        <f t="shared" si="24"/>
        <v>0</v>
      </c>
      <c r="F76" s="31">
        <f t="shared" si="24"/>
        <v>0</v>
      </c>
      <c r="G76" s="31">
        <f t="shared" si="24"/>
        <v>0</v>
      </c>
      <c r="H76" s="31">
        <f t="shared" si="24"/>
        <v>0</v>
      </c>
      <c r="I76" s="31">
        <f t="shared" si="24"/>
        <v>0</v>
      </c>
      <c r="J76" s="31">
        <f t="shared" si="24"/>
        <v>0</v>
      </c>
      <c r="K76" s="31">
        <f t="shared" si="24"/>
        <v>0</v>
      </c>
      <c r="L76" s="31">
        <f t="shared" si="24"/>
        <v>0</v>
      </c>
      <c r="M76" s="31">
        <f t="shared" si="24"/>
        <v>4000</v>
      </c>
      <c r="N76" s="31">
        <f t="shared" si="24"/>
        <v>0</v>
      </c>
      <c r="O76" s="31">
        <f t="shared" si="24"/>
        <v>4000</v>
      </c>
      <c r="P76" s="31">
        <f t="shared" si="24"/>
        <v>0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244"/>
      <c r="AP76" s="254"/>
      <c r="AQ76" s="43"/>
      <c r="AX76" s="45"/>
      <c r="AY76" s="45"/>
      <c r="AZ76" s="34"/>
      <c r="BA76" s="34"/>
      <c r="BB76" s="45"/>
      <c r="BC76" s="45"/>
      <c r="BD76" s="45"/>
      <c r="BE76" s="45"/>
      <c r="BF76" s="45"/>
      <c r="BG76" s="45"/>
    </row>
    <row r="77" spans="1:59" s="44" customFormat="1" ht="15.75" hidden="1" outlineLevel="2" x14ac:dyDescent="0.2">
      <c r="A77" s="98" t="s">
        <v>337</v>
      </c>
      <c r="B77" s="57" t="s">
        <v>843</v>
      </c>
      <c r="C77" s="58">
        <v>0</v>
      </c>
      <c r="D77" s="58">
        <f>E77+I77+M77</f>
        <v>4000</v>
      </c>
      <c r="E77" s="58">
        <f>SUM(F77:H77)</f>
        <v>0</v>
      </c>
      <c r="F77" s="58">
        <v>0</v>
      </c>
      <c r="G77" s="58">
        <v>0</v>
      </c>
      <c r="H77" s="59">
        <v>0</v>
      </c>
      <c r="I77" s="58">
        <f>SUM(J77:L77)</f>
        <v>0</v>
      </c>
      <c r="J77" s="59">
        <v>0</v>
      </c>
      <c r="K77" s="58">
        <v>0</v>
      </c>
      <c r="L77" s="58">
        <v>0</v>
      </c>
      <c r="M77" s="58">
        <f>SUM(N77:P77)</f>
        <v>4000</v>
      </c>
      <c r="N77" s="58">
        <v>0</v>
      </c>
      <c r="O77" s="58">
        <v>4000</v>
      </c>
      <c r="P77" s="58">
        <v>0</v>
      </c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244"/>
      <c r="AP77" s="254"/>
      <c r="AQ77" s="43"/>
      <c r="AX77" s="45"/>
      <c r="AY77" s="45"/>
      <c r="AZ77" s="34"/>
      <c r="BA77" s="34"/>
      <c r="BB77" s="45"/>
      <c r="BC77" s="45"/>
      <c r="BD77" s="45"/>
      <c r="BE77" s="45"/>
      <c r="BF77" s="45"/>
      <c r="BG77" s="45"/>
    </row>
    <row r="78" spans="1:59" s="44" customFormat="1" ht="15.75" hidden="1" outlineLevel="1" x14ac:dyDescent="0.2">
      <c r="A78" s="101" t="s">
        <v>361</v>
      </c>
      <c r="B78" s="29" t="s">
        <v>436</v>
      </c>
      <c r="C78" s="31">
        <f>SUM(C79:C81)</f>
        <v>3</v>
      </c>
      <c r="D78" s="31">
        <f t="shared" ref="D78:P78" si="25">SUM(D79:D81)</f>
        <v>18815</v>
      </c>
      <c r="E78" s="31">
        <f t="shared" si="25"/>
        <v>0</v>
      </c>
      <c r="F78" s="31">
        <f t="shared" si="25"/>
        <v>0</v>
      </c>
      <c r="G78" s="31">
        <f t="shared" si="25"/>
        <v>0</v>
      </c>
      <c r="H78" s="31">
        <f t="shared" si="25"/>
        <v>0</v>
      </c>
      <c r="I78" s="31">
        <f t="shared" si="25"/>
        <v>18815</v>
      </c>
      <c r="J78" s="31">
        <f t="shared" si="25"/>
        <v>0</v>
      </c>
      <c r="K78" s="31">
        <f t="shared" si="25"/>
        <v>18815</v>
      </c>
      <c r="L78" s="31">
        <f t="shared" si="25"/>
        <v>0</v>
      </c>
      <c r="M78" s="31">
        <f t="shared" si="25"/>
        <v>0</v>
      </c>
      <c r="N78" s="31">
        <f t="shared" si="25"/>
        <v>0</v>
      </c>
      <c r="O78" s="31">
        <f t="shared" si="25"/>
        <v>0</v>
      </c>
      <c r="P78" s="31">
        <f t="shared" si="25"/>
        <v>0</v>
      </c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244"/>
      <c r="AP78" s="254"/>
      <c r="AQ78" s="43"/>
      <c r="AX78" s="45"/>
      <c r="AY78" s="45"/>
      <c r="AZ78" s="34"/>
      <c r="BA78" s="34"/>
      <c r="BB78" s="45"/>
      <c r="BC78" s="45"/>
      <c r="BD78" s="45"/>
      <c r="BE78" s="45"/>
      <c r="BF78" s="45"/>
      <c r="BG78" s="45"/>
    </row>
    <row r="79" spans="1:59" s="44" customFormat="1" ht="15.75" hidden="1" outlineLevel="2" x14ac:dyDescent="0.2">
      <c r="A79" s="98" t="s">
        <v>363</v>
      </c>
      <c r="B79" s="63" t="s">
        <v>916</v>
      </c>
      <c r="C79" s="58">
        <v>0</v>
      </c>
      <c r="D79" s="58">
        <f>E79+I79+M79</f>
        <v>5000</v>
      </c>
      <c r="E79" s="58">
        <f>SUM(F79:H79)</f>
        <v>0</v>
      </c>
      <c r="F79" s="58">
        <v>0</v>
      </c>
      <c r="G79" s="58">
        <v>0</v>
      </c>
      <c r="H79" s="59">
        <v>0</v>
      </c>
      <c r="I79" s="58">
        <f>SUM(J79:L79)</f>
        <v>5000</v>
      </c>
      <c r="J79" s="59">
        <v>0</v>
      </c>
      <c r="K79" s="58">
        <v>5000</v>
      </c>
      <c r="L79" s="58">
        <v>0</v>
      </c>
      <c r="M79" s="58">
        <f>SUM(N79:P79)</f>
        <v>0</v>
      </c>
      <c r="N79" s="59">
        <v>0</v>
      </c>
      <c r="O79" s="58">
        <v>0</v>
      </c>
      <c r="P79" s="58">
        <v>0</v>
      </c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244"/>
      <c r="AP79" s="254"/>
      <c r="AQ79" s="43"/>
      <c r="AX79" s="45"/>
      <c r="AY79" s="45"/>
      <c r="AZ79" s="34"/>
      <c r="BA79" s="34"/>
      <c r="BB79" s="45"/>
      <c r="BC79" s="45"/>
      <c r="BD79" s="45"/>
      <c r="BE79" s="45"/>
      <c r="BF79" s="45"/>
      <c r="BG79" s="45"/>
    </row>
    <row r="80" spans="1:59" s="44" customFormat="1" ht="15.75" hidden="1" outlineLevel="2" x14ac:dyDescent="0.2">
      <c r="A80" s="98" t="s">
        <v>365</v>
      </c>
      <c r="B80" s="63" t="s">
        <v>917</v>
      </c>
      <c r="C80" s="58">
        <v>0</v>
      </c>
      <c r="D80" s="58">
        <f>E80+I80+M80</f>
        <v>5000</v>
      </c>
      <c r="E80" s="58">
        <f>SUM(F80:H80)</f>
        <v>0</v>
      </c>
      <c r="F80" s="58">
        <v>0</v>
      </c>
      <c r="G80" s="58">
        <v>0</v>
      </c>
      <c r="H80" s="59">
        <v>0</v>
      </c>
      <c r="I80" s="58">
        <f>SUM(J80:L80)</f>
        <v>5000</v>
      </c>
      <c r="J80" s="59">
        <v>0</v>
      </c>
      <c r="K80" s="58">
        <v>5000</v>
      </c>
      <c r="L80" s="58">
        <v>0</v>
      </c>
      <c r="M80" s="58">
        <f>SUM(N80:P80)</f>
        <v>0</v>
      </c>
      <c r="N80" s="59">
        <v>0</v>
      </c>
      <c r="O80" s="58">
        <v>0</v>
      </c>
      <c r="P80" s="58">
        <v>0</v>
      </c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244"/>
      <c r="AP80" s="254"/>
      <c r="AQ80" s="43"/>
      <c r="AX80" s="45"/>
      <c r="AY80" s="45"/>
      <c r="AZ80" s="34"/>
      <c r="BA80" s="34"/>
      <c r="BB80" s="45"/>
      <c r="BC80" s="45"/>
      <c r="BD80" s="45"/>
      <c r="BE80" s="45"/>
      <c r="BF80" s="45"/>
      <c r="BG80" s="45"/>
    </row>
    <row r="81" spans="1:59" s="44" customFormat="1" ht="15.75" hidden="1" outlineLevel="2" x14ac:dyDescent="0.2">
      <c r="A81" s="98" t="s">
        <v>367</v>
      </c>
      <c r="B81" s="57" t="s">
        <v>775</v>
      </c>
      <c r="C81" s="58">
        <v>3</v>
      </c>
      <c r="D81" s="58">
        <f>E81+I81+M81</f>
        <v>8815</v>
      </c>
      <c r="E81" s="58">
        <f>SUM(F81:H81)</f>
        <v>0</v>
      </c>
      <c r="F81" s="58">
        <v>0</v>
      </c>
      <c r="G81" s="58">
        <v>0</v>
      </c>
      <c r="H81" s="59">
        <v>0</v>
      </c>
      <c r="I81" s="58">
        <f>SUM(J81:L81)</f>
        <v>8815</v>
      </c>
      <c r="J81" s="59">
        <v>0</v>
      </c>
      <c r="K81" s="58">
        <f>8000+815</f>
        <v>8815</v>
      </c>
      <c r="L81" s="58">
        <v>0</v>
      </c>
      <c r="M81" s="58">
        <f>SUM(N81:P81)</f>
        <v>0</v>
      </c>
      <c r="N81" s="58">
        <v>0</v>
      </c>
      <c r="O81" s="58">
        <v>0</v>
      </c>
      <c r="P81" s="58">
        <v>0</v>
      </c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244"/>
      <c r="AP81" s="254"/>
      <c r="AQ81" s="43"/>
      <c r="AX81" s="45"/>
      <c r="AY81" s="45"/>
      <c r="AZ81" s="34"/>
      <c r="BA81" s="34"/>
      <c r="BB81" s="45"/>
      <c r="BC81" s="45"/>
      <c r="BD81" s="45"/>
      <c r="BE81" s="45"/>
      <c r="BF81" s="45"/>
      <c r="BG81" s="45"/>
    </row>
    <row r="82" spans="1:59" s="44" customFormat="1" ht="15.75" hidden="1" outlineLevel="1" x14ac:dyDescent="0.2">
      <c r="A82" s="101" t="s">
        <v>383</v>
      </c>
      <c r="B82" s="29" t="s">
        <v>456</v>
      </c>
      <c r="C82" s="31">
        <f>SUM(C83)</f>
        <v>0</v>
      </c>
      <c r="D82" s="31">
        <f t="shared" ref="D82:P82" si="26">SUM(D83)</f>
        <v>4000</v>
      </c>
      <c r="E82" s="31">
        <f t="shared" si="26"/>
        <v>0</v>
      </c>
      <c r="F82" s="31">
        <f t="shared" si="26"/>
        <v>0</v>
      </c>
      <c r="G82" s="31">
        <f t="shared" si="26"/>
        <v>0</v>
      </c>
      <c r="H82" s="31">
        <f t="shared" si="26"/>
        <v>0</v>
      </c>
      <c r="I82" s="31">
        <f t="shared" si="26"/>
        <v>0</v>
      </c>
      <c r="J82" s="31">
        <f t="shared" si="26"/>
        <v>0</v>
      </c>
      <c r="K82" s="31">
        <f t="shared" si="26"/>
        <v>0</v>
      </c>
      <c r="L82" s="31">
        <f t="shared" si="26"/>
        <v>0</v>
      </c>
      <c r="M82" s="31">
        <f t="shared" si="26"/>
        <v>4000</v>
      </c>
      <c r="N82" s="31">
        <f t="shared" si="26"/>
        <v>0</v>
      </c>
      <c r="O82" s="31">
        <f t="shared" si="26"/>
        <v>4000</v>
      </c>
      <c r="P82" s="31">
        <f t="shared" si="26"/>
        <v>0</v>
      </c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244"/>
      <c r="AP82" s="254"/>
      <c r="AQ82" s="43"/>
      <c r="AX82" s="45"/>
      <c r="AY82" s="45"/>
      <c r="AZ82" s="34"/>
      <c r="BA82" s="34"/>
      <c r="BB82" s="45"/>
      <c r="BC82" s="45"/>
      <c r="BD82" s="45"/>
      <c r="BE82" s="45"/>
      <c r="BF82" s="45"/>
      <c r="BG82" s="45"/>
    </row>
    <row r="83" spans="1:59" s="44" customFormat="1" ht="15.75" hidden="1" outlineLevel="2" x14ac:dyDescent="0.2">
      <c r="A83" s="98" t="s">
        <v>385</v>
      </c>
      <c r="B83" s="206" t="s">
        <v>930</v>
      </c>
      <c r="C83" s="58">
        <v>0</v>
      </c>
      <c r="D83" s="58">
        <f>E83+I83+M83</f>
        <v>4000</v>
      </c>
      <c r="E83" s="58">
        <f>SUM(F83:H83)</f>
        <v>0</v>
      </c>
      <c r="F83" s="58">
        <v>0</v>
      </c>
      <c r="G83" s="58">
        <v>0</v>
      </c>
      <c r="H83" s="59">
        <v>0</v>
      </c>
      <c r="I83" s="58">
        <f>SUM(J83:L83)</f>
        <v>0</v>
      </c>
      <c r="J83" s="59">
        <v>0</v>
      </c>
      <c r="K83" s="58">
        <v>0</v>
      </c>
      <c r="L83" s="58">
        <v>0</v>
      </c>
      <c r="M83" s="58">
        <f>SUM(N83:P83)</f>
        <v>4000</v>
      </c>
      <c r="N83" s="59">
        <v>0</v>
      </c>
      <c r="O83" s="58">
        <v>4000</v>
      </c>
      <c r="P83" s="58">
        <v>0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244"/>
      <c r="AP83" s="254"/>
      <c r="AQ83" s="43"/>
      <c r="AX83" s="45"/>
      <c r="AY83" s="45"/>
      <c r="AZ83" s="34"/>
      <c r="BA83" s="34"/>
      <c r="BB83" s="45"/>
      <c r="BC83" s="45"/>
      <c r="BD83" s="45"/>
      <c r="BE83" s="45"/>
      <c r="BF83" s="45"/>
      <c r="BG83" s="45"/>
    </row>
    <row r="84" spans="1:59" s="44" customFormat="1" ht="15.75" hidden="1" outlineLevel="1" x14ac:dyDescent="0.2">
      <c r="A84" s="101" t="s">
        <v>952</v>
      </c>
      <c r="B84" s="29" t="s">
        <v>466</v>
      </c>
      <c r="C84" s="31">
        <f>SUM(C85:C87)</f>
        <v>6.8395000000000001</v>
      </c>
      <c r="D84" s="31">
        <f t="shared" ref="D84:P84" si="27">SUM(D85:D87)</f>
        <v>28000</v>
      </c>
      <c r="E84" s="31">
        <f t="shared" si="27"/>
        <v>22000</v>
      </c>
      <c r="F84" s="31">
        <f t="shared" si="27"/>
        <v>0</v>
      </c>
      <c r="G84" s="31">
        <f t="shared" si="27"/>
        <v>22000</v>
      </c>
      <c r="H84" s="31">
        <f t="shared" si="27"/>
        <v>0</v>
      </c>
      <c r="I84" s="31">
        <f t="shared" si="27"/>
        <v>0</v>
      </c>
      <c r="J84" s="31">
        <f t="shared" si="27"/>
        <v>0</v>
      </c>
      <c r="K84" s="31">
        <f t="shared" si="27"/>
        <v>0</v>
      </c>
      <c r="L84" s="31">
        <f t="shared" si="27"/>
        <v>0</v>
      </c>
      <c r="M84" s="31">
        <f t="shared" si="27"/>
        <v>6000</v>
      </c>
      <c r="N84" s="31">
        <f t="shared" si="27"/>
        <v>0</v>
      </c>
      <c r="O84" s="31">
        <f t="shared" si="27"/>
        <v>6000</v>
      </c>
      <c r="P84" s="31">
        <f t="shared" si="27"/>
        <v>0</v>
      </c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244"/>
      <c r="AP84" s="254"/>
      <c r="AQ84" s="43"/>
      <c r="AX84" s="45"/>
      <c r="AY84" s="45"/>
      <c r="AZ84" s="34"/>
      <c r="BA84" s="34"/>
      <c r="BB84" s="45"/>
      <c r="BC84" s="45"/>
      <c r="BD84" s="45"/>
      <c r="BE84" s="45"/>
      <c r="BF84" s="45"/>
      <c r="BG84" s="45"/>
    </row>
    <row r="85" spans="1:59" s="44" customFormat="1" ht="15.75" hidden="1" outlineLevel="2" x14ac:dyDescent="0.2">
      <c r="A85" s="98" t="s">
        <v>394</v>
      </c>
      <c r="B85" s="57" t="s">
        <v>473</v>
      </c>
      <c r="C85" s="58">
        <v>2.8395000000000001</v>
      </c>
      <c r="D85" s="58">
        <f>E85+I85+M85</f>
        <v>18000</v>
      </c>
      <c r="E85" s="58">
        <f>SUM(F85:H85)</f>
        <v>18000</v>
      </c>
      <c r="F85" s="58">
        <v>0</v>
      </c>
      <c r="G85" s="58">
        <v>18000</v>
      </c>
      <c r="H85" s="58">
        <v>0</v>
      </c>
      <c r="I85" s="58">
        <f>SUM(J85:L85)</f>
        <v>0</v>
      </c>
      <c r="J85" s="59">
        <v>0</v>
      </c>
      <c r="K85" s="58">
        <v>0</v>
      </c>
      <c r="L85" s="58">
        <v>0</v>
      </c>
      <c r="M85" s="58">
        <f>SUM(N85:P85)</f>
        <v>0</v>
      </c>
      <c r="N85" s="59">
        <v>0</v>
      </c>
      <c r="O85" s="58">
        <v>0</v>
      </c>
      <c r="P85" s="58">
        <v>0</v>
      </c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244"/>
      <c r="AP85" s="254"/>
      <c r="AQ85" s="43"/>
      <c r="AX85" s="45"/>
      <c r="AY85" s="45"/>
      <c r="AZ85" s="34"/>
      <c r="BA85" s="34"/>
      <c r="BB85" s="45"/>
      <c r="BC85" s="45"/>
      <c r="BD85" s="45"/>
      <c r="BE85" s="45"/>
      <c r="BF85" s="45"/>
      <c r="BG85" s="45"/>
    </row>
    <row r="86" spans="1:59" s="44" customFormat="1" ht="15.75" hidden="1" outlineLevel="2" x14ac:dyDescent="0.2">
      <c r="A86" s="98" t="s">
        <v>396</v>
      </c>
      <c r="B86" s="63" t="s">
        <v>910</v>
      </c>
      <c r="C86" s="58">
        <v>0</v>
      </c>
      <c r="D86" s="58">
        <f>E86+I86+M86</f>
        <v>4000</v>
      </c>
      <c r="E86" s="58">
        <f>SUM(F86:H86)</f>
        <v>4000</v>
      </c>
      <c r="F86" s="58">
        <v>0</v>
      </c>
      <c r="G86" s="58">
        <v>4000</v>
      </c>
      <c r="H86" s="59">
        <v>0</v>
      </c>
      <c r="I86" s="58">
        <f>SUM(J86:L86)</f>
        <v>0</v>
      </c>
      <c r="J86" s="59">
        <v>0</v>
      </c>
      <c r="K86" s="58">
        <v>0</v>
      </c>
      <c r="L86" s="58">
        <v>0</v>
      </c>
      <c r="M86" s="58">
        <f>SUM(N86:P86)</f>
        <v>0</v>
      </c>
      <c r="N86" s="59">
        <v>0</v>
      </c>
      <c r="O86" s="58">
        <v>0</v>
      </c>
      <c r="P86" s="58">
        <v>0</v>
      </c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244"/>
      <c r="AP86" s="254"/>
      <c r="AQ86" s="43"/>
      <c r="AX86" s="45"/>
      <c r="AY86" s="45"/>
      <c r="AZ86" s="34"/>
      <c r="BA86" s="34"/>
      <c r="BB86" s="45"/>
      <c r="BC86" s="45"/>
      <c r="BD86" s="45"/>
      <c r="BE86" s="45"/>
      <c r="BF86" s="45"/>
      <c r="BG86" s="45"/>
    </row>
    <row r="87" spans="1:59" s="44" customFormat="1" ht="15.75" hidden="1" outlineLevel="2" x14ac:dyDescent="0.2">
      <c r="A87" s="98" t="s">
        <v>399</v>
      </c>
      <c r="B87" s="63" t="s">
        <v>849</v>
      </c>
      <c r="C87" s="58">
        <v>4</v>
      </c>
      <c r="D87" s="58">
        <f>E87+I87+M87</f>
        <v>6000</v>
      </c>
      <c r="E87" s="58">
        <f>SUM(F87:H87)</f>
        <v>0</v>
      </c>
      <c r="F87" s="58">
        <v>0</v>
      </c>
      <c r="G87" s="58">
        <v>0</v>
      </c>
      <c r="H87" s="59">
        <v>0</v>
      </c>
      <c r="I87" s="58">
        <f>SUM(J87:L87)</f>
        <v>0</v>
      </c>
      <c r="J87" s="59">
        <v>0</v>
      </c>
      <c r="K87" s="58">
        <v>0</v>
      </c>
      <c r="L87" s="58">
        <v>0</v>
      </c>
      <c r="M87" s="58">
        <f>SUM(N87:P87)</f>
        <v>6000</v>
      </c>
      <c r="N87" s="58">
        <v>0</v>
      </c>
      <c r="O87" s="58">
        <v>6000</v>
      </c>
      <c r="P87" s="58">
        <v>0</v>
      </c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244"/>
      <c r="AP87" s="254"/>
      <c r="AQ87" s="43"/>
      <c r="AX87" s="45"/>
      <c r="AY87" s="45"/>
      <c r="AZ87" s="34"/>
      <c r="BA87" s="34"/>
      <c r="BB87" s="45"/>
      <c r="BC87" s="45"/>
      <c r="BD87" s="45"/>
      <c r="BE87" s="45"/>
      <c r="BF87" s="45"/>
      <c r="BG87" s="45"/>
    </row>
    <row r="88" spans="1:59" s="65" customFormat="1" ht="31.5" collapsed="1" x14ac:dyDescent="0.2">
      <c r="A88" s="29" t="s">
        <v>492</v>
      </c>
      <c r="B88" s="35" t="s">
        <v>976</v>
      </c>
      <c r="C88" s="313">
        <f t="shared" ref="C88:P88" si="28">C89+C96+C100+C123+C127+C135+C139+C149+C153+C159+C162+C167+C175+C180+C189+C195+C209+C216+C221+C233+C243</f>
        <v>190.83000000000004</v>
      </c>
      <c r="D88" s="313">
        <f t="shared" si="28"/>
        <v>218879.78650000002</v>
      </c>
      <c r="E88" s="313">
        <f t="shared" si="28"/>
        <v>148879.78650000002</v>
      </c>
      <c r="F88" s="313">
        <f t="shared" si="28"/>
        <v>0</v>
      </c>
      <c r="G88" s="313">
        <f t="shared" si="28"/>
        <v>148879.78650000002</v>
      </c>
      <c r="H88" s="313">
        <f t="shared" si="28"/>
        <v>0</v>
      </c>
      <c r="I88" s="313">
        <f t="shared" si="28"/>
        <v>35000</v>
      </c>
      <c r="J88" s="313">
        <f t="shared" si="28"/>
        <v>0</v>
      </c>
      <c r="K88" s="313">
        <f t="shared" si="28"/>
        <v>35000</v>
      </c>
      <c r="L88" s="313">
        <f t="shared" si="28"/>
        <v>0</v>
      </c>
      <c r="M88" s="313">
        <f t="shared" si="28"/>
        <v>35000</v>
      </c>
      <c r="N88" s="313">
        <f t="shared" si="28"/>
        <v>0</v>
      </c>
      <c r="O88" s="313">
        <f t="shared" si="28"/>
        <v>35000</v>
      </c>
      <c r="P88" s="313">
        <f t="shared" si="28"/>
        <v>0</v>
      </c>
      <c r="Q88" s="190" t="s">
        <v>41</v>
      </c>
      <c r="R88" s="190" t="s">
        <v>41</v>
      </c>
      <c r="S88" s="190" t="s">
        <v>41</v>
      </c>
      <c r="T88" s="190" t="s">
        <v>41</v>
      </c>
      <c r="U88" s="190" t="s">
        <v>41</v>
      </c>
      <c r="V88" s="190" t="s">
        <v>41</v>
      </c>
      <c r="W88" s="190" t="s">
        <v>41</v>
      </c>
      <c r="X88" s="190" t="s">
        <v>41</v>
      </c>
      <c r="Y88" s="190" t="s">
        <v>41</v>
      </c>
      <c r="Z88" s="190" t="s">
        <v>41</v>
      </c>
      <c r="AA88" s="190" t="s">
        <v>41</v>
      </c>
      <c r="AB88" s="190" t="s">
        <v>41</v>
      </c>
      <c r="AC88" s="190" t="s">
        <v>41</v>
      </c>
      <c r="AD88" s="190" t="s">
        <v>41</v>
      </c>
      <c r="AE88" s="190" t="s">
        <v>41</v>
      </c>
      <c r="AF88" s="190" t="s">
        <v>41</v>
      </c>
      <c r="AG88" s="190" t="s">
        <v>41</v>
      </c>
      <c r="AH88" s="190" t="s">
        <v>41</v>
      </c>
      <c r="AI88" s="190" t="s">
        <v>41</v>
      </c>
      <c r="AJ88" s="190" t="s">
        <v>41</v>
      </c>
      <c r="AK88" s="190" t="s">
        <v>41</v>
      </c>
      <c r="AL88" s="190" t="s">
        <v>41</v>
      </c>
      <c r="AM88" s="190" t="s">
        <v>41</v>
      </c>
      <c r="AN88" s="190" t="s">
        <v>41</v>
      </c>
      <c r="AO88" s="314" t="s">
        <v>41</v>
      </c>
      <c r="AP88" s="315"/>
      <c r="AQ88" s="205"/>
      <c r="AX88" s="239">
        <f>G88-E88</f>
        <v>0</v>
      </c>
      <c r="AY88" s="239"/>
      <c r="AZ88" s="239">
        <f t="shared" ref="AZ88:AZ107" si="29">SUM(F88:H88)</f>
        <v>148879.78650000002</v>
      </c>
      <c r="BA88" s="239">
        <f t="shared" ref="BA88:BA150" si="30">AZ88-E88</f>
        <v>0</v>
      </c>
      <c r="BB88" s="239"/>
      <c r="BC88" s="239"/>
      <c r="BD88" s="239"/>
      <c r="BE88" s="239"/>
      <c r="BF88" s="239"/>
      <c r="BG88" s="239"/>
    </row>
    <row r="89" spans="1:59" s="54" customFormat="1" ht="15.75" hidden="1" outlineLevel="1" x14ac:dyDescent="0.2">
      <c r="A89" s="29">
        <v>1</v>
      </c>
      <c r="B89" s="29" t="s">
        <v>46</v>
      </c>
      <c r="C89" s="31">
        <f t="shared" ref="C89:P89" si="31">SUM(C90:C95)</f>
        <v>29.96</v>
      </c>
      <c r="D89" s="31">
        <f t="shared" si="31"/>
        <v>21907</v>
      </c>
      <c r="E89" s="31">
        <f t="shared" si="31"/>
        <v>16207</v>
      </c>
      <c r="F89" s="31">
        <f t="shared" si="31"/>
        <v>0</v>
      </c>
      <c r="G89" s="31">
        <f t="shared" si="31"/>
        <v>16207</v>
      </c>
      <c r="H89" s="31">
        <f t="shared" si="31"/>
        <v>0</v>
      </c>
      <c r="I89" s="31">
        <f t="shared" si="31"/>
        <v>5700</v>
      </c>
      <c r="J89" s="31">
        <f t="shared" si="31"/>
        <v>0</v>
      </c>
      <c r="K89" s="31">
        <f t="shared" si="31"/>
        <v>5700</v>
      </c>
      <c r="L89" s="31">
        <f t="shared" si="31"/>
        <v>0</v>
      </c>
      <c r="M89" s="31">
        <f t="shared" si="31"/>
        <v>0</v>
      </c>
      <c r="N89" s="31">
        <f t="shared" si="31"/>
        <v>0</v>
      </c>
      <c r="O89" s="31">
        <f t="shared" si="31"/>
        <v>0</v>
      </c>
      <c r="P89" s="31">
        <f t="shared" si="31"/>
        <v>0</v>
      </c>
      <c r="Q89" s="52" t="s">
        <v>41</v>
      </c>
      <c r="R89" s="52" t="s">
        <v>41</v>
      </c>
      <c r="S89" s="52" t="s">
        <v>41</v>
      </c>
      <c r="T89" s="52" t="s">
        <v>41</v>
      </c>
      <c r="U89" s="52" t="s">
        <v>41</v>
      </c>
      <c r="V89" s="52" t="s">
        <v>41</v>
      </c>
      <c r="W89" s="52" t="s">
        <v>41</v>
      </c>
      <c r="X89" s="52" t="s">
        <v>41</v>
      </c>
      <c r="Y89" s="52" t="s">
        <v>41</v>
      </c>
      <c r="Z89" s="52" t="s">
        <v>41</v>
      </c>
      <c r="AA89" s="52" t="s">
        <v>41</v>
      </c>
      <c r="AB89" s="52" t="s">
        <v>41</v>
      </c>
      <c r="AC89" s="52" t="s">
        <v>41</v>
      </c>
      <c r="AD89" s="52" t="s">
        <v>41</v>
      </c>
      <c r="AE89" s="52" t="s">
        <v>41</v>
      </c>
      <c r="AF89" s="52" t="s">
        <v>41</v>
      </c>
      <c r="AG89" s="52" t="s">
        <v>41</v>
      </c>
      <c r="AH89" s="52" t="s">
        <v>41</v>
      </c>
      <c r="AI89" s="52" t="s">
        <v>41</v>
      </c>
      <c r="AJ89" s="52" t="s">
        <v>41</v>
      </c>
      <c r="AK89" s="52" t="s">
        <v>41</v>
      </c>
      <c r="AL89" s="52" t="s">
        <v>41</v>
      </c>
      <c r="AM89" s="52" t="s">
        <v>41</v>
      </c>
      <c r="AN89" s="52" t="s">
        <v>41</v>
      </c>
      <c r="AO89" s="245" t="s">
        <v>41</v>
      </c>
      <c r="AP89" s="284"/>
      <c r="AZ89" s="34">
        <f t="shared" si="29"/>
        <v>16207</v>
      </c>
      <c r="BA89" s="34">
        <f t="shared" si="30"/>
        <v>0</v>
      </c>
    </row>
    <row r="90" spans="1:59" s="65" customFormat="1" ht="15.75" hidden="1" outlineLevel="2" x14ac:dyDescent="0.2">
      <c r="A90" s="56" t="s">
        <v>47</v>
      </c>
      <c r="B90" s="143" t="s">
        <v>494</v>
      </c>
      <c r="C90" s="58">
        <v>5.5</v>
      </c>
      <c r="D90" s="58">
        <f t="shared" ref="D90:D95" si="32">E90+I90+M90</f>
        <v>2762.5</v>
      </c>
      <c r="E90" s="58">
        <f t="shared" ref="E90:E94" si="33">SUM(F90:H90)</f>
        <v>2762.5</v>
      </c>
      <c r="F90" s="58">
        <v>0</v>
      </c>
      <c r="G90" s="58">
        <v>2762.5</v>
      </c>
      <c r="H90" s="59">
        <v>0</v>
      </c>
      <c r="I90" s="58">
        <f t="shared" ref="I90:I94" si="34">SUM(J90:L90)</f>
        <v>0</v>
      </c>
      <c r="J90" s="59">
        <v>0</v>
      </c>
      <c r="K90" s="58">
        <v>0</v>
      </c>
      <c r="L90" s="58">
        <v>0</v>
      </c>
      <c r="M90" s="58">
        <f t="shared" ref="M90:M94" si="35">SUM(N90:P90)</f>
        <v>0</v>
      </c>
      <c r="N90" s="59">
        <v>0</v>
      </c>
      <c r="O90" s="58">
        <v>0</v>
      </c>
      <c r="P90" s="58">
        <v>0</v>
      </c>
      <c r="Q90" s="144" t="s">
        <v>163</v>
      </c>
      <c r="R90" s="82">
        <f t="shared" ref="R90:R92" si="36">W90+30</f>
        <v>44350</v>
      </c>
      <c r="S90" s="82" t="s">
        <v>495</v>
      </c>
      <c r="T90" s="82" t="s">
        <v>495</v>
      </c>
      <c r="U90" s="82" t="s">
        <v>495</v>
      </c>
      <c r="V90" s="82" t="s">
        <v>495</v>
      </c>
      <c r="W90" s="82">
        <v>44320</v>
      </c>
      <c r="X90" s="82"/>
      <c r="Y90" s="82"/>
      <c r="Z90" s="82"/>
      <c r="AA90" s="82"/>
      <c r="AB90" s="82"/>
      <c r="AC90" s="82" t="s">
        <v>41</v>
      </c>
      <c r="AD90" s="82" t="s">
        <v>41</v>
      </c>
      <c r="AE90" s="82" t="s">
        <v>41</v>
      </c>
      <c r="AF90" s="82" t="s">
        <v>41</v>
      </c>
      <c r="AG90" s="58"/>
      <c r="AH90" s="58"/>
      <c r="AI90" s="58"/>
      <c r="AJ90" s="58"/>
      <c r="AK90" s="58"/>
      <c r="AL90" s="58"/>
      <c r="AM90" s="58"/>
      <c r="AN90" s="58"/>
      <c r="AO90" s="59"/>
      <c r="AP90" s="285" t="s">
        <v>496</v>
      </c>
      <c r="AZ90" s="34">
        <f t="shared" si="29"/>
        <v>2762.5</v>
      </c>
      <c r="BA90" s="34">
        <f t="shared" si="30"/>
        <v>0</v>
      </c>
    </row>
    <row r="91" spans="1:59" s="65" customFormat="1" ht="31.5" hidden="1" outlineLevel="2" x14ac:dyDescent="0.2">
      <c r="A91" s="56" t="s">
        <v>57</v>
      </c>
      <c r="B91" s="143" t="s">
        <v>497</v>
      </c>
      <c r="C91" s="58">
        <v>14.6</v>
      </c>
      <c r="D91" s="58">
        <f t="shared" si="32"/>
        <v>3300</v>
      </c>
      <c r="E91" s="58">
        <f t="shared" si="33"/>
        <v>3300</v>
      </c>
      <c r="F91" s="58">
        <v>0</v>
      </c>
      <c r="G91" s="58">
        <v>3300</v>
      </c>
      <c r="H91" s="59">
        <v>0</v>
      </c>
      <c r="I91" s="58">
        <f t="shared" si="34"/>
        <v>0</v>
      </c>
      <c r="J91" s="59">
        <v>0</v>
      </c>
      <c r="K91" s="58">
        <v>0</v>
      </c>
      <c r="L91" s="58">
        <v>0</v>
      </c>
      <c r="M91" s="58">
        <f t="shared" si="35"/>
        <v>0</v>
      </c>
      <c r="N91" s="59">
        <v>0</v>
      </c>
      <c r="O91" s="58">
        <v>0</v>
      </c>
      <c r="P91" s="58">
        <v>0</v>
      </c>
      <c r="Q91" s="144" t="s">
        <v>163</v>
      </c>
      <c r="R91" s="82">
        <f t="shared" si="36"/>
        <v>44350</v>
      </c>
      <c r="S91" s="82" t="s">
        <v>495</v>
      </c>
      <c r="T91" s="82" t="s">
        <v>495</v>
      </c>
      <c r="U91" s="82" t="s">
        <v>495</v>
      </c>
      <c r="V91" s="82" t="s">
        <v>495</v>
      </c>
      <c r="W91" s="82">
        <v>44320</v>
      </c>
      <c r="X91" s="82"/>
      <c r="Y91" s="82"/>
      <c r="Z91" s="82"/>
      <c r="AA91" s="82"/>
      <c r="AB91" s="82"/>
      <c r="AC91" s="82" t="s">
        <v>41</v>
      </c>
      <c r="AD91" s="82" t="s">
        <v>41</v>
      </c>
      <c r="AE91" s="82" t="s">
        <v>41</v>
      </c>
      <c r="AF91" s="82" t="s">
        <v>41</v>
      </c>
      <c r="AG91" s="58"/>
      <c r="AH91" s="58"/>
      <c r="AI91" s="58"/>
      <c r="AJ91" s="58"/>
      <c r="AK91" s="58"/>
      <c r="AL91" s="58"/>
      <c r="AM91" s="58"/>
      <c r="AN91" s="58"/>
      <c r="AO91" s="59"/>
      <c r="AP91" s="285" t="s">
        <v>496</v>
      </c>
      <c r="AZ91" s="34">
        <f t="shared" si="29"/>
        <v>3300</v>
      </c>
      <c r="BA91" s="34">
        <f t="shared" si="30"/>
        <v>0</v>
      </c>
    </row>
    <row r="92" spans="1:59" s="65" customFormat="1" ht="15.75" hidden="1" outlineLevel="2" x14ac:dyDescent="0.2">
      <c r="A92" s="56" t="s">
        <v>66</v>
      </c>
      <c r="B92" s="57" t="s">
        <v>498</v>
      </c>
      <c r="C92" s="58">
        <v>8.1999999999999993</v>
      </c>
      <c r="D92" s="58">
        <f t="shared" si="32"/>
        <v>3644.5</v>
      </c>
      <c r="E92" s="58">
        <f t="shared" si="33"/>
        <v>3644.5</v>
      </c>
      <c r="F92" s="58">
        <v>0</v>
      </c>
      <c r="G92" s="58">
        <v>3644.5</v>
      </c>
      <c r="H92" s="59">
        <v>0</v>
      </c>
      <c r="I92" s="58">
        <f t="shared" si="34"/>
        <v>0</v>
      </c>
      <c r="J92" s="59">
        <v>0</v>
      </c>
      <c r="K92" s="58">
        <v>0</v>
      </c>
      <c r="L92" s="58">
        <v>0</v>
      </c>
      <c r="M92" s="58">
        <f t="shared" si="35"/>
        <v>0</v>
      </c>
      <c r="N92" s="59">
        <v>0</v>
      </c>
      <c r="O92" s="58">
        <v>0</v>
      </c>
      <c r="P92" s="58">
        <v>0</v>
      </c>
      <c r="Q92" s="144" t="s">
        <v>163</v>
      </c>
      <c r="R92" s="82">
        <f t="shared" si="36"/>
        <v>44350</v>
      </c>
      <c r="S92" s="82" t="s">
        <v>495</v>
      </c>
      <c r="T92" s="82" t="s">
        <v>495</v>
      </c>
      <c r="U92" s="82" t="s">
        <v>495</v>
      </c>
      <c r="V92" s="82" t="s">
        <v>495</v>
      </c>
      <c r="W92" s="82">
        <v>44320</v>
      </c>
      <c r="X92" s="82"/>
      <c r="Y92" s="82"/>
      <c r="Z92" s="82"/>
      <c r="AA92" s="82"/>
      <c r="AB92" s="82"/>
      <c r="AC92" s="82" t="s">
        <v>41</v>
      </c>
      <c r="AD92" s="82" t="s">
        <v>41</v>
      </c>
      <c r="AE92" s="82" t="s">
        <v>41</v>
      </c>
      <c r="AF92" s="82" t="s">
        <v>41</v>
      </c>
      <c r="AG92" s="58"/>
      <c r="AH92" s="58"/>
      <c r="AI92" s="58"/>
      <c r="AJ92" s="58"/>
      <c r="AK92" s="58"/>
      <c r="AL92" s="58"/>
      <c r="AM92" s="58"/>
      <c r="AN92" s="58"/>
      <c r="AO92" s="59"/>
      <c r="AP92" s="285" t="s">
        <v>496</v>
      </c>
      <c r="AZ92" s="34">
        <f t="shared" si="29"/>
        <v>3644.5</v>
      </c>
      <c r="BA92" s="34">
        <f t="shared" si="30"/>
        <v>0</v>
      </c>
    </row>
    <row r="93" spans="1:59" s="135" customFormat="1" ht="31.5" hidden="1" outlineLevel="2" x14ac:dyDescent="0.2">
      <c r="A93" s="56" t="s">
        <v>74</v>
      </c>
      <c r="B93" s="63" t="s">
        <v>500</v>
      </c>
      <c r="C93" s="58">
        <v>0</v>
      </c>
      <c r="D93" s="58">
        <f t="shared" si="32"/>
        <v>4000</v>
      </c>
      <c r="E93" s="58">
        <f t="shared" si="33"/>
        <v>4000</v>
      </c>
      <c r="F93" s="58">
        <v>0</v>
      </c>
      <c r="G93" s="58">
        <v>4000</v>
      </c>
      <c r="H93" s="59">
        <v>0</v>
      </c>
      <c r="I93" s="58">
        <f t="shared" si="34"/>
        <v>0</v>
      </c>
      <c r="J93" s="59">
        <v>0</v>
      </c>
      <c r="K93" s="58">
        <v>0</v>
      </c>
      <c r="L93" s="58">
        <v>0</v>
      </c>
      <c r="M93" s="58">
        <f t="shared" si="35"/>
        <v>0</v>
      </c>
      <c r="N93" s="59">
        <v>0</v>
      </c>
      <c r="O93" s="58">
        <v>0</v>
      </c>
      <c r="P93" s="58">
        <v>0</v>
      </c>
      <c r="Q93" s="144" t="s">
        <v>214</v>
      </c>
      <c r="R93" s="82">
        <f>W93+32</f>
        <v>44529</v>
      </c>
      <c r="S93" s="82">
        <v>44320</v>
      </c>
      <c r="T93" s="82">
        <f>S93+10</f>
        <v>44330</v>
      </c>
      <c r="U93" s="82">
        <f>T93+7</f>
        <v>44337</v>
      </c>
      <c r="V93" s="82">
        <f>U93+10</f>
        <v>44347</v>
      </c>
      <c r="W93" s="82">
        <f>V93+150</f>
        <v>44497</v>
      </c>
      <c r="X93" s="82"/>
      <c r="Y93" s="82"/>
      <c r="Z93" s="82"/>
      <c r="AA93" s="82"/>
      <c r="AB93" s="82"/>
      <c r="AC93" s="82" t="s">
        <v>41</v>
      </c>
      <c r="AD93" s="82" t="s">
        <v>41</v>
      </c>
      <c r="AE93" s="82" t="s">
        <v>41</v>
      </c>
      <c r="AF93" s="82" t="s">
        <v>41</v>
      </c>
      <c r="AG93" s="58"/>
      <c r="AH93" s="58"/>
      <c r="AI93" s="58"/>
      <c r="AJ93" s="58"/>
      <c r="AK93" s="58"/>
      <c r="AL93" s="58"/>
      <c r="AM93" s="58"/>
      <c r="AN93" s="58"/>
      <c r="AO93" s="59"/>
      <c r="AP93" s="276" t="s">
        <v>121</v>
      </c>
      <c r="AZ93" s="34">
        <f t="shared" si="29"/>
        <v>4000</v>
      </c>
      <c r="BA93" s="34">
        <f t="shared" si="30"/>
        <v>0</v>
      </c>
    </row>
    <row r="94" spans="1:59" s="135" customFormat="1" ht="31.5" hidden="1" outlineLevel="2" x14ac:dyDescent="0.2">
      <c r="A94" s="56" t="s">
        <v>81</v>
      </c>
      <c r="B94" s="63" t="s">
        <v>501</v>
      </c>
      <c r="C94" s="58">
        <v>1.66</v>
      </c>
      <c r="D94" s="58">
        <f t="shared" si="32"/>
        <v>2500</v>
      </c>
      <c r="E94" s="58">
        <f t="shared" si="33"/>
        <v>2500</v>
      </c>
      <c r="F94" s="58">
        <v>0</v>
      </c>
      <c r="G94" s="58">
        <v>2500</v>
      </c>
      <c r="H94" s="59">
        <v>0</v>
      </c>
      <c r="I94" s="58">
        <f t="shared" si="34"/>
        <v>0</v>
      </c>
      <c r="J94" s="59">
        <v>0</v>
      </c>
      <c r="K94" s="58">
        <v>0</v>
      </c>
      <c r="L94" s="58">
        <v>0</v>
      </c>
      <c r="M94" s="58">
        <f t="shared" si="35"/>
        <v>0</v>
      </c>
      <c r="N94" s="59">
        <v>0</v>
      </c>
      <c r="O94" s="58">
        <v>0</v>
      </c>
      <c r="P94" s="58">
        <v>0</v>
      </c>
      <c r="Q94" s="144" t="s">
        <v>214</v>
      </c>
      <c r="R94" s="82">
        <f>W94+31</f>
        <v>44529</v>
      </c>
      <c r="S94" s="82">
        <v>44321</v>
      </c>
      <c r="T94" s="82">
        <f>S94+10</f>
        <v>44331</v>
      </c>
      <c r="U94" s="82">
        <f>T94+7</f>
        <v>44338</v>
      </c>
      <c r="V94" s="82">
        <f>U94+10</f>
        <v>44348</v>
      </c>
      <c r="W94" s="82">
        <f>V94+150</f>
        <v>44498</v>
      </c>
      <c r="X94" s="82"/>
      <c r="Y94" s="82"/>
      <c r="Z94" s="82"/>
      <c r="AA94" s="82"/>
      <c r="AB94" s="82"/>
      <c r="AC94" s="82" t="s">
        <v>41</v>
      </c>
      <c r="AD94" s="82" t="s">
        <v>41</v>
      </c>
      <c r="AE94" s="82" t="s">
        <v>41</v>
      </c>
      <c r="AF94" s="82" t="s">
        <v>41</v>
      </c>
      <c r="AG94" s="58"/>
      <c r="AH94" s="58"/>
      <c r="AI94" s="58"/>
      <c r="AJ94" s="58"/>
      <c r="AK94" s="58"/>
      <c r="AL94" s="58"/>
      <c r="AM94" s="58"/>
      <c r="AN94" s="58"/>
      <c r="AO94" s="59"/>
      <c r="AP94" s="276" t="s">
        <v>121</v>
      </c>
      <c r="AZ94" s="34">
        <f t="shared" si="29"/>
        <v>2500</v>
      </c>
      <c r="BA94" s="34">
        <f t="shared" si="30"/>
        <v>0</v>
      </c>
    </row>
    <row r="95" spans="1:59" s="135" customFormat="1" ht="15.75" hidden="1" outlineLevel="2" x14ac:dyDescent="0.2">
      <c r="A95" s="56" t="s">
        <v>87</v>
      </c>
      <c r="B95" s="63" t="s">
        <v>499</v>
      </c>
      <c r="C95" s="58">
        <v>0</v>
      </c>
      <c r="D95" s="58">
        <f t="shared" si="32"/>
        <v>5700</v>
      </c>
      <c r="E95" s="58">
        <f>SUM(F95:H95)</f>
        <v>0</v>
      </c>
      <c r="F95" s="58">
        <v>0</v>
      </c>
      <c r="G95" s="106">
        <v>0</v>
      </c>
      <c r="H95" s="59">
        <v>0</v>
      </c>
      <c r="I95" s="58">
        <f>SUM(J95:L95)</f>
        <v>5700</v>
      </c>
      <c r="J95" s="59">
        <v>0</v>
      </c>
      <c r="K95" s="58">
        <v>5700</v>
      </c>
      <c r="L95" s="58">
        <v>0</v>
      </c>
      <c r="M95" s="58">
        <f>SUM(N95:P95)</f>
        <v>0</v>
      </c>
      <c r="N95" s="59">
        <v>0</v>
      </c>
      <c r="O95" s="58">
        <v>0</v>
      </c>
      <c r="P95" s="58">
        <v>0</v>
      </c>
      <c r="Q95" s="144" t="s">
        <v>214</v>
      </c>
      <c r="R95" s="82">
        <f>W95+30</f>
        <v>44529</v>
      </c>
      <c r="S95" s="82">
        <v>44322</v>
      </c>
      <c r="T95" s="82">
        <f>S95+10</f>
        <v>44332</v>
      </c>
      <c r="U95" s="82">
        <f>T95+7</f>
        <v>44339</v>
      </c>
      <c r="V95" s="82">
        <f>U95+10</f>
        <v>44349</v>
      </c>
      <c r="W95" s="82">
        <f>V95+150</f>
        <v>44499</v>
      </c>
      <c r="X95" s="82"/>
      <c r="Y95" s="82"/>
      <c r="Z95" s="82"/>
      <c r="AA95" s="82"/>
      <c r="AB95" s="82"/>
      <c r="AC95" s="82" t="s">
        <v>41</v>
      </c>
      <c r="AD95" s="82" t="s">
        <v>41</v>
      </c>
      <c r="AE95" s="82" t="s">
        <v>41</v>
      </c>
      <c r="AF95" s="82" t="s">
        <v>41</v>
      </c>
      <c r="AG95" s="58"/>
      <c r="AH95" s="58"/>
      <c r="AI95" s="58"/>
      <c r="AJ95" s="58"/>
      <c r="AK95" s="58"/>
      <c r="AL95" s="58"/>
      <c r="AM95" s="58"/>
      <c r="AN95" s="58"/>
      <c r="AO95" s="59"/>
      <c r="AP95" s="276" t="s">
        <v>121</v>
      </c>
      <c r="AZ95" s="34">
        <f t="shared" si="29"/>
        <v>0</v>
      </c>
      <c r="BA95" s="34">
        <f t="shared" si="30"/>
        <v>0</v>
      </c>
    </row>
    <row r="96" spans="1:59" s="54" customFormat="1" ht="15.75" hidden="1" outlineLevel="1" x14ac:dyDescent="0.2">
      <c r="A96" s="29">
        <v>2</v>
      </c>
      <c r="B96" s="29" t="s">
        <v>110</v>
      </c>
      <c r="C96" s="31">
        <f>SUM(C97:C99)</f>
        <v>2.6</v>
      </c>
      <c r="D96" s="31">
        <f t="shared" ref="D96:P96" si="37">SUM(D97:D99)</f>
        <v>2102.3866499999999</v>
      </c>
      <c r="E96" s="31">
        <f t="shared" si="37"/>
        <v>2102.3866499999999</v>
      </c>
      <c r="F96" s="31">
        <f t="shared" si="37"/>
        <v>0</v>
      </c>
      <c r="G96" s="31">
        <f t="shared" si="37"/>
        <v>2102.3866499999999</v>
      </c>
      <c r="H96" s="31">
        <f t="shared" si="37"/>
        <v>0</v>
      </c>
      <c r="I96" s="31">
        <f t="shared" si="37"/>
        <v>0</v>
      </c>
      <c r="J96" s="31">
        <f t="shared" si="37"/>
        <v>0</v>
      </c>
      <c r="K96" s="31">
        <f t="shared" si="37"/>
        <v>0</v>
      </c>
      <c r="L96" s="31">
        <f t="shared" si="37"/>
        <v>0</v>
      </c>
      <c r="M96" s="31">
        <f t="shared" si="37"/>
        <v>0</v>
      </c>
      <c r="N96" s="31">
        <f t="shared" si="37"/>
        <v>0</v>
      </c>
      <c r="O96" s="31">
        <f t="shared" si="37"/>
        <v>0</v>
      </c>
      <c r="P96" s="31">
        <f t="shared" si="37"/>
        <v>0</v>
      </c>
      <c r="Q96" s="52" t="s">
        <v>41</v>
      </c>
      <c r="R96" s="72" t="s">
        <v>41</v>
      </c>
      <c r="S96" s="72" t="s">
        <v>41</v>
      </c>
      <c r="T96" s="72" t="s">
        <v>41</v>
      </c>
      <c r="U96" s="72" t="s">
        <v>41</v>
      </c>
      <c r="V96" s="72" t="s">
        <v>41</v>
      </c>
      <c r="W96" s="72" t="s">
        <v>41</v>
      </c>
      <c r="X96" s="52" t="s">
        <v>41</v>
      </c>
      <c r="Y96" s="52" t="s">
        <v>41</v>
      </c>
      <c r="Z96" s="52" t="s">
        <v>41</v>
      </c>
      <c r="AA96" s="52" t="s">
        <v>41</v>
      </c>
      <c r="AB96" s="52" t="s">
        <v>41</v>
      </c>
      <c r="AC96" s="52" t="s">
        <v>41</v>
      </c>
      <c r="AD96" s="52" t="s">
        <v>41</v>
      </c>
      <c r="AE96" s="52" t="s">
        <v>41</v>
      </c>
      <c r="AF96" s="52" t="s">
        <v>41</v>
      </c>
      <c r="AG96" s="52" t="s">
        <v>41</v>
      </c>
      <c r="AH96" s="52" t="s">
        <v>41</v>
      </c>
      <c r="AI96" s="52" t="s">
        <v>41</v>
      </c>
      <c r="AJ96" s="52" t="s">
        <v>41</v>
      </c>
      <c r="AK96" s="52" t="s">
        <v>41</v>
      </c>
      <c r="AL96" s="52" t="s">
        <v>41</v>
      </c>
      <c r="AM96" s="52" t="s">
        <v>41</v>
      </c>
      <c r="AN96" s="52" t="s">
        <v>41</v>
      </c>
      <c r="AO96" s="245" t="s">
        <v>41</v>
      </c>
      <c r="AP96" s="273"/>
      <c r="AZ96" s="34">
        <f t="shared" si="29"/>
        <v>2102.3866499999999</v>
      </c>
      <c r="BA96" s="34">
        <f t="shared" si="30"/>
        <v>0</v>
      </c>
    </row>
    <row r="97" spans="1:245" s="147" customFormat="1" ht="31.5" hidden="1" outlineLevel="2" x14ac:dyDescent="0.2">
      <c r="A97" s="73" t="s">
        <v>111</v>
      </c>
      <c r="B97" s="57" t="s">
        <v>502</v>
      </c>
      <c r="C97" s="58">
        <v>1.6</v>
      </c>
      <c r="D97" s="58">
        <f t="shared" ref="D97:D183" si="38">E97+I97+M97</f>
        <v>1048.5</v>
      </c>
      <c r="E97" s="58">
        <f t="shared" ref="E97:E99" si="39">SUM(F97:H97)</f>
        <v>1048.5</v>
      </c>
      <c r="F97" s="58">
        <v>0</v>
      </c>
      <c r="G97" s="58">
        <v>1048.5</v>
      </c>
      <c r="H97" s="59">
        <v>0</v>
      </c>
      <c r="I97" s="58">
        <f t="shared" ref="I97:I99" si="40">SUM(J97:L97)</f>
        <v>0</v>
      </c>
      <c r="J97" s="59">
        <v>0</v>
      </c>
      <c r="K97" s="58">
        <v>0</v>
      </c>
      <c r="L97" s="58">
        <v>0</v>
      </c>
      <c r="M97" s="58">
        <f t="shared" ref="M97:M99" si="41">SUM(N97:P97)</f>
        <v>0</v>
      </c>
      <c r="N97" s="59">
        <v>0</v>
      </c>
      <c r="O97" s="58">
        <v>0</v>
      </c>
      <c r="P97" s="58">
        <v>0</v>
      </c>
      <c r="Q97" s="144" t="s">
        <v>163</v>
      </c>
      <c r="R97" s="82"/>
      <c r="S97" s="82" t="s">
        <v>503</v>
      </c>
      <c r="T97" s="82" t="s">
        <v>503</v>
      </c>
      <c r="U97" s="82" t="s">
        <v>503</v>
      </c>
      <c r="V97" s="82" t="s">
        <v>503</v>
      </c>
      <c r="W97" s="82"/>
      <c r="X97" s="82"/>
      <c r="Y97" s="82"/>
      <c r="Z97" s="82"/>
      <c r="AA97" s="82"/>
      <c r="AB97" s="82"/>
      <c r="AC97" s="82" t="s">
        <v>41</v>
      </c>
      <c r="AD97" s="82" t="s">
        <v>41</v>
      </c>
      <c r="AE97" s="82" t="s">
        <v>41</v>
      </c>
      <c r="AF97" s="82" t="s">
        <v>41</v>
      </c>
      <c r="AG97" s="58"/>
      <c r="AH97" s="58"/>
      <c r="AI97" s="58"/>
      <c r="AJ97" s="58"/>
      <c r="AK97" s="58"/>
      <c r="AL97" s="58"/>
      <c r="AM97" s="58"/>
      <c r="AN97" s="58"/>
      <c r="AO97" s="59"/>
      <c r="AP97" s="286" t="s">
        <v>504</v>
      </c>
      <c r="AZ97" s="34">
        <f t="shared" si="29"/>
        <v>1048.5</v>
      </c>
      <c r="BA97" s="34">
        <f t="shared" si="30"/>
        <v>0</v>
      </c>
    </row>
    <row r="98" spans="1:245" s="149" customFormat="1" ht="15.75" hidden="1" outlineLevel="2" x14ac:dyDescent="0.25">
      <c r="A98" s="73" t="s">
        <v>114</v>
      </c>
      <c r="B98" s="63" t="s">
        <v>755</v>
      </c>
      <c r="C98" s="58">
        <v>1</v>
      </c>
      <c r="D98" s="58">
        <f t="shared" si="38"/>
        <v>500</v>
      </c>
      <c r="E98" s="58">
        <f t="shared" si="39"/>
        <v>500</v>
      </c>
      <c r="F98" s="58">
        <v>0</v>
      </c>
      <c r="G98" s="58">
        <v>500</v>
      </c>
      <c r="H98" s="59">
        <v>0</v>
      </c>
      <c r="I98" s="58">
        <f t="shared" si="40"/>
        <v>0</v>
      </c>
      <c r="J98" s="59">
        <v>0</v>
      </c>
      <c r="K98" s="58">
        <v>0</v>
      </c>
      <c r="L98" s="58">
        <v>0</v>
      </c>
      <c r="M98" s="58">
        <f t="shared" si="41"/>
        <v>0</v>
      </c>
      <c r="N98" s="59">
        <v>0</v>
      </c>
      <c r="O98" s="58">
        <v>0</v>
      </c>
      <c r="P98" s="58">
        <v>0</v>
      </c>
      <c r="Q98" s="144" t="s">
        <v>214</v>
      </c>
      <c r="R98" s="82">
        <f>W98+30</f>
        <v>44356</v>
      </c>
      <c r="S98" s="74">
        <v>44237</v>
      </c>
      <c r="T98" s="82">
        <f>S98+10</f>
        <v>44247</v>
      </c>
      <c r="U98" s="82">
        <f>T98+9</f>
        <v>44256</v>
      </c>
      <c r="V98" s="82">
        <f>U98+10</f>
        <v>44266</v>
      </c>
      <c r="W98" s="82">
        <f>V98+60</f>
        <v>44326</v>
      </c>
      <c r="X98" s="82"/>
      <c r="Y98" s="82"/>
      <c r="Z98" s="82"/>
      <c r="AA98" s="82"/>
      <c r="AB98" s="82"/>
      <c r="AC98" s="82" t="s">
        <v>41</v>
      </c>
      <c r="AD98" s="82" t="s">
        <v>41</v>
      </c>
      <c r="AE98" s="82" t="s">
        <v>41</v>
      </c>
      <c r="AF98" s="82" t="s">
        <v>41</v>
      </c>
      <c r="AG98" s="58"/>
      <c r="AH98" s="58"/>
      <c r="AI98" s="58"/>
      <c r="AJ98" s="58"/>
      <c r="AK98" s="58"/>
      <c r="AL98" s="58"/>
      <c r="AM98" s="58"/>
      <c r="AN98" s="58"/>
      <c r="AO98" s="59"/>
      <c r="AP98" s="281" t="s">
        <v>506</v>
      </c>
      <c r="AZ98" s="34">
        <f t="shared" si="29"/>
        <v>500</v>
      </c>
      <c r="BA98" s="34">
        <f t="shared" si="30"/>
        <v>0</v>
      </c>
    </row>
    <row r="99" spans="1:245" s="147" customFormat="1" ht="15.75" hidden="1" outlineLevel="2" x14ac:dyDescent="0.2">
      <c r="A99" s="73" t="s">
        <v>116</v>
      </c>
      <c r="B99" s="57" t="s">
        <v>507</v>
      </c>
      <c r="C99" s="58">
        <v>0</v>
      </c>
      <c r="D99" s="58">
        <f t="shared" si="38"/>
        <v>553.88665000000003</v>
      </c>
      <c r="E99" s="58">
        <f t="shared" si="39"/>
        <v>553.88665000000003</v>
      </c>
      <c r="F99" s="58">
        <v>0</v>
      </c>
      <c r="G99" s="58">
        <v>553.88665000000003</v>
      </c>
      <c r="H99" s="59">
        <v>0</v>
      </c>
      <c r="I99" s="58">
        <f t="shared" si="40"/>
        <v>0</v>
      </c>
      <c r="J99" s="59">
        <v>0</v>
      </c>
      <c r="K99" s="58">
        <v>0</v>
      </c>
      <c r="L99" s="58">
        <v>0</v>
      </c>
      <c r="M99" s="58">
        <f t="shared" si="41"/>
        <v>0</v>
      </c>
      <c r="N99" s="59">
        <v>0</v>
      </c>
      <c r="O99" s="58">
        <v>0</v>
      </c>
      <c r="P99" s="58">
        <v>0</v>
      </c>
      <c r="Q99" s="144" t="s">
        <v>163</v>
      </c>
      <c r="R99" s="82"/>
      <c r="S99" s="74">
        <v>44237</v>
      </c>
      <c r="T99" s="82" t="s">
        <v>503</v>
      </c>
      <c r="U99" s="82" t="s">
        <v>503</v>
      </c>
      <c r="V99" s="82" t="s">
        <v>503</v>
      </c>
      <c r="W99" s="82"/>
      <c r="X99" s="82"/>
      <c r="Y99" s="82"/>
      <c r="Z99" s="82"/>
      <c r="AA99" s="82"/>
      <c r="AB99" s="82"/>
      <c r="AC99" s="82" t="s">
        <v>41</v>
      </c>
      <c r="AD99" s="82" t="s">
        <v>41</v>
      </c>
      <c r="AE99" s="82" t="s">
        <v>41</v>
      </c>
      <c r="AF99" s="82" t="s">
        <v>41</v>
      </c>
      <c r="AG99" s="58"/>
      <c r="AH99" s="58"/>
      <c r="AI99" s="58"/>
      <c r="AJ99" s="58"/>
      <c r="AK99" s="58"/>
      <c r="AL99" s="58"/>
      <c r="AM99" s="58"/>
      <c r="AN99" s="58"/>
      <c r="AO99" s="59"/>
      <c r="AP99" s="286" t="s">
        <v>504</v>
      </c>
      <c r="AZ99" s="34">
        <f t="shared" si="29"/>
        <v>553.88665000000003</v>
      </c>
      <c r="BA99" s="34">
        <f t="shared" si="30"/>
        <v>0</v>
      </c>
    </row>
    <row r="100" spans="1:245" s="54" customFormat="1" ht="15.75" hidden="1" outlineLevel="1" x14ac:dyDescent="0.2">
      <c r="A100" s="29">
        <v>3</v>
      </c>
      <c r="B100" s="29" t="s">
        <v>128</v>
      </c>
      <c r="C100" s="31">
        <f t="shared" ref="C100:P100" si="42">SUM(C101:C122)</f>
        <v>5</v>
      </c>
      <c r="D100" s="31">
        <f t="shared" si="42"/>
        <v>39815.192520000004</v>
      </c>
      <c r="E100" s="31">
        <f t="shared" si="42"/>
        <v>32515.192520000001</v>
      </c>
      <c r="F100" s="31">
        <f t="shared" si="42"/>
        <v>0</v>
      </c>
      <c r="G100" s="31">
        <f t="shared" si="42"/>
        <v>32515.192520000001</v>
      </c>
      <c r="H100" s="31">
        <f t="shared" si="42"/>
        <v>0</v>
      </c>
      <c r="I100" s="31">
        <f t="shared" si="42"/>
        <v>4700</v>
      </c>
      <c r="J100" s="31">
        <f t="shared" si="42"/>
        <v>0</v>
      </c>
      <c r="K100" s="31">
        <f t="shared" si="42"/>
        <v>4700</v>
      </c>
      <c r="L100" s="31">
        <f t="shared" si="42"/>
        <v>0</v>
      </c>
      <c r="M100" s="31">
        <f t="shared" si="42"/>
        <v>2600</v>
      </c>
      <c r="N100" s="31">
        <f t="shared" si="42"/>
        <v>0</v>
      </c>
      <c r="O100" s="31">
        <f t="shared" si="42"/>
        <v>2600</v>
      </c>
      <c r="P100" s="31">
        <f t="shared" si="42"/>
        <v>0</v>
      </c>
      <c r="Q100" s="52" t="s">
        <v>41</v>
      </c>
      <c r="R100" s="72" t="s">
        <v>41</v>
      </c>
      <c r="S100" s="72" t="s">
        <v>41</v>
      </c>
      <c r="T100" s="72" t="s">
        <v>41</v>
      </c>
      <c r="U100" s="72" t="s">
        <v>41</v>
      </c>
      <c r="V100" s="72" t="s">
        <v>41</v>
      </c>
      <c r="W100" s="72" t="s">
        <v>41</v>
      </c>
      <c r="X100" s="52" t="s">
        <v>41</v>
      </c>
      <c r="Y100" s="52" t="s">
        <v>41</v>
      </c>
      <c r="Z100" s="52" t="s">
        <v>41</v>
      </c>
      <c r="AA100" s="52" t="s">
        <v>41</v>
      </c>
      <c r="AB100" s="52" t="s">
        <v>41</v>
      </c>
      <c r="AC100" s="52" t="s">
        <v>41</v>
      </c>
      <c r="AD100" s="52" t="s">
        <v>41</v>
      </c>
      <c r="AE100" s="52" t="s">
        <v>41</v>
      </c>
      <c r="AF100" s="52" t="s">
        <v>41</v>
      </c>
      <c r="AG100" s="52" t="s">
        <v>41</v>
      </c>
      <c r="AH100" s="52" t="s">
        <v>41</v>
      </c>
      <c r="AI100" s="52" t="s">
        <v>41</v>
      </c>
      <c r="AJ100" s="52" t="s">
        <v>41</v>
      </c>
      <c r="AK100" s="52" t="s">
        <v>41</v>
      </c>
      <c r="AL100" s="52" t="s">
        <v>41</v>
      </c>
      <c r="AM100" s="52" t="s">
        <v>41</v>
      </c>
      <c r="AN100" s="52" t="s">
        <v>41</v>
      </c>
      <c r="AO100" s="245" t="s">
        <v>41</v>
      </c>
      <c r="AP100" s="273"/>
      <c r="AZ100" s="34">
        <f t="shared" si="29"/>
        <v>32515.192520000001</v>
      </c>
      <c r="BA100" s="34">
        <f t="shared" si="30"/>
        <v>0</v>
      </c>
    </row>
    <row r="101" spans="1:245" s="65" customFormat="1" ht="31.5" hidden="1" outlineLevel="2" x14ac:dyDescent="0.2">
      <c r="A101" s="56" t="s">
        <v>129</v>
      </c>
      <c r="B101" s="143" t="s">
        <v>509</v>
      </c>
      <c r="C101" s="58">
        <v>0</v>
      </c>
      <c r="D101" s="58">
        <f t="shared" si="38"/>
        <v>3781</v>
      </c>
      <c r="E101" s="58">
        <f t="shared" ref="E101:E122" si="43">SUM(F101:H101)</f>
        <v>3781</v>
      </c>
      <c r="F101" s="58">
        <v>0</v>
      </c>
      <c r="G101" s="58">
        <v>3781</v>
      </c>
      <c r="H101" s="59">
        <v>0</v>
      </c>
      <c r="I101" s="58">
        <f t="shared" ref="I101:I122" si="44">SUM(J101:L101)</f>
        <v>0</v>
      </c>
      <c r="J101" s="59">
        <v>0</v>
      </c>
      <c r="K101" s="58">
        <v>0</v>
      </c>
      <c r="L101" s="58">
        <v>0</v>
      </c>
      <c r="M101" s="58">
        <f t="shared" ref="M101:M122" si="45">SUM(N101:P101)</f>
        <v>0</v>
      </c>
      <c r="N101" s="59">
        <v>0</v>
      </c>
      <c r="O101" s="58">
        <v>0</v>
      </c>
      <c r="P101" s="58">
        <v>0</v>
      </c>
      <c r="Q101" s="144" t="s">
        <v>163</v>
      </c>
      <c r="R101" s="82">
        <f t="shared" ref="R101:R112" si="46">W101+30</f>
        <v>44351</v>
      </c>
      <c r="S101" s="82" t="s">
        <v>495</v>
      </c>
      <c r="T101" s="82" t="s">
        <v>495</v>
      </c>
      <c r="U101" s="82" t="s">
        <v>495</v>
      </c>
      <c r="V101" s="82" t="s">
        <v>495</v>
      </c>
      <c r="W101" s="82">
        <v>44321</v>
      </c>
      <c r="X101" s="82"/>
      <c r="Y101" s="82"/>
      <c r="Z101" s="82"/>
      <c r="AA101" s="82"/>
      <c r="AB101" s="82"/>
      <c r="AC101" s="82" t="s">
        <v>41</v>
      </c>
      <c r="AD101" s="82" t="s">
        <v>41</v>
      </c>
      <c r="AE101" s="82" t="s">
        <v>41</v>
      </c>
      <c r="AF101" s="82" t="s">
        <v>41</v>
      </c>
      <c r="AG101" s="58"/>
      <c r="AH101" s="58"/>
      <c r="AI101" s="58"/>
      <c r="AJ101" s="58"/>
      <c r="AK101" s="58"/>
      <c r="AL101" s="58"/>
      <c r="AM101" s="58"/>
      <c r="AN101" s="58"/>
      <c r="AO101" s="59"/>
      <c r="AP101" s="282"/>
      <c r="AZ101" s="34">
        <f t="shared" si="29"/>
        <v>3781</v>
      </c>
      <c r="BA101" s="34">
        <f t="shared" si="30"/>
        <v>0</v>
      </c>
    </row>
    <row r="102" spans="1:245" s="147" customFormat="1" ht="15.75" hidden="1" outlineLevel="2" x14ac:dyDescent="0.2">
      <c r="A102" s="56" t="s">
        <v>136</v>
      </c>
      <c r="B102" s="150" t="s">
        <v>510</v>
      </c>
      <c r="C102" s="58">
        <v>0</v>
      </c>
      <c r="D102" s="58">
        <f t="shared" si="38"/>
        <v>795.8</v>
      </c>
      <c r="E102" s="58">
        <f t="shared" si="43"/>
        <v>795.8</v>
      </c>
      <c r="F102" s="58">
        <v>0</v>
      </c>
      <c r="G102" s="58">
        <v>795.8</v>
      </c>
      <c r="H102" s="59">
        <v>0</v>
      </c>
      <c r="I102" s="58">
        <f t="shared" si="44"/>
        <v>0</v>
      </c>
      <c r="J102" s="59">
        <v>0</v>
      </c>
      <c r="K102" s="58">
        <v>0</v>
      </c>
      <c r="L102" s="58">
        <v>0</v>
      </c>
      <c r="M102" s="58">
        <f t="shared" si="45"/>
        <v>0</v>
      </c>
      <c r="N102" s="59">
        <v>0</v>
      </c>
      <c r="O102" s="58">
        <v>0</v>
      </c>
      <c r="P102" s="58">
        <v>0</v>
      </c>
      <c r="Q102" s="144" t="s">
        <v>163</v>
      </c>
      <c r="R102" s="82">
        <f t="shared" si="46"/>
        <v>44351</v>
      </c>
      <c r="S102" s="82" t="s">
        <v>495</v>
      </c>
      <c r="T102" s="82" t="s">
        <v>495</v>
      </c>
      <c r="U102" s="82" t="s">
        <v>495</v>
      </c>
      <c r="V102" s="82" t="s">
        <v>495</v>
      </c>
      <c r="W102" s="82">
        <v>44321</v>
      </c>
      <c r="X102" s="82"/>
      <c r="Y102" s="82"/>
      <c r="Z102" s="82"/>
      <c r="AA102" s="82"/>
      <c r="AB102" s="82"/>
      <c r="AC102" s="82" t="s">
        <v>41</v>
      </c>
      <c r="AD102" s="82" t="s">
        <v>41</v>
      </c>
      <c r="AE102" s="82" t="s">
        <v>41</v>
      </c>
      <c r="AF102" s="82" t="s">
        <v>41</v>
      </c>
      <c r="AG102" s="58"/>
      <c r="AH102" s="58"/>
      <c r="AI102" s="58"/>
      <c r="AJ102" s="58"/>
      <c r="AK102" s="58"/>
      <c r="AL102" s="58"/>
      <c r="AM102" s="58"/>
      <c r="AN102" s="58"/>
      <c r="AO102" s="59"/>
      <c r="AP102" s="286" t="s">
        <v>504</v>
      </c>
      <c r="AZ102" s="34">
        <f t="shared" si="29"/>
        <v>795.8</v>
      </c>
      <c r="BA102" s="34">
        <f t="shared" si="30"/>
        <v>0</v>
      </c>
    </row>
    <row r="103" spans="1:245" s="147" customFormat="1" ht="15.75" hidden="1" outlineLevel="2" x14ac:dyDescent="0.2">
      <c r="A103" s="56" t="s">
        <v>138</v>
      </c>
      <c r="B103" s="150" t="s">
        <v>511</v>
      </c>
      <c r="C103" s="58">
        <v>0</v>
      </c>
      <c r="D103" s="58">
        <f t="shared" si="38"/>
        <v>540</v>
      </c>
      <c r="E103" s="58">
        <f t="shared" si="43"/>
        <v>540</v>
      </c>
      <c r="F103" s="58">
        <v>0</v>
      </c>
      <c r="G103" s="58">
        <v>540</v>
      </c>
      <c r="H103" s="59">
        <v>0</v>
      </c>
      <c r="I103" s="58">
        <f t="shared" si="44"/>
        <v>0</v>
      </c>
      <c r="J103" s="59">
        <v>0</v>
      </c>
      <c r="K103" s="58">
        <v>0</v>
      </c>
      <c r="L103" s="58">
        <v>0</v>
      </c>
      <c r="M103" s="58">
        <f t="shared" si="45"/>
        <v>0</v>
      </c>
      <c r="N103" s="59">
        <v>0</v>
      </c>
      <c r="O103" s="58">
        <v>0</v>
      </c>
      <c r="P103" s="58">
        <v>0</v>
      </c>
      <c r="Q103" s="144" t="s">
        <v>163</v>
      </c>
      <c r="R103" s="82">
        <f t="shared" si="46"/>
        <v>44351</v>
      </c>
      <c r="S103" s="82" t="s">
        <v>495</v>
      </c>
      <c r="T103" s="82" t="s">
        <v>495</v>
      </c>
      <c r="U103" s="82" t="s">
        <v>495</v>
      </c>
      <c r="V103" s="82" t="s">
        <v>495</v>
      </c>
      <c r="W103" s="82">
        <v>44321</v>
      </c>
      <c r="X103" s="82"/>
      <c r="Y103" s="82"/>
      <c r="Z103" s="82"/>
      <c r="AA103" s="82"/>
      <c r="AB103" s="82"/>
      <c r="AC103" s="82" t="s">
        <v>41</v>
      </c>
      <c r="AD103" s="82" t="s">
        <v>41</v>
      </c>
      <c r="AE103" s="82" t="s">
        <v>41</v>
      </c>
      <c r="AF103" s="82" t="s">
        <v>41</v>
      </c>
      <c r="AG103" s="58"/>
      <c r="AH103" s="58"/>
      <c r="AI103" s="58"/>
      <c r="AJ103" s="58"/>
      <c r="AK103" s="58"/>
      <c r="AL103" s="58"/>
      <c r="AM103" s="58"/>
      <c r="AN103" s="58"/>
      <c r="AO103" s="59"/>
      <c r="AP103" s="286" t="s">
        <v>504</v>
      </c>
      <c r="AZ103" s="34">
        <f t="shared" si="29"/>
        <v>540</v>
      </c>
      <c r="BA103" s="34">
        <f t="shared" si="30"/>
        <v>0</v>
      </c>
    </row>
    <row r="104" spans="1:245" s="147" customFormat="1" ht="15.75" hidden="1" outlineLevel="2" x14ac:dyDescent="0.2">
      <c r="A104" s="56" t="s">
        <v>141</v>
      </c>
      <c r="B104" s="150" t="s">
        <v>512</v>
      </c>
      <c r="C104" s="58">
        <v>0</v>
      </c>
      <c r="D104" s="58">
        <f t="shared" si="38"/>
        <v>511.35</v>
      </c>
      <c r="E104" s="58">
        <f t="shared" si="43"/>
        <v>511.35</v>
      </c>
      <c r="F104" s="58">
        <v>0</v>
      </c>
      <c r="G104" s="58">
        <v>511.35</v>
      </c>
      <c r="H104" s="59">
        <v>0</v>
      </c>
      <c r="I104" s="58">
        <f t="shared" si="44"/>
        <v>0</v>
      </c>
      <c r="J104" s="59">
        <v>0</v>
      </c>
      <c r="K104" s="58">
        <v>0</v>
      </c>
      <c r="L104" s="58">
        <v>0</v>
      </c>
      <c r="M104" s="58">
        <f t="shared" si="45"/>
        <v>0</v>
      </c>
      <c r="N104" s="59">
        <v>0</v>
      </c>
      <c r="O104" s="58">
        <v>0</v>
      </c>
      <c r="P104" s="58">
        <v>0</v>
      </c>
      <c r="Q104" s="144" t="s">
        <v>163</v>
      </c>
      <c r="R104" s="82">
        <f t="shared" si="46"/>
        <v>44351</v>
      </c>
      <c r="S104" s="82" t="s">
        <v>495</v>
      </c>
      <c r="T104" s="82" t="s">
        <v>495</v>
      </c>
      <c r="U104" s="82" t="s">
        <v>495</v>
      </c>
      <c r="V104" s="82" t="s">
        <v>495</v>
      </c>
      <c r="W104" s="82">
        <v>44321</v>
      </c>
      <c r="X104" s="82"/>
      <c r="Y104" s="82"/>
      <c r="Z104" s="82"/>
      <c r="AA104" s="82"/>
      <c r="AB104" s="82"/>
      <c r="AC104" s="82" t="s">
        <v>41</v>
      </c>
      <c r="AD104" s="82" t="s">
        <v>41</v>
      </c>
      <c r="AE104" s="82" t="s">
        <v>41</v>
      </c>
      <c r="AF104" s="82" t="s">
        <v>41</v>
      </c>
      <c r="AG104" s="58"/>
      <c r="AH104" s="58"/>
      <c r="AI104" s="58"/>
      <c r="AJ104" s="58"/>
      <c r="AK104" s="58"/>
      <c r="AL104" s="58"/>
      <c r="AM104" s="58"/>
      <c r="AN104" s="58"/>
      <c r="AO104" s="59"/>
      <c r="AP104" s="286" t="s">
        <v>504</v>
      </c>
      <c r="AZ104" s="34">
        <f t="shared" si="29"/>
        <v>511.35</v>
      </c>
      <c r="BA104" s="34">
        <f t="shared" si="30"/>
        <v>0</v>
      </c>
    </row>
    <row r="105" spans="1:245" s="65" customFormat="1" ht="15.75" hidden="1" outlineLevel="2" x14ac:dyDescent="0.2">
      <c r="A105" s="56" t="s">
        <v>144</v>
      </c>
      <c r="B105" s="150" t="s">
        <v>513</v>
      </c>
      <c r="C105" s="58">
        <v>0</v>
      </c>
      <c r="D105" s="58">
        <f t="shared" si="38"/>
        <v>500</v>
      </c>
      <c r="E105" s="58">
        <f t="shared" si="43"/>
        <v>500</v>
      </c>
      <c r="F105" s="58">
        <v>0</v>
      </c>
      <c r="G105" s="58">
        <v>500</v>
      </c>
      <c r="H105" s="59">
        <v>0</v>
      </c>
      <c r="I105" s="58">
        <f t="shared" si="44"/>
        <v>0</v>
      </c>
      <c r="J105" s="59">
        <v>0</v>
      </c>
      <c r="K105" s="58">
        <v>0</v>
      </c>
      <c r="L105" s="58">
        <v>0</v>
      </c>
      <c r="M105" s="58">
        <f t="shared" si="45"/>
        <v>0</v>
      </c>
      <c r="N105" s="59">
        <v>0</v>
      </c>
      <c r="O105" s="58">
        <v>0</v>
      </c>
      <c r="P105" s="58">
        <v>0</v>
      </c>
      <c r="Q105" s="144" t="s">
        <v>214</v>
      </c>
      <c r="R105" s="82">
        <f>W105+31</f>
        <v>44361</v>
      </c>
      <c r="S105" s="74">
        <v>44242</v>
      </c>
      <c r="T105" s="82">
        <f t="shared" ref="T105:T109" si="47">S105+10</f>
        <v>44252</v>
      </c>
      <c r="U105" s="82">
        <f t="shared" ref="U105:U109" si="48">T105+7</f>
        <v>44259</v>
      </c>
      <c r="V105" s="82">
        <f>U105+11</f>
        <v>44270</v>
      </c>
      <c r="W105" s="82">
        <f>V105+60</f>
        <v>44330</v>
      </c>
      <c r="X105" s="82"/>
      <c r="Y105" s="82"/>
      <c r="Z105" s="82"/>
      <c r="AA105" s="82"/>
      <c r="AB105" s="82"/>
      <c r="AC105" s="82" t="s">
        <v>41</v>
      </c>
      <c r="AD105" s="82" t="s">
        <v>41</v>
      </c>
      <c r="AE105" s="82" t="s">
        <v>41</v>
      </c>
      <c r="AF105" s="82" t="s">
        <v>41</v>
      </c>
      <c r="AG105" s="58"/>
      <c r="AH105" s="58"/>
      <c r="AI105" s="58"/>
      <c r="AJ105" s="58"/>
      <c r="AK105" s="58"/>
      <c r="AL105" s="58"/>
      <c r="AM105" s="58"/>
      <c r="AN105" s="58"/>
      <c r="AO105" s="59"/>
      <c r="AP105" s="287"/>
      <c r="AZ105" s="34">
        <f t="shared" si="29"/>
        <v>500</v>
      </c>
      <c r="BA105" s="34">
        <f t="shared" si="30"/>
        <v>0</v>
      </c>
    </row>
    <row r="106" spans="1:245" s="149" customFormat="1" ht="15.75" hidden="1" outlineLevel="2" x14ac:dyDescent="0.25">
      <c r="A106" s="56" t="s">
        <v>152</v>
      </c>
      <c r="B106" s="63" t="s">
        <v>514</v>
      </c>
      <c r="C106" s="58">
        <v>0</v>
      </c>
      <c r="D106" s="58">
        <f t="shared" si="38"/>
        <v>750</v>
      </c>
      <c r="E106" s="58">
        <f t="shared" si="43"/>
        <v>750</v>
      </c>
      <c r="F106" s="58">
        <v>0</v>
      </c>
      <c r="G106" s="106">
        <f>500+250</f>
        <v>750</v>
      </c>
      <c r="H106" s="59">
        <v>0</v>
      </c>
      <c r="I106" s="58">
        <f t="shared" si="44"/>
        <v>0</v>
      </c>
      <c r="J106" s="59">
        <v>0</v>
      </c>
      <c r="K106" s="58">
        <v>0</v>
      </c>
      <c r="L106" s="58">
        <v>0</v>
      </c>
      <c r="M106" s="58">
        <f t="shared" si="45"/>
        <v>0</v>
      </c>
      <c r="N106" s="59">
        <v>0</v>
      </c>
      <c r="O106" s="58">
        <v>0</v>
      </c>
      <c r="P106" s="58">
        <v>0</v>
      </c>
      <c r="Q106" s="144" t="s">
        <v>214</v>
      </c>
      <c r="R106" s="82">
        <f t="shared" ref="R106:R109" si="49">W106+31</f>
        <v>44361</v>
      </c>
      <c r="S106" s="74">
        <v>44242</v>
      </c>
      <c r="T106" s="82">
        <f t="shared" si="47"/>
        <v>44252</v>
      </c>
      <c r="U106" s="82">
        <f t="shared" si="48"/>
        <v>44259</v>
      </c>
      <c r="V106" s="82">
        <f>U106+11</f>
        <v>44270</v>
      </c>
      <c r="W106" s="82">
        <f t="shared" ref="W106:W109" si="50">V106+60</f>
        <v>44330</v>
      </c>
      <c r="X106" s="82"/>
      <c r="Y106" s="82"/>
      <c r="Z106" s="82"/>
      <c r="AA106" s="82"/>
      <c r="AB106" s="82"/>
      <c r="AC106" s="82" t="s">
        <v>41</v>
      </c>
      <c r="AD106" s="82" t="s">
        <v>41</v>
      </c>
      <c r="AE106" s="82" t="s">
        <v>41</v>
      </c>
      <c r="AF106" s="82" t="s">
        <v>41</v>
      </c>
      <c r="AG106" s="58"/>
      <c r="AH106" s="58"/>
      <c r="AI106" s="58"/>
      <c r="AJ106" s="58"/>
      <c r="AK106" s="58"/>
      <c r="AL106" s="58"/>
      <c r="AM106" s="58"/>
      <c r="AN106" s="58"/>
      <c r="AO106" s="59"/>
      <c r="AP106" s="281" t="s">
        <v>506</v>
      </c>
      <c r="AZ106" s="34">
        <f t="shared" si="29"/>
        <v>750</v>
      </c>
      <c r="BA106" s="34">
        <f t="shared" si="30"/>
        <v>0</v>
      </c>
    </row>
    <row r="107" spans="1:245" s="149" customFormat="1" ht="15.75" hidden="1" outlineLevel="2" x14ac:dyDescent="0.25">
      <c r="A107" s="56" t="s">
        <v>154</v>
      </c>
      <c r="B107" s="63" t="s">
        <v>517</v>
      </c>
      <c r="C107" s="58">
        <v>0</v>
      </c>
      <c r="D107" s="58">
        <f t="shared" si="38"/>
        <v>750</v>
      </c>
      <c r="E107" s="58">
        <f t="shared" si="43"/>
        <v>750</v>
      </c>
      <c r="F107" s="58">
        <v>0</v>
      </c>
      <c r="G107" s="106">
        <f>600+150</f>
        <v>750</v>
      </c>
      <c r="H107" s="59">
        <v>0</v>
      </c>
      <c r="I107" s="58">
        <f t="shared" si="44"/>
        <v>0</v>
      </c>
      <c r="J107" s="59">
        <v>0</v>
      </c>
      <c r="K107" s="58">
        <v>0</v>
      </c>
      <c r="L107" s="58">
        <v>0</v>
      </c>
      <c r="M107" s="58">
        <f t="shared" si="45"/>
        <v>0</v>
      </c>
      <c r="N107" s="59">
        <v>0</v>
      </c>
      <c r="O107" s="58">
        <v>0</v>
      </c>
      <c r="P107" s="58">
        <v>0</v>
      </c>
      <c r="Q107" s="144" t="s">
        <v>214</v>
      </c>
      <c r="R107" s="82">
        <f t="shared" si="49"/>
        <v>44361</v>
      </c>
      <c r="S107" s="74">
        <v>44242</v>
      </c>
      <c r="T107" s="82">
        <f t="shared" si="47"/>
        <v>44252</v>
      </c>
      <c r="U107" s="82">
        <f t="shared" si="48"/>
        <v>44259</v>
      </c>
      <c r="V107" s="82">
        <f>U107+11</f>
        <v>44270</v>
      </c>
      <c r="W107" s="82">
        <f t="shared" si="50"/>
        <v>44330</v>
      </c>
      <c r="X107" s="82"/>
      <c r="Y107" s="82"/>
      <c r="Z107" s="82"/>
      <c r="AA107" s="82"/>
      <c r="AB107" s="82"/>
      <c r="AC107" s="82" t="s">
        <v>41</v>
      </c>
      <c r="AD107" s="82" t="s">
        <v>41</v>
      </c>
      <c r="AE107" s="82" t="s">
        <v>41</v>
      </c>
      <c r="AF107" s="82" t="s">
        <v>41</v>
      </c>
      <c r="AG107" s="58"/>
      <c r="AH107" s="58"/>
      <c r="AI107" s="58"/>
      <c r="AJ107" s="58"/>
      <c r="AK107" s="58"/>
      <c r="AL107" s="58"/>
      <c r="AM107" s="58"/>
      <c r="AN107" s="58"/>
      <c r="AO107" s="59"/>
      <c r="AP107" s="281" t="s">
        <v>506</v>
      </c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34">
        <f t="shared" si="29"/>
        <v>750</v>
      </c>
      <c r="BA107" s="34">
        <f t="shared" si="30"/>
        <v>0</v>
      </c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  <c r="FO107" s="155"/>
      <c r="FP107" s="155"/>
      <c r="FQ107" s="155"/>
      <c r="FR107" s="155"/>
      <c r="FS107" s="155"/>
      <c r="FT107" s="155"/>
      <c r="FU107" s="155"/>
      <c r="FV107" s="155"/>
      <c r="FW107" s="155"/>
      <c r="FX107" s="155"/>
      <c r="FY107" s="155"/>
      <c r="FZ107" s="155"/>
      <c r="GA107" s="155"/>
      <c r="GB107" s="155"/>
      <c r="GC107" s="155"/>
      <c r="GD107" s="155"/>
      <c r="GE107" s="155"/>
      <c r="GF107" s="155"/>
      <c r="GG107" s="155"/>
      <c r="GH107" s="155"/>
      <c r="GI107" s="155"/>
      <c r="GJ107" s="155"/>
      <c r="GK107" s="155"/>
      <c r="GL107" s="155"/>
      <c r="GM107" s="155"/>
      <c r="GN107" s="155"/>
      <c r="GO107" s="155"/>
      <c r="GP107" s="155"/>
      <c r="GQ107" s="155"/>
      <c r="GR107" s="155"/>
      <c r="GS107" s="155"/>
      <c r="GT107" s="155"/>
      <c r="GU107" s="155"/>
      <c r="GV107" s="155"/>
      <c r="GW107" s="155"/>
      <c r="GX107" s="155"/>
      <c r="GY107" s="155"/>
      <c r="GZ107" s="155"/>
      <c r="HA107" s="155"/>
      <c r="HB107" s="155"/>
      <c r="HC107" s="155"/>
      <c r="HD107" s="155"/>
      <c r="HE107" s="155"/>
      <c r="HF107" s="155"/>
      <c r="HG107" s="155"/>
      <c r="HH107" s="155"/>
      <c r="HI107" s="155"/>
      <c r="HJ107" s="155"/>
      <c r="HK107" s="155"/>
      <c r="HL107" s="155"/>
      <c r="HM107" s="155"/>
      <c r="HN107" s="155"/>
      <c r="HO107" s="155"/>
      <c r="HP107" s="155"/>
      <c r="HQ107" s="155"/>
      <c r="HR107" s="155"/>
      <c r="HS107" s="155"/>
      <c r="HT107" s="155"/>
      <c r="HU107" s="155"/>
      <c r="HV107" s="155"/>
      <c r="HW107" s="155"/>
      <c r="HX107" s="155"/>
      <c r="HY107" s="155"/>
      <c r="HZ107" s="155"/>
      <c r="IA107" s="155"/>
      <c r="IB107" s="155"/>
      <c r="IC107" s="155"/>
      <c r="ID107" s="155"/>
      <c r="IE107" s="155"/>
      <c r="IF107" s="155"/>
      <c r="IG107" s="155"/>
      <c r="IH107" s="155"/>
      <c r="II107" s="155"/>
      <c r="IJ107" s="155"/>
      <c r="IK107" s="155"/>
    </row>
    <row r="108" spans="1:245" s="149" customFormat="1" ht="15.75" hidden="1" outlineLevel="2" x14ac:dyDescent="0.25">
      <c r="A108" s="56" t="s">
        <v>161</v>
      </c>
      <c r="B108" s="156" t="s">
        <v>519</v>
      </c>
      <c r="C108" s="58">
        <v>0</v>
      </c>
      <c r="D108" s="58">
        <f t="shared" si="38"/>
        <v>1000</v>
      </c>
      <c r="E108" s="58">
        <f t="shared" si="43"/>
        <v>1000</v>
      </c>
      <c r="F108" s="58">
        <v>0</v>
      </c>
      <c r="G108" s="58">
        <v>1000</v>
      </c>
      <c r="H108" s="59">
        <v>0</v>
      </c>
      <c r="I108" s="58">
        <f t="shared" si="44"/>
        <v>0</v>
      </c>
      <c r="J108" s="59">
        <v>0</v>
      </c>
      <c r="K108" s="58">
        <v>0</v>
      </c>
      <c r="L108" s="58">
        <v>0</v>
      </c>
      <c r="M108" s="58">
        <f t="shared" si="45"/>
        <v>0</v>
      </c>
      <c r="N108" s="59">
        <v>0</v>
      </c>
      <c r="O108" s="58">
        <v>0</v>
      </c>
      <c r="P108" s="58">
        <v>0</v>
      </c>
      <c r="Q108" s="144" t="s">
        <v>214</v>
      </c>
      <c r="R108" s="82">
        <f t="shared" si="49"/>
        <v>44361</v>
      </c>
      <c r="S108" s="74">
        <v>44243</v>
      </c>
      <c r="T108" s="82">
        <f t="shared" si="47"/>
        <v>44253</v>
      </c>
      <c r="U108" s="82">
        <f t="shared" si="48"/>
        <v>44260</v>
      </c>
      <c r="V108" s="82">
        <f t="shared" ref="V108:V109" si="51">U108+10</f>
        <v>44270</v>
      </c>
      <c r="W108" s="82">
        <f t="shared" si="50"/>
        <v>44330</v>
      </c>
      <c r="X108" s="82"/>
      <c r="Y108" s="82"/>
      <c r="Z108" s="82"/>
      <c r="AA108" s="82"/>
      <c r="AB108" s="82"/>
      <c r="AC108" s="82" t="s">
        <v>41</v>
      </c>
      <c r="AD108" s="82" t="s">
        <v>41</v>
      </c>
      <c r="AE108" s="82" t="s">
        <v>41</v>
      </c>
      <c r="AF108" s="82" t="s">
        <v>41</v>
      </c>
      <c r="AG108" s="58"/>
      <c r="AH108" s="58"/>
      <c r="AI108" s="58"/>
      <c r="AJ108" s="58"/>
      <c r="AK108" s="58"/>
      <c r="AL108" s="58"/>
      <c r="AM108" s="58"/>
      <c r="AN108" s="58"/>
      <c r="AO108" s="59"/>
      <c r="AP108" s="281" t="s">
        <v>506</v>
      </c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34">
        <f t="shared" ref="AZ108:AZ181" si="52">SUM(F108:H108)</f>
        <v>1000</v>
      </c>
      <c r="BA108" s="34">
        <f t="shared" si="30"/>
        <v>0</v>
      </c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  <c r="FS108" s="155"/>
      <c r="FT108" s="155"/>
      <c r="FU108" s="155"/>
      <c r="FV108" s="155"/>
      <c r="FW108" s="155"/>
      <c r="FX108" s="155"/>
      <c r="FY108" s="155"/>
      <c r="FZ108" s="155"/>
      <c r="GA108" s="155"/>
      <c r="GB108" s="155"/>
      <c r="GC108" s="155"/>
      <c r="GD108" s="155"/>
      <c r="GE108" s="155"/>
      <c r="GF108" s="155"/>
      <c r="GG108" s="155"/>
      <c r="GH108" s="155"/>
      <c r="GI108" s="155"/>
      <c r="GJ108" s="155"/>
      <c r="GK108" s="155"/>
      <c r="GL108" s="155"/>
      <c r="GM108" s="155"/>
      <c r="GN108" s="155"/>
      <c r="GO108" s="155"/>
      <c r="GP108" s="155"/>
      <c r="GQ108" s="155"/>
      <c r="GR108" s="155"/>
      <c r="GS108" s="155"/>
      <c r="GT108" s="155"/>
      <c r="GU108" s="155"/>
      <c r="GV108" s="155"/>
      <c r="GW108" s="155"/>
      <c r="GX108" s="155"/>
      <c r="GY108" s="155"/>
      <c r="GZ108" s="155"/>
      <c r="HA108" s="155"/>
      <c r="HB108" s="155"/>
      <c r="HC108" s="155"/>
      <c r="HD108" s="155"/>
      <c r="HE108" s="155"/>
      <c r="HF108" s="155"/>
      <c r="HG108" s="155"/>
      <c r="HH108" s="155"/>
      <c r="HI108" s="155"/>
      <c r="HJ108" s="155"/>
      <c r="HK108" s="155"/>
      <c r="HL108" s="155"/>
      <c r="HM108" s="155"/>
      <c r="HN108" s="155"/>
      <c r="HO108" s="155"/>
      <c r="HP108" s="155"/>
      <c r="HQ108" s="155"/>
      <c r="HR108" s="155"/>
      <c r="HS108" s="155"/>
      <c r="HT108" s="155"/>
      <c r="HU108" s="155"/>
      <c r="HV108" s="155"/>
      <c r="HW108" s="155"/>
      <c r="HX108" s="155"/>
      <c r="HY108" s="155"/>
      <c r="HZ108" s="155"/>
      <c r="IA108" s="155"/>
      <c r="IB108" s="155"/>
      <c r="IC108" s="155"/>
      <c r="ID108" s="155"/>
      <c r="IE108" s="155"/>
      <c r="IF108" s="155"/>
      <c r="IG108" s="155"/>
      <c r="IH108" s="155"/>
      <c r="II108" s="155"/>
      <c r="IJ108" s="155"/>
      <c r="IK108" s="155"/>
    </row>
    <row r="109" spans="1:245" s="149" customFormat="1" ht="15.75" hidden="1" outlineLevel="2" x14ac:dyDescent="0.25">
      <c r="A109" s="56" t="s">
        <v>173</v>
      </c>
      <c r="B109" s="57" t="s">
        <v>520</v>
      </c>
      <c r="C109" s="58">
        <v>0</v>
      </c>
      <c r="D109" s="58">
        <f t="shared" si="38"/>
        <v>700</v>
      </c>
      <c r="E109" s="58">
        <f t="shared" si="43"/>
        <v>700</v>
      </c>
      <c r="F109" s="58">
        <v>0</v>
      </c>
      <c r="G109" s="106">
        <f>500+200</f>
        <v>700</v>
      </c>
      <c r="H109" s="59">
        <v>0</v>
      </c>
      <c r="I109" s="58">
        <f t="shared" si="44"/>
        <v>0</v>
      </c>
      <c r="J109" s="59">
        <v>0</v>
      </c>
      <c r="K109" s="58">
        <v>0</v>
      </c>
      <c r="L109" s="58">
        <v>0</v>
      </c>
      <c r="M109" s="58">
        <f t="shared" si="45"/>
        <v>0</v>
      </c>
      <c r="N109" s="59">
        <v>0</v>
      </c>
      <c r="O109" s="58">
        <v>0</v>
      </c>
      <c r="P109" s="58">
        <v>0</v>
      </c>
      <c r="Q109" s="144" t="s">
        <v>214</v>
      </c>
      <c r="R109" s="82">
        <f t="shared" si="49"/>
        <v>44361</v>
      </c>
      <c r="S109" s="74">
        <v>44243</v>
      </c>
      <c r="T109" s="82">
        <f t="shared" si="47"/>
        <v>44253</v>
      </c>
      <c r="U109" s="82">
        <f t="shared" si="48"/>
        <v>44260</v>
      </c>
      <c r="V109" s="82">
        <f t="shared" si="51"/>
        <v>44270</v>
      </c>
      <c r="W109" s="82">
        <f t="shared" si="50"/>
        <v>44330</v>
      </c>
      <c r="X109" s="82"/>
      <c r="Y109" s="82"/>
      <c r="Z109" s="82"/>
      <c r="AA109" s="82"/>
      <c r="AB109" s="82"/>
      <c r="AC109" s="82" t="s">
        <v>41</v>
      </c>
      <c r="AD109" s="82" t="s">
        <v>41</v>
      </c>
      <c r="AE109" s="82" t="s">
        <v>41</v>
      </c>
      <c r="AF109" s="82" t="s">
        <v>41</v>
      </c>
      <c r="AG109" s="58"/>
      <c r="AH109" s="58"/>
      <c r="AI109" s="58"/>
      <c r="AJ109" s="58"/>
      <c r="AK109" s="58"/>
      <c r="AL109" s="58"/>
      <c r="AM109" s="58"/>
      <c r="AN109" s="58"/>
      <c r="AO109" s="59"/>
      <c r="AP109" s="281" t="s">
        <v>506</v>
      </c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34">
        <f t="shared" si="52"/>
        <v>700</v>
      </c>
      <c r="BA109" s="34">
        <f t="shared" si="30"/>
        <v>0</v>
      </c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  <c r="FS109" s="155"/>
      <c r="FT109" s="155"/>
      <c r="FU109" s="155"/>
      <c r="FV109" s="155"/>
      <c r="FW109" s="155"/>
      <c r="FX109" s="155"/>
      <c r="FY109" s="155"/>
      <c r="FZ109" s="155"/>
      <c r="GA109" s="155"/>
      <c r="GB109" s="155"/>
      <c r="GC109" s="155"/>
      <c r="GD109" s="155"/>
      <c r="GE109" s="155"/>
      <c r="GF109" s="155"/>
      <c r="GG109" s="155"/>
      <c r="GH109" s="155"/>
      <c r="GI109" s="155"/>
      <c r="GJ109" s="155"/>
      <c r="GK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  <c r="HF109" s="155"/>
      <c r="HG109" s="155"/>
      <c r="HH109" s="155"/>
      <c r="HI109" s="155"/>
      <c r="HJ109" s="155"/>
      <c r="HK109" s="155"/>
      <c r="HL109" s="155"/>
      <c r="HM109" s="155"/>
      <c r="HN109" s="155"/>
      <c r="HO109" s="155"/>
      <c r="HP109" s="155"/>
      <c r="HQ109" s="155"/>
      <c r="HR109" s="155"/>
      <c r="HS109" s="155"/>
      <c r="HT109" s="155"/>
      <c r="HU109" s="155"/>
      <c r="HV109" s="155"/>
      <c r="HW109" s="155"/>
      <c r="HX109" s="155"/>
      <c r="HY109" s="155"/>
      <c r="HZ109" s="155"/>
      <c r="IA109" s="155"/>
      <c r="IB109" s="155"/>
      <c r="IC109" s="155"/>
      <c r="ID109" s="155"/>
      <c r="IE109" s="155"/>
      <c r="IF109" s="155"/>
      <c r="IG109" s="155"/>
      <c r="IH109" s="155"/>
      <c r="II109" s="155"/>
      <c r="IJ109" s="155"/>
      <c r="IK109" s="155"/>
    </row>
    <row r="110" spans="1:245" customFormat="1" ht="31.5" hidden="1" outlineLevel="2" x14ac:dyDescent="0.25">
      <c r="A110" s="56" t="s">
        <v>181</v>
      </c>
      <c r="B110" s="63" t="s">
        <v>521</v>
      </c>
      <c r="C110" s="58">
        <v>0</v>
      </c>
      <c r="D110" s="58">
        <f t="shared" si="38"/>
        <v>3661.6</v>
      </c>
      <c r="E110" s="58">
        <f t="shared" si="43"/>
        <v>3661.6</v>
      </c>
      <c r="F110" s="58">
        <v>0</v>
      </c>
      <c r="G110" s="58">
        <v>3661.6</v>
      </c>
      <c r="H110" s="59">
        <v>0</v>
      </c>
      <c r="I110" s="58">
        <f t="shared" si="44"/>
        <v>0</v>
      </c>
      <c r="J110" s="59">
        <v>0</v>
      </c>
      <c r="K110" s="58">
        <v>0</v>
      </c>
      <c r="L110" s="58">
        <v>0</v>
      </c>
      <c r="M110" s="58">
        <f t="shared" si="45"/>
        <v>0</v>
      </c>
      <c r="N110" s="59">
        <v>0</v>
      </c>
      <c r="O110" s="58">
        <v>0</v>
      </c>
      <c r="P110" s="58">
        <v>0</v>
      </c>
      <c r="Q110" s="144" t="s">
        <v>163</v>
      </c>
      <c r="R110" s="82">
        <f t="shared" si="46"/>
        <v>44352</v>
      </c>
      <c r="S110" s="74">
        <v>44237</v>
      </c>
      <c r="T110" s="82" t="s">
        <v>495</v>
      </c>
      <c r="U110" s="82" t="s">
        <v>495</v>
      </c>
      <c r="V110" s="82" t="s">
        <v>495</v>
      </c>
      <c r="W110" s="82">
        <v>44322</v>
      </c>
      <c r="X110" s="82"/>
      <c r="Y110" s="82"/>
      <c r="Z110" s="82"/>
      <c r="AA110" s="82"/>
      <c r="AB110" s="82"/>
      <c r="AC110" s="82" t="s">
        <v>41</v>
      </c>
      <c r="AD110" s="82" t="s">
        <v>41</v>
      </c>
      <c r="AE110" s="82" t="s">
        <v>41</v>
      </c>
      <c r="AF110" s="82" t="s">
        <v>41</v>
      </c>
      <c r="AG110" s="58"/>
      <c r="AH110" s="58"/>
      <c r="AI110" s="58"/>
      <c r="AJ110" s="58"/>
      <c r="AK110" s="58"/>
      <c r="AL110" s="58"/>
      <c r="AM110" s="58"/>
      <c r="AN110" s="58"/>
      <c r="AO110" s="59"/>
      <c r="AP110" s="282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34">
        <f t="shared" si="52"/>
        <v>3661.6</v>
      </c>
      <c r="BA110" s="34">
        <f t="shared" si="30"/>
        <v>0</v>
      </c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57"/>
      <c r="FM110" s="157"/>
      <c r="FN110" s="157"/>
      <c r="FO110" s="157"/>
      <c r="FP110" s="157"/>
      <c r="FQ110" s="157"/>
      <c r="FR110" s="157"/>
      <c r="FS110" s="157"/>
      <c r="FT110" s="157"/>
      <c r="FU110" s="157"/>
      <c r="FV110" s="157"/>
      <c r="FW110" s="157"/>
      <c r="FX110" s="157"/>
      <c r="FY110" s="157"/>
      <c r="FZ110" s="157"/>
      <c r="GA110" s="157"/>
      <c r="GB110" s="157"/>
      <c r="GC110" s="157"/>
      <c r="GD110" s="157"/>
      <c r="GE110" s="157"/>
      <c r="GF110" s="157"/>
      <c r="GG110" s="157"/>
      <c r="GH110" s="157"/>
      <c r="GI110" s="157"/>
      <c r="GJ110" s="157"/>
      <c r="GK110" s="157"/>
      <c r="GL110" s="157"/>
      <c r="GM110" s="157"/>
      <c r="GN110" s="157"/>
      <c r="GO110" s="157"/>
      <c r="GP110" s="157"/>
      <c r="GQ110" s="157"/>
      <c r="GR110" s="157"/>
      <c r="GS110" s="157"/>
      <c r="GT110" s="157"/>
      <c r="GU110" s="157"/>
      <c r="GV110" s="157"/>
      <c r="GW110" s="157"/>
      <c r="GX110" s="157"/>
      <c r="GY110" s="157"/>
      <c r="GZ110" s="157"/>
      <c r="HA110" s="157"/>
      <c r="HB110" s="157"/>
      <c r="HC110" s="157"/>
      <c r="HD110" s="157"/>
      <c r="HE110" s="157"/>
      <c r="HF110" s="157"/>
      <c r="HG110" s="157"/>
      <c r="HH110" s="157"/>
      <c r="HI110" s="157"/>
      <c r="HJ110" s="157"/>
      <c r="HK110" s="157"/>
      <c r="HL110" s="157"/>
      <c r="HM110" s="157"/>
      <c r="HN110" s="157"/>
      <c r="HO110" s="157"/>
      <c r="HP110" s="157"/>
      <c r="HQ110" s="157"/>
      <c r="HR110" s="157"/>
      <c r="HS110" s="157"/>
      <c r="HT110" s="157"/>
      <c r="HU110" s="157"/>
      <c r="HV110" s="157"/>
      <c r="HW110" s="157"/>
      <c r="HX110" s="157"/>
      <c r="HY110" s="157"/>
      <c r="HZ110" s="157"/>
      <c r="IA110" s="157"/>
      <c r="IB110" s="157"/>
      <c r="IC110" s="157"/>
      <c r="ID110" s="157"/>
      <c r="IE110" s="157"/>
      <c r="IF110" s="157"/>
      <c r="IG110" s="157"/>
      <c r="IH110" s="157"/>
      <c r="II110" s="157"/>
      <c r="IJ110" s="157"/>
      <c r="IK110" s="157"/>
    </row>
    <row r="111" spans="1:245" s="158" customFormat="1" ht="15.75" hidden="1" outlineLevel="2" x14ac:dyDescent="0.2">
      <c r="A111" s="56" t="s">
        <v>187</v>
      </c>
      <c r="B111" s="63" t="s">
        <v>522</v>
      </c>
      <c r="C111" s="58">
        <v>0</v>
      </c>
      <c r="D111" s="58">
        <f t="shared" si="38"/>
        <v>600</v>
      </c>
      <c r="E111" s="58">
        <f t="shared" si="43"/>
        <v>600</v>
      </c>
      <c r="F111" s="58">
        <v>0</v>
      </c>
      <c r="G111" s="58">
        <v>600</v>
      </c>
      <c r="H111" s="59">
        <v>0</v>
      </c>
      <c r="I111" s="58">
        <f t="shared" si="44"/>
        <v>0</v>
      </c>
      <c r="J111" s="59">
        <v>0</v>
      </c>
      <c r="K111" s="58">
        <v>0</v>
      </c>
      <c r="L111" s="58">
        <v>0</v>
      </c>
      <c r="M111" s="58">
        <f t="shared" si="45"/>
        <v>0</v>
      </c>
      <c r="N111" s="59">
        <v>0</v>
      </c>
      <c r="O111" s="58">
        <v>0</v>
      </c>
      <c r="P111" s="58">
        <v>0</v>
      </c>
      <c r="Q111" s="144" t="s">
        <v>214</v>
      </c>
      <c r="R111" s="82">
        <f>W111+31</f>
        <v>44361</v>
      </c>
      <c r="S111" s="74">
        <v>44243</v>
      </c>
      <c r="T111" s="82">
        <f>S111+10</f>
        <v>44253</v>
      </c>
      <c r="U111" s="82">
        <f>T111+7</f>
        <v>44260</v>
      </c>
      <c r="V111" s="82">
        <f>U111+10</f>
        <v>44270</v>
      </c>
      <c r="W111" s="82">
        <f>V111+60</f>
        <v>44330</v>
      </c>
      <c r="X111" s="82"/>
      <c r="Y111" s="82"/>
      <c r="Z111" s="82"/>
      <c r="AA111" s="82"/>
      <c r="AB111" s="82"/>
      <c r="AC111" s="82" t="s">
        <v>41</v>
      </c>
      <c r="AD111" s="82" t="s">
        <v>41</v>
      </c>
      <c r="AE111" s="82" t="s">
        <v>41</v>
      </c>
      <c r="AF111" s="82" t="s">
        <v>41</v>
      </c>
      <c r="AG111" s="58"/>
      <c r="AH111" s="58"/>
      <c r="AI111" s="58"/>
      <c r="AJ111" s="58"/>
      <c r="AK111" s="58"/>
      <c r="AL111" s="58"/>
      <c r="AM111" s="58"/>
      <c r="AN111" s="58"/>
      <c r="AO111" s="59"/>
      <c r="AP111" s="286" t="s">
        <v>523</v>
      </c>
      <c r="AZ111" s="34">
        <f t="shared" si="52"/>
        <v>600</v>
      </c>
      <c r="BA111" s="34">
        <f t="shared" si="30"/>
        <v>0</v>
      </c>
    </row>
    <row r="112" spans="1:245" customFormat="1" ht="31.5" hidden="1" outlineLevel="2" x14ac:dyDescent="0.25">
      <c r="A112" s="56" t="s">
        <v>192</v>
      </c>
      <c r="B112" s="63" t="s">
        <v>524</v>
      </c>
      <c r="C112" s="58">
        <v>0</v>
      </c>
      <c r="D112" s="58">
        <f t="shared" si="38"/>
        <v>4407.8025200000002</v>
      </c>
      <c r="E112" s="58">
        <f t="shared" si="43"/>
        <v>4407.8025200000002</v>
      </c>
      <c r="F112" s="58">
        <v>0</v>
      </c>
      <c r="G112" s="58">
        <v>4407.8025200000002</v>
      </c>
      <c r="H112" s="59">
        <v>0</v>
      </c>
      <c r="I112" s="58">
        <f t="shared" si="44"/>
        <v>0</v>
      </c>
      <c r="J112" s="59">
        <v>0</v>
      </c>
      <c r="K112" s="58">
        <v>0</v>
      </c>
      <c r="L112" s="58">
        <v>0</v>
      </c>
      <c r="M112" s="58">
        <f t="shared" si="45"/>
        <v>0</v>
      </c>
      <c r="N112" s="59">
        <v>0</v>
      </c>
      <c r="O112" s="58">
        <v>0</v>
      </c>
      <c r="P112" s="58">
        <v>0</v>
      </c>
      <c r="Q112" s="144" t="s">
        <v>163</v>
      </c>
      <c r="R112" s="82">
        <f t="shared" si="46"/>
        <v>44352</v>
      </c>
      <c r="S112" s="74">
        <v>44237</v>
      </c>
      <c r="T112" s="82" t="s">
        <v>495</v>
      </c>
      <c r="U112" s="82" t="s">
        <v>495</v>
      </c>
      <c r="V112" s="82" t="s">
        <v>495</v>
      </c>
      <c r="W112" s="82">
        <v>44322</v>
      </c>
      <c r="X112" s="82"/>
      <c r="Y112" s="82"/>
      <c r="Z112" s="82"/>
      <c r="AA112" s="82"/>
      <c r="AB112" s="82"/>
      <c r="AC112" s="82" t="s">
        <v>41</v>
      </c>
      <c r="AD112" s="82" t="s">
        <v>41</v>
      </c>
      <c r="AE112" s="82" t="s">
        <v>41</v>
      </c>
      <c r="AF112" s="82" t="s">
        <v>41</v>
      </c>
      <c r="AG112" s="58"/>
      <c r="AH112" s="58"/>
      <c r="AI112" s="58"/>
      <c r="AJ112" s="58"/>
      <c r="AK112" s="58"/>
      <c r="AL112" s="58"/>
      <c r="AM112" s="58"/>
      <c r="AN112" s="58"/>
      <c r="AO112" s="59"/>
      <c r="AP112" s="282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34">
        <f t="shared" si="52"/>
        <v>4407.8025200000002</v>
      </c>
      <c r="BA112" s="34">
        <f t="shared" si="30"/>
        <v>0</v>
      </c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  <c r="EF112" s="157"/>
      <c r="EG112" s="157"/>
      <c r="EH112" s="157"/>
      <c r="EI112" s="157"/>
      <c r="EJ112" s="157"/>
      <c r="EK112" s="157"/>
      <c r="EL112" s="157"/>
      <c r="EM112" s="157"/>
      <c r="EN112" s="157"/>
      <c r="EO112" s="157"/>
      <c r="EP112" s="157"/>
      <c r="EQ112" s="157"/>
      <c r="ER112" s="157"/>
      <c r="ES112" s="157"/>
      <c r="ET112" s="157"/>
      <c r="EU112" s="157"/>
      <c r="EV112" s="157"/>
      <c r="EW112" s="157"/>
      <c r="EX112" s="157"/>
      <c r="EY112" s="157"/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57"/>
      <c r="FM112" s="157"/>
      <c r="FN112" s="157"/>
      <c r="FO112" s="157"/>
      <c r="FP112" s="157"/>
      <c r="FQ112" s="157"/>
      <c r="FR112" s="157"/>
      <c r="FS112" s="157"/>
      <c r="FT112" s="157"/>
      <c r="FU112" s="157"/>
      <c r="FV112" s="157"/>
      <c r="FW112" s="157"/>
      <c r="FX112" s="157"/>
      <c r="FY112" s="157"/>
      <c r="FZ112" s="157"/>
      <c r="GA112" s="157"/>
      <c r="GB112" s="157"/>
      <c r="GC112" s="157"/>
      <c r="GD112" s="157"/>
      <c r="GE112" s="157"/>
      <c r="GF112" s="157"/>
      <c r="GG112" s="157"/>
      <c r="GH112" s="157"/>
      <c r="GI112" s="157"/>
      <c r="GJ112" s="157"/>
      <c r="GK112" s="157"/>
      <c r="GL112" s="157"/>
      <c r="GM112" s="157"/>
      <c r="GN112" s="157"/>
      <c r="GO112" s="157"/>
      <c r="GP112" s="157"/>
      <c r="GQ112" s="157"/>
      <c r="GR112" s="157"/>
      <c r="GS112" s="157"/>
      <c r="GT112" s="157"/>
      <c r="GU112" s="157"/>
      <c r="GV112" s="157"/>
      <c r="GW112" s="157"/>
      <c r="GX112" s="157"/>
      <c r="GY112" s="157"/>
      <c r="GZ112" s="157"/>
      <c r="HA112" s="157"/>
      <c r="HB112" s="157"/>
      <c r="HC112" s="157"/>
      <c r="HD112" s="157"/>
      <c r="HE112" s="157"/>
      <c r="HF112" s="157"/>
      <c r="HG112" s="157"/>
      <c r="HH112" s="157"/>
      <c r="HI112" s="157"/>
      <c r="HJ112" s="157"/>
      <c r="HK112" s="157"/>
      <c r="HL112" s="157"/>
      <c r="HM112" s="157"/>
      <c r="HN112" s="157"/>
      <c r="HO112" s="157"/>
      <c r="HP112" s="157"/>
      <c r="HQ112" s="157"/>
      <c r="HR112" s="157"/>
      <c r="HS112" s="157"/>
      <c r="HT112" s="157"/>
      <c r="HU112" s="157"/>
      <c r="HV112" s="157"/>
      <c r="HW112" s="157"/>
      <c r="HX112" s="157"/>
      <c r="HY112" s="157"/>
      <c r="HZ112" s="157"/>
      <c r="IA112" s="157"/>
      <c r="IB112" s="157"/>
      <c r="IC112" s="157"/>
      <c r="ID112" s="157"/>
      <c r="IE112" s="157"/>
      <c r="IF112" s="157"/>
      <c r="IG112" s="157"/>
      <c r="IH112" s="157"/>
      <c r="II112" s="157"/>
      <c r="IJ112" s="157"/>
      <c r="IK112" s="157"/>
    </row>
    <row r="113" spans="1:245" s="149" customFormat="1" ht="15.75" hidden="1" outlineLevel="2" x14ac:dyDescent="0.25">
      <c r="A113" s="56" t="s">
        <v>199</v>
      </c>
      <c r="B113" s="63" t="s">
        <v>525</v>
      </c>
      <c r="C113" s="58">
        <v>2</v>
      </c>
      <c r="D113" s="58">
        <f t="shared" si="38"/>
        <v>600</v>
      </c>
      <c r="E113" s="58">
        <f t="shared" si="43"/>
        <v>600</v>
      </c>
      <c r="F113" s="58">
        <v>0</v>
      </c>
      <c r="G113" s="58">
        <v>600</v>
      </c>
      <c r="H113" s="59">
        <v>0</v>
      </c>
      <c r="I113" s="58">
        <f t="shared" si="44"/>
        <v>0</v>
      </c>
      <c r="J113" s="59">
        <v>0</v>
      </c>
      <c r="K113" s="58">
        <v>0</v>
      </c>
      <c r="L113" s="58">
        <v>0</v>
      </c>
      <c r="M113" s="58">
        <f t="shared" si="45"/>
        <v>0</v>
      </c>
      <c r="N113" s="59">
        <v>0</v>
      </c>
      <c r="O113" s="58">
        <v>0</v>
      </c>
      <c r="P113" s="58">
        <v>0</v>
      </c>
      <c r="Q113" s="144" t="s">
        <v>214</v>
      </c>
      <c r="R113" s="82">
        <f t="shared" ref="R113:R114" si="53">W113+31</f>
        <v>44361</v>
      </c>
      <c r="S113" s="74">
        <v>44243</v>
      </c>
      <c r="T113" s="82">
        <f>S113+10</f>
        <v>44253</v>
      </c>
      <c r="U113" s="82">
        <f>T113+7</f>
        <v>44260</v>
      </c>
      <c r="V113" s="82">
        <f>U113+10</f>
        <v>44270</v>
      </c>
      <c r="W113" s="82">
        <f t="shared" ref="W113:W124" si="54">V113+60</f>
        <v>44330</v>
      </c>
      <c r="X113" s="82"/>
      <c r="Y113" s="82"/>
      <c r="Z113" s="82"/>
      <c r="AA113" s="82"/>
      <c r="AB113" s="82"/>
      <c r="AC113" s="82" t="s">
        <v>41</v>
      </c>
      <c r="AD113" s="82" t="s">
        <v>41</v>
      </c>
      <c r="AE113" s="82" t="s">
        <v>41</v>
      </c>
      <c r="AF113" s="82" t="s">
        <v>41</v>
      </c>
      <c r="AG113" s="58"/>
      <c r="AH113" s="58"/>
      <c r="AI113" s="58"/>
      <c r="AJ113" s="58"/>
      <c r="AK113" s="58"/>
      <c r="AL113" s="58"/>
      <c r="AM113" s="58"/>
      <c r="AN113" s="58"/>
      <c r="AO113" s="59"/>
      <c r="AP113" s="281" t="s">
        <v>506</v>
      </c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34">
        <f t="shared" si="52"/>
        <v>600</v>
      </c>
      <c r="BA113" s="34">
        <f t="shared" si="30"/>
        <v>0</v>
      </c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</row>
    <row r="114" spans="1:245" s="149" customFormat="1" ht="15.75" hidden="1" outlineLevel="2" x14ac:dyDescent="0.25">
      <c r="A114" s="56" t="s">
        <v>203</v>
      </c>
      <c r="B114" s="159" t="s">
        <v>526</v>
      </c>
      <c r="C114" s="58">
        <v>3</v>
      </c>
      <c r="D114" s="58">
        <f t="shared" si="38"/>
        <v>800</v>
      </c>
      <c r="E114" s="58">
        <f t="shared" si="43"/>
        <v>0</v>
      </c>
      <c r="F114" s="58">
        <v>0</v>
      </c>
      <c r="G114" s="58">
        <v>0</v>
      </c>
      <c r="H114" s="59">
        <v>0</v>
      </c>
      <c r="I114" s="58">
        <f t="shared" si="44"/>
        <v>800</v>
      </c>
      <c r="J114" s="59">
        <v>0</v>
      </c>
      <c r="K114" s="58">
        <v>800</v>
      </c>
      <c r="L114" s="58">
        <v>0</v>
      </c>
      <c r="M114" s="58">
        <f t="shared" si="45"/>
        <v>0</v>
      </c>
      <c r="N114" s="59">
        <v>0</v>
      </c>
      <c r="O114" s="58">
        <v>0</v>
      </c>
      <c r="P114" s="58">
        <v>0</v>
      </c>
      <c r="Q114" s="144" t="s">
        <v>214</v>
      </c>
      <c r="R114" s="82">
        <f t="shared" si="53"/>
        <v>44361</v>
      </c>
      <c r="S114" s="74">
        <v>44243</v>
      </c>
      <c r="T114" s="82">
        <f>S114+10</f>
        <v>44253</v>
      </c>
      <c r="U114" s="82">
        <f>T114+7</f>
        <v>44260</v>
      </c>
      <c r="V114" s="82">
        <f>U114+10</f>
        <v>44270</v>
      </c>
      <c r="W114" s="82">
        <f t="shared" si="54"/>
        <v>44330</v>
      </c>
      <c r="X114" s="82"/>
      <c r="Y114" s="82"/>
      <c r="Z114" s="82"/>
      <c r="AA114" s="82"/>
      <c r="AB114" s="82"/>
      <c r="AC114" s="82" t="s">
        <v>41</v>
      </c>
      <c r="AD114" s="82" t="s">
        <v>41</v>
      </c>
      <c r="AE114" s="82" t="s">
        <v>41</v>
      </c>
      <c r="AF114" s="82" t="s">
        <v>41</v>
      </c>
      <c r="AG114" s="58"/>
      <c r="AH114" s="58"/>
      <c r="AI114" s="58"/>
      <c r="AJ114" s="58"/>
      <c r="AK114" s="58"/>
      <c r="AL114" s="58"/>
      <c r="AM114" s="58"/>
      <c r="AN114" s="58"/>
      <c r="AO114" s="59"/>
      <c r="AP114" s="281" t="s">
        <v>506</v>
      </c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34">
        <f t="shared" si="52"/>
        <v>0</v>
      </c>
      <c r="BA114" s="34">
        <f t="shared" si="30"/>
        <v>0</v>
      </c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  <c r="FO114" s="155"/>
      <c r="FP114" s="155"/>
      <c r="FQ114" s="155"/>
      <c r="FR114" s="155"/>
      <c r="FS114" s="155"/>
      <c r="FT114" s="155"/>
      <c r="FU114" s="155"/>
      <c r="FV114" s="155"/>
      <c r="FW114" s="155"/>
      <c r="FX114" s="155"/>
      <c r="FY114" s="155"/>
      <c r="FZ114" s="155"/>
      <c r="GA114" s="155"/>
      <c r="GB114" s="155"/>
      <c r="GC114" s="155"/>
      <c r="GD114" s="155"/>
      <c r="GE114" s="155"/>
      <c r="GF114" s="155"/>
      <c r="GG114" s="155"/>
      <c r="GH114" s="155"/>
      <c r="GI114" s="155"/>
      <c r="GJ114" s="155"/>
      <c r="GK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  <c r="HF114" s="155"/>
      <c r="HG114" s="155"/>
      <c r="HH114" s="155"/>
      <c r="HI114" s="155"/>
      <c r="HJ114" s="155"/>
      <c r="HK114" s="155"/>
      <c r="HL114" s="155"/>
      <c r="HM114" s="155"/>
      <c r="HN114" s="155"/>
      <c r="HO114" s="155"/>
      <c r="HP114" s="155"/>
      <c r="HQ114" s="155"/>
      <c r="HR114" s="155"/>
      <c r="HS114" s="155"/>
      <c r="HT114" s="155"/>
      <c r="HU114" s="155"/>
      <c r="HV114" s="155"/>
      <c r="HW114" s="155"/>
      <c r="HX114" s="155"/>
      <c r="HY114" s="155"/>
      <c r="HZ114" s="155"/>
      <c r="IA114" s="155"/>
      <c r="IB114" s="155"/>
      <c r="IC114" s="155"/>
      <c r="ID114" s="155"/>
      <c r="IE114" s="155"/>
      <c r="IF114" s="155"/>
      <c r="IG114" s="155"/>
      <c r="IH114" s="155"/>
      <c r="II114" s="155"/>
      <c r="IJ114" s="155"/>
      <c r="IK114" s="155"/>
    </row>
    <row r="115" spans="1:245" s="217" customFormat="1" ht="15.75" hidden="1" outlineLevel="2" x14ac:dyDescent="0.25">
      <c r="A115" s="56" t="s">
        <v>209</v>
      </c>
      <c r="B115" s="63" t="s">
        <v>777</v>
      </c>
      <c r="C115" s="58">
        <v>0</v>
      </c>
      <c r="D115" s="58">
        <f t="shared" si="38"/>
        <v>1000</v>
      </c>
      <c r="E115" s="58">
        <f t="shared" si="43"/>
        <v>0</v>
      </c>
      <c r="F115" s="58">
        <v>0</v>
      </c>
      <c r="G115" s="58">
        <v>0</v>
      </c>
      <c r="H115" s="59">
        <v>0</v>
      </c>
      <c r="I115" s="58">
        <f t="shared" si="44"/>
        <v>1000</v>
      </c>
      <c r="J115" s="59">
        <v>0</v>
      </c>
      <c r="K115" s="58">
        <v>1000</v>
      </c>
      <c r="L115" s="58">
        <v>0</v>
      </c>
      <c r="M115" s="58">
        <f t="shared" si="45"/>
        <v>0</v>
      </c>
      <c r="N115" s="58">
        <v>0</v>
      </c>
      <c r="O115" s="58">
        <v>0</v>
      </c>
      <c r="P115" s="58">
        <v>0</v>
      </c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88" t="s">
        <v>778</v>
      </c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6"/>
      <c r="DE115" s="216"/>
      <c r="DF115" s="216"/>
      <c r="DG115" s="216"/>
      <c r="DH115" s="216"/>
      <c r="DI115" s="216"/>
      <c r="DJ115" s="216"/>
      <c r="DK115" s="216"/>
      <c r="DL115" s="216"/>
      <c r="DM115" s="216"/>
      <c r="DN115" s="216"/>
      <c r="DO115" s="216"/>
      <c r="DP115" s="216"/>
      <c r="DQ115" s="216"/>
      <c r="DR115" s="216"/>
      <c r="DS115" s="216"/>
      <c r="DT115" s="216"/>
      <c r="DU115" s="216"/>
      <c r="DV115" s="216"/>
      <c r="DW115" s="216"/>
      <c r="DX115" s="216"/>
      <c r="DY115" s="216"/>
      <c r="DZ115" s="216"/>
      <c r="EA115" s="216"/>
      <c r="EB115" s="216"/>
      <c r="EC115" s="216"/>
      <c r="ED115" s="216"/>
      <c r="EE115" s="216"/>
      <c r="EF115" s="216"/>
      <c r="EG115" s="216"/>
      <c r="EH115" s="216"/>
      <c r="EI115" s="216"/>
      <c r="EJ115" s="216"/>
      <c r="EK115" s="216"/>
      <c r="EL115" s="216"/>
      <c r="EM115" s="216"/>
      <c r="EN115" s="216"/>
      <c r="EO115" s="216"/>
      <c r="EP115" s="216"/>
      <c r="EQ115" s="216"/>
      <c r="ER115" s="216"/>
      <c r="ES115" s="216"/>
      <c r="ET115" s="216"/>
      <c r="EU115" s="216"/>
      <c r="EV115" s="216"/>
      <c r="EW115" s="216"/>
      <c r="EX115" s="216"/>
      <c r="EY115" s="216"/>
      <c r="EZ115" s="216"/>
      <c r="FA115" s="216"/>
      <c r="FB115" s="216"/>
      <c r="FC115" s="216"/>
      <c r="FD115" s="216"/>
      <c r="FE115" s="216"/>
      <c r="FF115" s="216"/>
      <c r="FG115" s="216"/>
      <c r="FH115" s="216"/>
      <c r="FI115" s="216"/>
      <c r="FJ115" s="216"/>
      <c r="FK115" s="216"/>
      <c r="FL115" s="216"/>
      <c r="FM115" s="216"/>
      <c r="FN115" s="216"/>
      <c r="FO115" s="216"/>
      <c r="FP115" s="216"/>
      <c r="FQ115" s="216"/>
      <c r="FR115" s="216"/>
      <c r="FS115" s="216"/>
      <c r="FT115" s="216"/>
      <c r="FU115" s="216"/>
      <c r="FV115" s="216"/>
      <c r="FW115" s="216"/>
      <c r="FX115" s="216"/>
      <c r="FY115" s="216"/>
      <c r="FZ115" s="216"/>
      <c r="GA115" s="216"/>
      <c r="GB115" s="216"/>
      <c r="GC115" s="216"/>
      <c r="GD115" s="216"/>
      <c r="GE115" s="216"/>
      <c r="GF115" s="216"/>
      <c r="GG115" s="216"/>
      <c r="GH115" s="216"/>
      <c r="GI115" s="216"/>
      <c r="GJ115" s="216"/>
      <c r="GK115" s="216"/>
      <c r="GL115" s="216"/>
      <c r="GM115" s="216"/>
      <c r="GN115" s="216"/>
      <c r="GO115" s="216"/>
      <c r="GP115" s="216"/>
      <c r="GQ115" s="216"/>
      <c r="GR115" s="216"/>
      <c r="GS115" s="216"/>
      <c r="GT115" s="216"/>
      <c r="GU115" s="216"/>
      <c r="GV115" s="216"/>
      <c r="GW115" s="216"/>
      <c r="GX115" s="216"/>
      <c r="GY115" s="216"/>
      <c r="GZ115" s="216"/>
      <c r="HA115" s="216"/>
      <c r="HB115" s="216"/>
      <c r="HC115" s="216"/>
      <c r="HD115" s="216"/>
      <c r="HE115" s="216"/>
      <c r="HF115" s="216"/>
      <c r="HG115" s="216"/>
      <c r="HH115" s="216"/>
      <c r="HI115" s="216"/>
      <c r="HJ115" s="216"/>
      <c r="HK115" s="216"/>
      <c r="HL115" s="216"/>
      <c r="HM115" s="216"/>
      <c r="HN115" s="216"/>
      <c r="HO115" s="216"/>
      <c r="HP115" s="216"/>
      <c r="HQ115" s="216"/>
      <c r="HR115" s="216"/>
      <c r="HS115" s="216"/>
      <c r="HT115" s="216"/>
      <c r="HU115" s="216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  <c r="II115" s="216"/>
      <c r="IJ115" s="216"/>
      <c r="IK115" s="216"/>
    </row>
    <row r="116" spans="1:245" s="217" customFormat="1" ht="15.75" hidden="1" outlineLevel="2" x14ac:dyDescent="0.25">
      <c r="A116" s="56" t="s">
        <v>212</v>
      </c>
      <c r="B116" s="63" t="s">
        <v>779</v>
      </c>
      <c r="C116" s="58">
        <v>0</v>
      </c>
      <c r="D116" s="58">
        <f t="shared" si="38"/>
        <v>1400</v>
      </c>
      <c r="E116" s="58">
        <f t="shared" si="43"/>
        <v>0</v>
      </c>
      <c r="F116" s="58">
        <v>0</v>
      </c>
      <c r="G116" s="58">
        <v>0</v>
      </c>
      <c r="H116" s="59">
        <v>0</v>
      </c>
      <c r="I116" s="58">
        <f t="shared" si="44"/>
        <v>1400</v>
      </c>
      <c r="J116" s="59">
        <v>0</v>
      </c>
      <c r="K116" s="58">
        <v>1400</v>
      </c>
      <c r="L116" s="58">
        <v>0</v>
      </c>
      <c r="M116" s="58">
        <f t="shared" si="45"/>
        <v>0</v>
      </c>
      <c r="N116" s="58">
        <v>0</v>
      </c>
      <c r="O116" s="58">
        <v>0</v>
      </c>
      <c r="P116" s="58">
        <v>0</v>
      </c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88" t="s">
        <v>778</v>
      </c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  <c r="DV116" s="216"/>
      <c r="DW116" s="216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216"/>
      <c r="EX116" s="216"/>
      <c r="EY116" s="216"/>
      <c r="EZ116" s="216"/>
      <c r="FA116" s="216"/>
      <c r="FB116" s="216"/>
      <c r="FC116" s="216"/>
      <c r="FD116" s="216"/>
      <c r="FE116" s="216"/>
      <c r="FF116" s="216"/>
      <c r="FG116" s="216"/>
      <c r="FH116" s="216"/>
      <c r="FI116" s="216"/>
      <c r="FJ116" s="216"/>
      <c r="FK116" s="216"/>
      <c r="FL116" s="216"/>
      <c r="FM116" s="216"/>
      <c r="FN116" s="216"/>
      <c r="FO116" s="216"/>
      <c r="FP116" s="216"/>
      <c r="FQ116" s="216"/>
      <c r="FR116" s="216"/>
      <c r="FS116" s="216"/>
      <c r="FT116" s="216"/>
      <c r="FU116" s="216"/>
      <c r="FV116" s="216"/>
      <c r="FW116" s="216"/>
      <c r="FX116" s="216"/>
      <c r="FY116" s="216"/>
      <c r="FZ116" s="216"/>
      <c r="GA116" s="216"/>
      <c r="GB116" s="216"/>
      <c r="GC116" s="216"/>
      <c r="GD116" s="216"/>
      <c r="GE116" s="216"/>
      <c r="GF116" s="216"/>
      <c r="GG116" s="216"/>
      <c r="GH116" s="216"/>
      <c r="GI116" s="216"/>
      <c r="GJ116" s="216"/>
      <c r="GK116" s="216"/>
      <c r="GL116" s="216"/>
      <c r="GM116" s="216"/>
      <c r="GN116" s="216"/>
      <c r="GO116" s="216"/>
      <c r="GP116" s="216"/>
      <c r="GQ116" s="216"/>
      <c r="GR116" s="216"/>
      <c r="GS116" s="216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  <c r="II116" s="216"/>
      <c r="IJ116" s="216"/>
      <c r="IK116" s="216"/>
    </row>
    <row r="117" spans="1:245" s="217" customFormat="1" ht="15.75" hidden="1" outlineLevel="2" x14ac:dyDescent="0.25">
      <c r="A117" s="56" t="s">
        <v>221</v>
      </c>
      <c r="B117" s="63" t="s">
        <v>780</v>
      </c>
      <c r="C117" s="58">
        <v>0</v>
      </c>
      <c r="D117" s="58">
        <f t="shared" si="38"/>
        <v>1500</v>
      </c>
      <c r="E117" s="58">
        <f t="shared" si="43"/>
        <v>0</v>
      </c>
      <c r="F117" s="58">
        <v>0</v>
      </c>
      <c r="G117" s="58">
        <v>0</v>
      </c>
      <c r="H117" s="59">
        <v>0</v>
      </c>
      <c r="I117" s="58">
        <f t="shared" si="44"/>
        <v>1500</v>
      </c>
      <c r="J117" s="59">
        <v>0</v>
      </c>
      <c r="K117" s="58">
        <v>1500</v>
      </c>
      <c r="L117" s="58">
        <v>0</v>
      </c>
      <c r="M117" s="58">
        <f t="shared" si="45"/>
        <v>0</v>
      </c>
      <c r="N117" s="58">
        <v>0</v>
      </c>
      <c r="O117" s="58">
        <v>0</v>
      </c>
      <c r="P117" s="58">
        <v>0</v>
      </c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88" t="s">
        <v>778</v>
      </c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  <c r="DV117" s="216"/>
      <c r="DW117" s="216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  <c r="FQ117" s="216"/>
      <c r="FR117" s="216"/>
      <c r="FS117" s="216"/>
      <c r="FT117" s="216"/>
      <c r="FU117" s="216"/>
      <c r="FV117" s="216"/>
      <c r="FW117" s="216"/>
      <c r="FX117" s="216"/>
      <c r="FY117" s="216"/>
      <c r="FZ117" s="216"/>
      <c r="GA117" s="216"/>
      <c r="GB117" s="216"/>
      <c r="GC117" s="216"/>
      <c r="GD117" s="216"/>
      <c r="GE117" s="216"/>
      <c r="GF117" s="216"/>
      <c r="GG117" s="216"/>
      <c r="GH117" s="216"/>
      <c r="GI117" s="216"/>
      <c r="GJ117" s="216"/>
      <c r="GK117" s="216"/>
      <c r="GL117" s="216"/>
      <c r="GM117" s="216"/>
      <c r="GN117" s="216"/>
      <c r="GO117" s="216"/>
      <c r="GP117" s="216"/>
      <c r="GQ117" s="216"/>
      <c r="GR117" s="216"/>
      <c r="GS117" s="216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  <c r="IJ117" s="216"/>
      <c r="IK117" s="216"/>
    </row>
    <row r="118" spans="1:245" s="223" customFormat="1" ht="15.75" hidden="1" outlineLevel="2" x14ac:dyDescent="0.25">
      <c r="A118" s="56" t="s">
        <v>225</v>
      </c>
      <c r="B118" s="63" t="s">
        <v>855</v>
      </c>
      <c r="C118" s="58">
        <v>0</v>
      </c>
      <c r="D118" s="58">
        <f t="shared" si="38"/>
        <v>2600</v>
      </c>
      <c r="E118" s="58">
        <f t="shared" si="43"/>
        <v>0</v>
      </c>
      <c r="F118" s="58">
        <v>0</v>
      </c>
      <c r="G118" s="58">
        <v>0</v>
      </c>
      <c r="H118" s="59">
        <v>0</v>
      </c>
      <c r="I118" s="58">
        <f t="shared" si="44"/>
        <v>0</v>
      </c>
      <c r="J118" s="59">
        <v>0</v>
      </c>
      <c r="K118" s="58">
        <v>0</v>
      </c>
      <c r="L118" s="58">
        <v>0</v>
      </c>
      <c r="M118" s="58">
        <f t="shared" si="45"/>
        <v>2600</v>
      </c>
      <c r="N118" s="58">
        <v>0</v>
      </c>
      <c r="O118" s="58">
        <v>2600</v>
      </c>
      <c r="P118" s="58">
        <v>0</v>
      </c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89" t="s">
        <v>856</v>
      </c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</row>
    <row r="119" spans="1:245" s="223" customFormat="1" ht="31.5" hidden="1" outlineLevel="2" x14ac:dyDescent="0.25">
      <c r="A119" s="56" t="s">
        <v>227</v>
      </c>
      <c r="B119" s="63" t="s">
        <v>897</v>
      </c>
      <c r="C119" s="58">
        <v>0</v>
      </c>
      <c r="D119" s="71">
        <f t="shared" si="38"/>
        <v>4303.37</v>
      </c>
      <c r="E119" s="60">
        <f t="shared" si="43"/>
        <v>4303.37</v>
      </c>
      <c r="F119" s="58">
        <v>0</v>
      </c>
      <c r="G119" s="60">
        <v>4303.37</v>
      </c>
      <c r="H119" s="59">
        <v>0</v>
      </c>
      <c r="I119" s="58">
        <f t="shared" si="44"/>
        <v>0</v>
      </c>
      <c r="J119" s="59">
        <v>0</v>
      </c>
      <c r="K119" s="58">
        <v>0</v>
      </c>
      <c r="L119" s="58">
        <v>0</v>
      </c>
      <c r="M119" s="58">
        <f t="shared" si="45"/>
        <v>0</v>
      </c>
      <c r="N119" s="59">
        <v>0</v>
      </c>
      <c r="O119" s="58">
        <v>0</v>
      </c>
      <c r="P119" s="58">
        <v>0</v>
      </c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89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</row>
    <row r="120" spans="1:245" s="223" customFormat="1" ht="31.5" hidden="1" outlineLevel="2" x14ac:dyDescent="0.25">
      <c r="A120" s="56" t="s">
        <v>230</v>
      </c>
      <c r="B120" s="63" t="s">
        <v>899</v>
      </c>
      <c r="C120" s="58">
        <v>0</v>
      </c>
      <c r="D120" s="71">
        <f t="shared" si="38"/>
        <v>2874.87</v>
      </c>
      <c r="E120" s="60">
        <f t="shared" si="43"/>
        <v>2874.87</v>
      </c>
      <c r="F120" s="58">
        <v>0</v>
      </c>
      <c r="G120" s="60">
        <v>2874.87</v>
      </c>
      <c r="H120" s="59">
        <v>0</v>
      </c>
      <c r="I120" s="58">
        <f t="shared" si="44"/>
        <v>0</v>
      </c>
      <c r="J120" s="59">
        <v>0</v>
      </c>
      <c r="K120" s="58">
        <v>0</v>
      </c>
      <c r="L120" s="58">
        <v>0</v>
      </c>
      <c r="M120" s="58">
        <f t="shared" si="45"/>
        <v>0</v>
      </c>
      <c r="N120" s="59">
        <v>0</v>
      </c>
      <c r="O120" s="58">
        <v>0</v>
      </c>
      <c r="P120" s="58">
        <v>0</v>
      </c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89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</row>
    <row r="121" spans="1:245" s="223" customFormat="1" ht="31.5" hidden="1" outlineLevel="2" x14ac:dyDescent="0.25">
      <c r="A121" s="56" t="s">
        <v>232</v>
      </c>
      <c r="B121" s="63" t="s">
        <v>898</v>
      </c>
      <c r="C121" s="58">
        <v>0</v>
      </c>
      <c r="D121" s="71">
        <f t="shared" si="38"/>
        <v>3345.54</v>
      </c>
      <c r="E121" s="60">
        <f t="shared" si="43"/>
        <v>3345.54</v>
      </c>
      <c r="F121" s="58">
        <v>0</v>
      </c>
      <c r="G121" s="60">
        <v>3345.54</v>
      </c>
      <c r="H121" s="59">
        <v>0</v>
      </c>
      <c r="I121" s="58">
        <f t="shared" si="44"/>
        <v>0</v>
      </c>
      <c r="J121" s="59">
        <v>0</v>
      </c>
      <c r="K121" s="58">
        <v>0</v>
      </c>
      <c r="L121" s="58">
        <v>0</v>
      </c>
      <c r="M121" s="58">
        <f t="shared" si="45"/>
        <v>0</v>
      </c>
      <c r="N121" s="59">
        <v>0</v>
      </c>
      <c r="O121" s="58">
        <v>0</v>
      </c>
      <c r="P121" s="58">
        <v>0</v>
      </c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89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</row>
    <row r="122" spans="1:245" s="223" customFormat="1" ht="31.5" hidden="1" outlineLevel="2" x14ac:dyDescent="0.25">
      <c r="A122" s="56" t="s">
        <v>234</v>
      </c>
      <c r="B122" s="63" t="s">
        <v>968</v>
      </c>
      <c r="C122" s="58">
        <v>0</v>
      </c>
      <c r="D122" s="71">
        <f t="shared" si="38"/>
        <v>3393.86</v>
      </c>
      <c r="E122" s="60">
        <f t="shared" si="43"/>
        <v>3393.86</v>
      </c>
      <c r="F122" s="58">
        <v>0</v>
      </c>
      <c r="G122" s="60">
        <v>3393.86</v>
      </c>
      <c r="H122" s="59">
        <v>0</v>
      </c>
      <c r="I122" s="58">
        <f t="shared" si="44"/>
        <v>0</v>
      </c>
      <c r="J122" s="59">
        <v>0</v>
      </c>
      <c r="K122" s="58">
        <v>0</v>
      </c>
      <c r="L122" s="58">
        <v>0</v>
      </c>
      <c r="M122" s="58">
        <f t="shared" si="45"/>
        <v>0</v>
      </c>
      <c r="N122" s="59">
        <v>0</v>
      </c>
      <c r="O122" s="58">
        <v>0</v>
      </c>
      <c r="P122" s="58">
        <v>0</v>
      </c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89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</row>
    <row r="123" spans="1:245" s="54" customFormat="1" ht="15.75" hidden="1" outlineLevel="1" x14ac:dyDescent="0.2">
      <c r="A123" s="29">
        <v>4</v>
      </c>
      <c r="B123" s="29" t="s">
        <v>238</v>
      </c>
      <c r="C123" s="31">
        <f>SUM(C124:C126)</f>
        <v>0</v>
      </c>
      <c r="D123" s="31">
        <f t="shared" ref="D123:P123" si="55">SUM(D124:D126)</f>
        <v>2795</v>
      </c>
      <c r="E123" s="31">
        <f t="shared" si="55"/>
        <v>1295</v>
      </c>
      <c r="F123" s="31">
        <f t="shared" si="55"/>
        <v>0</v>
      </c>
      <c r="G123" s="31">
        <f t="shared" si="55"/>
        <v>1295</v>
      </c>
      <c r="H123" s="31">
        <f t="shared" si="55"/>
        <v>0</v>
      </c>
      <c r="I123" s="31">
        <f t="shared" si="55"/>
        <v>0</v>
      </c>
      <c r="J123" s="31">
        <f t="shared" si="55"/>
        <v>0</v>
      </c>
      <c r="K123" s="31">
        <f t="shared" si="55"/>
        <v>0</v>
      </c>
      <c r="L123" s="31">
        <f t="shared" si="55"/>
        <v>0</v>
      </c>
      <c r="M123" s="31">
        <f t="shared" si="55"/>
        <v>1500</v>
      </c>
      <c r="N123" s="31">
        <f t="shared" si="55"/>
        <v>0</v>
      </c>
      <c r="O123" s="31">
        <f t="shared" si="55"/>
        <v>1500</v>
      </c>
      <c r="P123" s="31">
        <f t="shared" si="55"/>
        <v>0</v>
      </c>
      <c r="Q123" s="52" t="s">
        <v>41</v>
      </c>
      <c r="R123" s="72" t="s">
        <v>41</v>
      </c>
      <c r="S123" s="72" t="s">
        <v>41</v>
      </c>
      <c r="T123" s="72" t="s">
        <v>41</v>
      </c>
      <c r="U123" s="72" t="s">
        <v>41</v>
      </c>
      <c r="V123" s="72" t="s">
        <v>41</v>
      </c>
      <c r="W123" s="72" t="s">
        <v>41</v>
      </c>
      <c r="X123" s="52" t="s">
        <v>41</v>
      </c>
      <c r="Y123" s="52" t="s">
        <v>41</v>
      </c>
      <c r="Z123" s="52" t="s">
        <v>41</v>
      </c>
      <c r="AA123" s="52" t="s">
        <v>41</v>
      </c>
      <c r="AB123" s="52" t="s">
        <v>41</v>
      </c>
      <c r="AC123" s="52" t="s">
        <v>41</v>
      </c>
      <c r="AD123" s="52" t="s">
        <v>41</v>
      </c>
      <c r="AE123" s="52" t="s">
        <v>41</v>
      </c>
      <c r="AF123" s="52" t="s">
        <v>41</v>
      </c>
      <c r="AG123" s="52" t="s">
        <v>41</v>
      </c>
      <c r="AH123" s="52" t="s">
        <v>41</v>
      </c>
      <c r="AI123" s="52" t="s">
        <v>41</v>
      </c>
      <c r="AJ123" s="52" t="s">
        <v>41</v>
      </c>
      <c r="AK123" s="52" t="s">
        <v>41</v>
      </c>
      <c r="AL123" s="52" t="s">
        <v>41</v>
      </c>
      <c r="AM123" s="52" t="s">
        <v>41</v>
      </c>
      <c r="AN123" s="52" t="s">
        <v>41</v>
      </c>
      <c r="AO123" s="245" t="s">
        <v>41</v>
      </c>
      <c r="AP123" s="273"/>
      <c r="AZ123" s="34">
        <f t="shared" si="52"/>
        <v>1295</v>
      </c>
      <c r="BA123" s="34">
        <f t="shared" si="30"/>
        <v>0</v>
      </c>
    </row>
    <row r="124" spans="1:245" s="149" customFormat="1" ht="15.75" hidden="1" outlineLevel="2" x14ac:dyDescent="0.25">
      <c r="A124" s="56" t="s">
        <v>239</v>
      </c>
      <c r="B124" s="63" t="s">
        <v>527</v>
      </c>
      <c r="C124" s="58">
        <v>0</v>
      </c>
      <c r="D124" s="58">
        <f t="shared" si="38"/>
        <v>595</v>
      </c>
      <c r="E124" s="58">
        <f t="shared" ref="E124:E126" si="56">SUM(F124:H124)</f>
        <v>595</v>
      </c>
      <c r="F124" s="58">
        <v>0</v>
      </c>
      <c r="G124" s="58">
        <v>595</v>
      </c>
      <c r="H124" s="59">
        <v>0</v>
      </c>
      <c r="I124" s="58">
        <f t="shared" ref="I124:I126" si="57">SUM(J124:L124)</f>
        <v>0</v>
      </c>
      <c r="J124" s="59">
        <v>0</v>
      </c>
      <c r="K124" s="58">
        <v>0</v>
      </c>
      <c r="L124" s="58">
        <v>0</v>
      </c>
      <c r="M124" s="58">
        <f t="shared" ref="M124:M126" si="58">SUM(N124:P124)</f>
        <v>0</v>
      </c>
      <c r="N124" s="59">
        <v>0</v>
      </c>
      <c r="O124" s="58">
        <v>0</v>
      </c>
      <c r="P124" s="58">
        <v>0</v>
      </c>
      <c r="Q124" s="58" t="s">
        <v>214</v>
      </c>
      <c r="R124" s="74">
        <f>W124+30</f>
        <v>44364</v>
      </c>
      <c r="S124" s="74">
        <v>44244</v>
      </c>
      <c r="T124" s="74">
        <f>S124+12</f>
        <v>44256</v>
      </c>
      <c r="U124" s="74">
        <f>T124+8</f>
        <v>44264</v>
      </c>
      <c r="V124" s="74">
        <f>U124+10</f>
        <v>44274</v>
      </c>
      <c r="W124" s="82">
        <f t="shared" si="54"/>
        <v>44334</v>
      </c>
      <c r="X124" s="74"/>
      <c r="Y124" s="74"/>
      <c r="Z124" s="74"/>
      <c r="AA124" s="74"/>
      <c r="AB124" s="74"/>
      <c r="AC124" s="74" t="s">
        <v>41</v>
      </c>
      <c r="AD124" s="74" t="s">
        <v>41</v>
      </c>
      <c r="AE124" s="74" t="s">
        <v>41</v>
      </c>
      <c r="AF124" s="74" t="s">
        <v>41</v>
      </c>
      <c r="AG124" s="58"/>
      <c r="AH124" s="58"/>
      <c r="AI124" s="58"/>
      <c r="AJ124" s="58"/>
      <c r="AK124" s="58"/>
      <c r="AL124" s="58"/>
      <c r="AM124" s="58"/>
      <c r="AN124" s="58"/>
      <c r="AO124" s="59"/>
      <c r="AP124" s="281" t="s">
        <v>506</v>
      </c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34">
        <f t="shared" si="52"/>
        <v>595</v>
      </c>
      <c r="BA124" s="34">
        <f t="shared" si="30"/>
        <v>0</v>
      </c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  <c r="DD124" s="155"/>
      <c r="DE124" s="155"/>
      <c r="DF124" s="155"/>
      <c r="DG124" s="155"/>
      <c r="DH124" s="155"/>
      <c r="DI124" s="155"/>
      <c r="DJ124" s="155"/>
      <c r="DK124" s="155"/>
      <c r="DL124" s="155"/>
      <c r="DM124" s="155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5"/>
      <c r="DY124" s="155"/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5"/>
      <c r="EN124" s="155"/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5"/>
      <c r="FH124" s="155"/>
      <c r="FI124" s="155"/>
      <c r="FJ124" s="155"/>
      <c r="FK124" s="155"/>
      <c r="FL124" s="155"/>
      <c r="FM124" s="155"/>
      <c r="FN124" s="155"/>
      <c r="FO124" s="155"/>
      <c r="FP124" s="155"/>
      <c r="FQ124" s="155"/>
      <c r="FR124" s="155"/>
      <c r="FS124" s="155"/>
      <c r="FT124" s="155"/>
      <c r="FU124" s="155"/>
      <c r="FV124" s="155"/>
      <c r="FW124" s="155"/>
      <c r="FX124" s="155"/>
      <c r="FY124" s="155"/>
      <c r="FZ124" s="155"/>
      <c r="GA124" s="155"/>
      <c r="GB124" s="155"/>
      <c r="GC124" s="155"/>
      <c r="GD124" s="155"/>
      <c r="GE124" s="155"/>
      <c r="GF124" s="155"/>
      <c r="GG124" s="155"/>
      <c r="GH124" s="155"/>
      <c r="GI124" s="155"/>
      <c r="GJ124" s="155"/>
      <c r="GK124" s="155"/>
      <c r="GL124" s="155"/>
      <c r="GM124" s="155"/>
      <c r="GN124" s="155"/>
      <c r="GO124" s="155"/>
      <c r="GP124" s="155"/>
      <c r="GQ124" s="155"/>
      <c r="GR124" s="155"/>
      <c r="GS124" s="155"/>
      <c r="GT124" s="155"/>
      <c r="GU124" s="155"/>
      <c r="GV124" s="155"/>
      <c r="GW124" s="155"/>
      <c r="GX124" s="155"/>
      <c r="GY124" s="155"/>
      <c r="GZ124" s="155"/>
      <c r="HA124" s="155"/>
      <c r="HB124" s="155"/>
      <c r="HC124" s="155"/>
      <c r="HD124" s="155"/>
      <c r="HE124" s="155"/>
      <c r="HF124" s="155"/>
      <c r="HG124" s="155"/>
      <c r="HH124" s="155"/>
      <c r="HI124" s="155"/>
      <c r="HJ124" s="155"/>
      <c r="HK124" s="155"/>
      <c r="HL124" s="155"/>
      <c r="HM124" s="155"/>
      <c r="HN124" s="155"/>
      <c r="HO124" s="155"/>
      <c r="HP124" s="155"/>
      <c r="HQ124" s="155"/>
      <c r="HR124" s="155"/>
      <c r="HS124" s="155"/>
      <c r="HT124" s="155"/>
      <c r="HU124" s="155"/>
      <c r="HV124" s="155"/>
      <c r="HW124" s="155"/>
      <c r="HX124" s="155"/>
      <c r="HY124" s="155"/>
      <c r="HZ124" s="155"/>
      <c r="IA124" s="155"/>
      <c r="IB124" s="155"/>
      <c r="IC124" s="155"/>
      <c r="ID124" s="155"/>
      <c r="IE124" s="155"/>
      <c r="IF124" s="155"/>
      <c r="IG124" s="155"/>
      <c r="IH124" s="155"/>
      <c r="II124" s="155"/>
      <c r="IJ124" s="155"/>
      <c r="IK124" s="155"/>
    </row>
    <row r="125" spans="1:245" s="161" customFormat="1" ht="15.75" hidden="1" outlineLevel="2" x14ac:dyDescent="0.25">
      <c r="A125" s="56" t="s">
        <v>241</v>
      </c>
      <c r="B125" s="57" t="s">
        <v>528</v>
      </c>
      <c r="C125" s="58">
        <v>0</v>
      </c>
      <c r="D125" s="58">
        <f t="shared" si="38"/>
        <v>700</v>
      </c>
      <c r="E125" s="58">
        <f t="shared" si="56"/>
        <v>700</v>
      </c>
      <c r="F125" s="58">
        <v>0</v>
      </c>
      <c r="G125" s="58">
        <v>700</v>
      </c>
      <c r="H125" s="59">
        <v>0</v>
      </c>
      <c r="I125" s="58">
        <f t="shared" si="57"/>
        <v>0</v>
      </c>
      <c r="J125" s="59">
        <v>0</v>
      </c>
      <c r="K125" s="58">
        <v>0</v>
      </c>
      <c r="L125" s="58">
        <v>0</v>
      </c>
      <c r="M125" s="58">
        <f t="shared" si="58"/>
        <v>0</v>
      </c>
      <c r="N125" s="59">
        <v>0</v>
      </c>
      <c r="O125" s="58">
        <v>0</v>
      </c>
      <c r="P125" s="58">
        <v>0</v>
      </c>
      <c r="Q125" s="58" t="s">
        <v>163</v>
      </c>
      <c r="R125" s="74">
        <f>W125+30</f>
        <v>44352</v>
      </c>
      <c r="S125" s="74">
        <v>44238</v>
      </c>
      <c r="T125" s="74" t="s">
        <v>495</v>
      </c>
      <c r="U125" s="74" t="s">
        <v>495</v>
      </c>
      <c r="V125" s="74" t="s">
        <v>495</v>
      </c>
      <c r="W125" s="74">
        <v>44322</v>
      </c>
      <c r="X125" s="74"/>
      <c r="Y125" s="74"/>
      <c r="Z125" s="74"/>
      <c r="AA125" s="74"/>
      <c r="AB125" s="74"/>
      <c r="AC125" s="74" t="s">
        <v>41</v>
      </c>
      <c r="AD125" s="74" t="s">
        <v>41</v>
      </c>
      <c r="AE125" s="74" t="s">
        <v>41</v>
      </c>
      <c r="AF125" s="74" t="s">
        <v>41</v>
      </c>
      <c r="AG125" s="58"/>
      <c r="AH125" s="58"/>
      <c r="AI125" s="58"/>
      <c r="AJ125" s="58"/>
      <c r="AK125" s="58"/>
      <c r="AL125" s="58"/>
      <c r="AM125" s="58"/>
      <c r="AN125" s="58"/>
      <c r="AO125" s="59"/>
      <c r="AP125" s="286" t="s">
        <v>504</v>
      </c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34">
        <f t="shared" si="52"/>
        <v>700</v>
      </c>
      <c r="BA125" s="34">
        <f t="shared" si="30"/>
        <v>0</v>
      </c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  <c r="DT125" s="160"/>
      <c r="DU125" s="160"/>
      <c r="DV125" s="160"/>
      <c r="DW125" s="160"/>
      <c r="DX125" s="160"/>
      <c r="DY125" s="160"/>
      <c r="DZ125" s="160"/>
      <c r="EA125" s="160"/>
      <c r="EB125" s="160"/>
      <c r="EC125" s="160"/>
      <c r="ED125" s="160"/>
      <c r="EE125" s="160"/>
      <c r="EF125" s="160"/>
      <c r="EG125" s="160"/>
      <c r="EH125" s="160"/>
      <c r="EI125" s="160"/>
      <c r="EJ125" s="160"/>
      <c r="EK125" s="160"/>
      <c r="EL125" s="160"/>
      <c r="EM125" s="160"/>
      <c r="EN125" s="160"/>
      <c r="EO125" s="160"/>
      <c r="EP125" s="160"/>
      <c r="EQ125" s="160"/>
      <c r="ER125" s="160"/>
      <c r="ES125" s="160"/>
      <c r="ET125" s="160"/>
      <c r="EU125" s="160"/>
      <c r="EV125" s="160"/>
      <c r="EW125" s="160"/>
      <c r="EX125" s="160"/>
      <c r="EY125" s="160"/>
      <c r="EZ125" s="160"/>
      <c r="FA125" s="160"/>
      <c r="FB125" s="160"/>
      <c r="FC125" s="160"/>
      <c r="FD125" s="160"/>
      <c r="FE125" s="160"/>
      <c r="FF125" s="160"/>
      <c r="FG125" s="160"/>
      <c r="FH125" s="160"/>
      <c r="FI125" s="160"/>
      <c r="FJ125" s="160"/>
      <c r="FK125" s="160"/>
      <c r="FL125" s="160"/>
      <c r="FM125" s="160"/>
      <c r="FN125" s="160"/>
      <c r="FO125" s="160"/>
      <c r="FP125" s="160"/>
      <c r="FQ125" s="160"/>
      <c r="FR125" s="160"/>
      <c r="FS125" s="160"/>
      <c r="FT125" s="160"/>
      <c r="FU125" s="160"/>
      <c r="FV125" s="160"/>
      <c r="FW125" s="160"/>
      <c r="FX125" s="160"/>
      <c r="FY125" s="160"/>
      <c r="FZ125" s="160"/>
      <c r="GA125" s="160"/>
      <c r="GB125" s="160"/>
      <c r="GC125" s="160"/>
      <c r="GD125" s="160"/>
      <c r="GE125" s="160"/>
      <c r="GF125" s="160"/>
      <c r="GG125" s="160"/>
      <c r="GH125" s="160"/>
      <c r="GI125" s="160"/>
      <c r="GJ125" s="160"/>
      <c r="GK125" s="160"/>
      <c r="GL125" s="160"/>
      <c r="GM125" s="160"/>
      <c r="GN125" s="160"/>
      <c r="GO125" s="160"/>
      <c r="GP125" s="160"/>
      <c r="GQ125" s="160"/>
      <c r="GR125" s="160"/>
      <c r="GS125" s="160"/>
      <c r="GT125" s="160"/>
      <c r="GU125" s="160"/>
      <c r="GV125" s="160"/>
      <c r="GW125" s="160"/>
      <c r="GX125" s="160"/>
      <c r="GY125" s="160"/>
      <c r="GZ125" s="160"/>
      <c r="HA125" s="160"/>
      <c r="HB125" s="160"/>
      <c r="HC125" s="160"/>
      <c r="HD125" s="160"/>
      <c r="HE125" s="160"/>
      <c r="HF125" s="160"/>
      <c r="HG125" s="160"/>
      <c r="HH125" s="160"/>
      <c r="HI125" s="160"/>
      <c r="HJ125" s="160"/>
      <c r="HK125" s="160"/>
      <c r="HL125" s="160"/>
      <c r="HM125" s="160"/>
      <c r="HN125" s="160"/>
      <c r="HO125" s="160"/>
      <c r="HP125" s="160"/>
      <c r="HQ125" s="160"/>
      <c r="HR125" s="160"/>
      <c r="HS125" s="160"/>
      <c r="HT125" s="160"/>
      <c r="HU125" s="160"/>
      <c r="HV125" s="160"/>
      <c r="HW125" s="160"/>
      <c r="HX125" s="160"/>
      <c r="HY125" s="160"/>
      <c r="HZ125" s="160"/>
      <c r="IA125" s="160"/>
      <c r="IB125" s="160"/>
      <c r="IC125" s="160"/>
      <c r="ID125" s="160"/>
      <c r="IE125" s="160"/>
      <c r="IF125" s="160"/>
      <c r="IG125" s="160"/>
      <c r="IH125" s="160"/>
      <c r="II125" s="160"/>
      <c r="IJ125" s="160"/>
      <c r="IK125" s="160"/>
    </row>
    <row r="126" spans="1:245" s="223" customFormat="1" ht="15.75" hidden="1" outlineLevel="2" x14ac:dyDescent="0.25">
      <c r="A126" s="56" t="s">
        <v>243</v>
      </c>
      <c r="B126" s="63" t="s">
        <v>857</v>
      </c>
      <c r="C126" s="58">
        <v>0</v>
      </c>
      <c r="D126" s="58">
        <f t="shared" si="38"/>
        <v>1500</v>
      </c>
      <c r="E126" s="58">
        <f t="shared" si="56"/>
        <v>0</v>
      </c>
      <c r="F126" s="58">
        <v>0</v>
      </c>
      <c r="G126" s="58">
        <v>0</v>
      </c>
      <c r="H126" s="59">
        <v>0</v>
      </c>
      <c r="I126" s="58">
        <f t="shared" si="57"/>
        <v>0</v>
      </c>
      <c r="J126" s="59">
        <v>0</v>
      </c>
      <c r="K126" s="58">
        <v>0</v>
      </c>
      <c r="L126" s="58">
        <v>0</v>
      </c>
      <c r="M126" s="58">
        <f t="shared" si="58"/>
        <v>1500</v>
      </c>
      <c r="N126" s="58">
        <v>0</v>
      </c>
      <c r="O126" s="58">
        <v>1500</v>
      </c>
      <c r="P126" s="58">
        <v>0</v>
      </c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89" t="s">
        <v>856</v>
      </c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</row>
    <row r="127" spans="1:245" s="54" customFormat="1" ht="15.75" hidden="1" outlineLevel="1" x14ac:dyDescent="0.2">
      <c r="A127" s="29">
        <v>5</v>
      </c>
      <c r="B127" s="29" t="s">
        <v>245</v>
      </c>
      <c r="C127" s="31">
        <f>SUM(C128:C134)</f>
        <v>5</v>
      </c>
      <c r="D127" s="31">
        <f t="shared" ref="D127:P127" si="59">SUM(D128:D134)</f>
        <v>10181.551383333353</v>
      </c>
      <c r="E127" s="31">
        <f t="shared" si="59"/>
        <v>2781.5513833333534</v>
      </c>
      <c r="F127" s="31">
        <f t="shared" si="59"/>
        <v>0</v>
      </c>
      <c r="G127" s="31">
        <f t="shared" si="59"/>
        <v>2781.5513833333534</v>
      </c>
      <c r="H127" s="31">
        <f t="shared" si="59"/>
        <v>0</v>
      </c>
      <c r="I127" s="31">
        <f t="shared" si="59"/>
        <v>5000</v>
      </c>
      <c r="J127" s="31">
        <f t="shared" si="59"/>
        <v>0</v>
      </c>
      <c r="K127" s="31">
        <f t="shared" si="59"/>
        <v>5000</v>
      </c>
      <c r="L127" s="31">
        <f t="shared" si="59"/>
        <v>0</v>
      </c>
      <c r="M127" s="31">
        <f t="shared" si="59"/>
        <v>2400</v>
      </c>
      <c r="N127" s="31">
        <f t="shared" si="59"/>
        <v>0</v>
      </c>
      <c r="O127" s="31">
        <f t="shared" si="59"/>
        <v>2400</v>
      </c>
      <c r="P127" s="31">
        <f t="shared" si="59"/>
        <v>0</v>
      </c>
      <c r="Q127" s="52" t="s">
        <v>41</v>
      </c>
      <c r="R127" s="72" t="s">
        <v>41</v>
      </c>
      <c r="S127" s="72" t="s">
        <v>41</v>
      </c>
      <c r="T127" s="72" t="s">
        <v>41</v>
      </c>
      <c r="U127" s="72" t="s">
        <v>41</v>
      </c>
      <c r="V127" s="72" t="s">
        <v>41</v>
      </c>
      <c r="W127" s="72" t="s">
        <v>41</v>
      </c>
      <c r="X127" s="52" t="s">
        <v>41</v>
      </c>
      <c r="Y127" s="52" t="s">
        <v>41</v>
      </c>
      <c r="Z127" s="52" t="s">
        <v>41</v>
      </c>
      <c r="AA127" s="52" t="s">
        <v>41</v>
      </c>
      <c r="AB127" s="52" t="s">
        <v>41</v>
      </c>
      <c r="AC127" s="52" t="s">
        <v>41</v>
      </c>
      <c r="AD127" s="52" t="s">
        <v>41</v>
      </c>
      <c r="AE127" s="52" t="s">
        <v>41</v>
      </c>
      <c r="AF127" s="52" t="s">
        <v>41</v>
      </c>
      <c r="AG127" s="52" t="s">
        <v>41</v>
      </c>
      <c r="AH127" s="52" t="s">
        <v>41</v>
      </c>
      <c r="AI127" s="52" t="s">
        <v>41</v>
      </c>
      <c r="AJ127" s="52" t="s">
        <v>41</v>
      </c>
      <c r="AK127" s="52" t="s">
        <v>41</v>
      </c>
      <c r="AL127" s="52" t="s">
        <v>41</v>
      </c>
      <c r="AM127" s="52" t="s">
        <v>41</v>
      </c>
      <c r="AN127" s="52" t="s">
        <v>41</v>
      </c>
      <c r="AO127" s="245" t="s">
        <v>41</v>
      </c>
      <c r="AP127" s="273"/>
      <c r="AZ127" s="34">
        <f t="shared" si="52"/>
        <v>2781.5513833333534</v>
      </c>
      <c r="BA127" s="34">
        <f t="shared" si="30"/>
        <v>0</v>
      </c>
    </row>
    <row r="128" spans="1:245" s="161" customFormat="1" ht="15.75" hidden="1" outlineLevel="2" x14ac:dyDescent="0.25">
      <c r="A128" s="98" t="s">
        <v>246</v>
      </c>
      <c r="B128" s="63" t="s">
        <v>532</v>
      </c>
      <c r="C128" s="162">
        <v>0.1</v>
      </c>
      <c r="D128" s="58">
        <f t="shared" si="38"/>
        <v>397.5</v>
      </c>
      <c r="E128" s="58">
        <f t="shared" ref="E128:E134" si="60">SUM(F128:H128)</f>
        <v>397.5</v>
      </c>
      <c r="F128" s="58">
        <v>0</v>
      </c>
      <c r="G128" s="58">
        <v>397.5</v>
      </c>
      <c r="H128" s="59">
        <v>0</v>
      </c>
      <c r="I128" s="58">
        <f t="shared" ref="I128:I134" si="61">SUM(J128:L128)</f>
        <v>0</v>
      </c>
      <c r="J128" s="59">
        <v>0</v>
      </c>
      <c r="K128" s="58">
        <v>0</v>
      </c>
      <c r="L128" s="58">
        <v>0</v>
      </c>
      <c r="M128" s="58">
        <f t="shared" ref="M128:M134" si="62">SUM(N128:P128)</f>
        <v>0</v>
      </c>
      <c r="N128" s="59">
        <v>0</v>
      </c>
      <c r="O128" s="58">
        <v>0</v>
      </c>
      <c r="P128" s="58">
        <v>0</v>
      </c>
      <c r="Q128" s="58" t="s">
        <v>163</v>
      </c>
      <c r="R128" s="74">
        <f t="shared" ref="R128:R131" si="63">W128+30</f>
        <v>44357</v>
      </c>
      <c r="S128" s="74" t="s">
        <v>495</v>
      </c>
      <c r="T128" s="74" t="s">
        <v>495</v>
      </c>
      <c r="U128" s="74" t="s">
        <v>495</v>
      </c>
      <c r="V128" s="74" t="s">
        <v>495</v>
      </c>
      <c r="W128" s="74">
        <v>44327</v>
      </c>
      <c r="X128" s="74"/>
      <c r="Y128" s="74"/>
      <c r="Z128" s="74"/>
      <c r="AA128" s="74"/>
      <c r="AB128" s="74"/>
      <c r="AC128" s="74" t="s">
        <v>41</v>
      </c>
      <c r="AD128" s="74" t="s">
        <v>41</v>
      </c>
      <c r="AE128" s="74" t="s">
        <v>41</v>
      </c>
      <c r="AF128" s="74" t="s">
        <v>41</v>
      </c>
      <c r="AG128" s="58"/>
      <c r="AH128" s="58"/>
      <c r="AI128" s="58"/>
      <c r="AJ128" s="58"/>
      <c r="AK128" s="58"/>
      <c r="AL128" s="58"/>
      <c r="AM128" s="58"/>
      <c r="AN128" s="58"/>
      <c r="AO128" s="59"/>
      <c r="AP128" s="286" t="s">
        <v>504</v>
      </c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34">
        <f t="shared" si="52"/>
        <v>397.5</v>
      </c>
      <c r="BA128" s="34">
        <f t="shared" si="30"/>
        <v>0</v>
      </c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160"/>
      <c r="EA128" s="160"/>
      <c r="EB128" s="160"/>
      <c r="EC128" s="160"/>
      <c r="ED128" s="160"/>
      <c r="EE128" s="160"/>
      <c r="EF128" s="160"/>
      <c r="EG128" s="160"/>
      <c r="EH128" s="160"/>
      <c r="EI128" s="160"/>
      <c r="EJ128" s="160"/>
      <c r="EK128" s="160"/>
      <c r="EL128" s="160"/>
      <c r="EM128" s="160"/>
      <c r="EN128" s="160"/>
      <c r="EO128" s="160"/>
      <c r="EP128" s="160"/>
      <c r="EQ128" s="160"/>
      <c r="ER128" s="160"/>
      <c r="ES128" s="160"/>
      <c r="ET128" s="160"/>
      <c r="EU128" s="160"/>
      <c r="EV128" s="160"/>
      <c r="EW128" s="160"/>
      <c r="EX128" s="160"/>
      <c r="EY128" s="160"/>
      <c r="EZ128" s="160"/>
      <c r="FA128" s="160"/>
      <c r="FB128" s="160"/>
      <c r="FC128" s="160"/>
      <c r="FD128" s="160"/>
      <c r="FE128" s="160"/>
      <c r="FF128" s="160"/>
      <c r="FG128" s="160"/>
      <c r="FH128" s="160"/>
      <c r="FI128" s="160"/>
      <c r="FJ128" s="160"/>
      <c r="FK128" s="160"/>
      <c r="FL128" s="160"/>
      <c r="FM128" s="160"/>
      <c r="FN128" s="160"/>
      <c r="FO128" s="160"/>
      <c r="FP128" s="160"/>
      <c r="FQ128" s="160"/>
      <c r="FR128" s="160"/>
      <c r="FS128" s="160"/>
      <c r="FT128" s="160"/>
      <c r="FU128" s="160"/>
      <c r="FV128" s="160"/>
      <c r="FW128" s="160"/>
      <c r="FX128" s="160"/>
      <c r="FY128" s="160"/>
      <c r="FZ128" s="160"/>
      <c r="GA128" s="160"/>
      <c r="GB128" s="160"/>
      <c r="GC128" s="160"/>
      <c r="GD128" s="160"/>
      <c r="GE128" s="160"/>
      <c r="GF128" s="160"/>
      <c r="GG128" s="160"/>
      <c r="GH128" s="160"/>
      <c r="GI128" s="160"/>
      <c r="GJ128" s="160"/>
      <c r="GK128" s="160"/>
      <c r="GL128" s="160"/>
      <c r="GM128" s="160"/>
      <c r="GN128" s="160"/>
      <c r="GO128" s="160"/>
      <c r="GP128" s="160"/>
      <c r="GQ128" s="160"/>
      <c r="GR128" s="160"/>
      <c r="GS128" s="160"/>
      <c r="GT128" s="160"/>
      <c r="GU128" s="160"/>
      <c r="GV128" s="160"/>
      <c r="GW128" s="160"/>
      <c r="GX128" s="160"/>
      <c r="GY128" s="160"/>
      <c r="GZ128" s="160"/>
      <c r="HA128" s="160"/>
      <c r="HB128" s="160"/>
      <c r="HC128" s="160"/>
      <c r="HD128" s="160"/>
      <c r="HE128" s="160"/>
      <c r="HF128" s="160"/>
      <c r="HG128" s="160"/>
      <c r="HH128" s="160"/>
      <c r="HI128" s="160"/>
      <c r="HJ128" s="160"/>
      <c r="HK128" s="160"/>
      <c r="HL128" s="160"/>
      <c r="HM128" s="160"/>
      <c r="HN128" s="160"/>
      <c r="HO128" s="160"/>
      <c r="HP128" s="160"/>
      <c r="HQ128" s="160"/>
      <c r="HR128" s="160"/>
      <c r="HS128" s="160"/>
      <c r="HT128" s="160"/>
      <c r="HU128" s="160"/>
      <c r="HV128" s="160"/>
      <c r="HW128" s="160"/>
      <c r="HX128" s="160"/>
      <c r="HY128" s="160"/>
      <c r="HZ128" s="160"/>
      <c r="IA128" s="160"/>
      <c r="IB128" s="160"/>
      <c r="IC128" s="160"/>
      <c r="ID128" s="160"/>
      <c r="IE128" s="160"/>
      <c r="IF128" s="160"/>
      <c r="IG128" s="160"/>
      <c r="IH128" s="160"/>
      <c r="II128" s="160"/>
      <c r="IJ128" s="160"/>
      <c r="IK128" s="160"/>
    </row>
    <row r="129" spans="1:245" s="161" customFormat="1" ht="15.75" hidden="1" outlineLevel="2" x14ac:dyDescent="0.25">
      <c r="A129" s="98" t="s">
        <v>249</v>
      </c>
      <c r="B129" s="63" t="s">
        <v>533</v>
      </c>
      <c r="C129" s="162">
        <v>0.4</v>
      </c>
      <c r="D129" s="58">
        <f t="shared" si="38"/>
        <v>593</v>
      </c>
      <c r="E129" s="58">
        <f t="shared" si="60"/>
        <v>593</v>
      </c>
      <c r="F129" s="58">
        <v>0</v>
      </c>
      <c r="G129" s="58">
        <v>593</v>
      </c>
      <c r="H129" s="59">
        <v>0</v>
      </c>
      <c r="I129" s="58">
        <f t="shared" si="61"/>
        <v>0</v>
      </c>
      <c r="J129" s="59">
        <v>0</v>
      </c>
      <c r="K129" s="58">
        <v>0</v>
      </c>
      <c r="L129" s="58">
        <v>0</v>
      </c>
      <c r="M129" s="58">
        <f t="shared" si="62"/>
        <v>0</v>
      </c>
      <c r="N129" s="59">
        <v>0</v>
      </c>
      <c r="O129" s="58">
        <v>0</v>
      </c>
      <c r="P129" s="58">
        <v>0</v>
      </c>
      <c r="Q129" s="58" t="s">
        <v>163</v>
      </c>
      <c r="R129" s="74">
        <f t="shared" si="63"/>
        <v>44357</v>
      </c>
      <c r="S129" s="74" t="s">
        <v>495</v>
      </c>
      <c r="T129" s="74" t="s">
        <v>495</v>
      </c>
      <c r="U129" s="74" t="s">
        <v>495</v>
      </c>
      <c r="V129" s="74" t="s">
        <v>495</v>
      </c>
      <c r="W129" s="74">
        <v>44327</v>
      </c>
      <c r="X129" s="74"/>
      <c r="Y129" s="74"/>
      <c r="Z129" s="74"/>
      <c r="AA129" s="74"/>
      <c r="AB129" s="74"/>
      <c r="AC129" s="74" t="s">
        <v>41</v>
      </c>
      <c r="AD129" s="74" t="s">
        <v>41</v>
      </c>
      <c r="AE129" s="74" t="s">
        <v>41</v>
      </c>
      <c r="AF129" s="74" t="s">
        <v>41</v>
      </c>
      <c r="AG129" s="58"/>
      <c r="AH129" s="58"/>
      <c r="AI129" s="58"/>
      <c r="AJ129" s="58"/>
      <c r="AK129" s="58"/>
      <c r="AL129" s="58"/>
      <c r="AM129" s="58"/>
      <c r="AN129" s="58"/>
      <c r="AO129" s="59"/>
      <c r="AP129" s="286" t="s">
        <v>504</v>
      </c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34">
        <f t="shared" si="52"/>
        <v>593</v>
      </c>
      <c r="BA129" s="34">
        <f t="shared" si="30"/>
        <v>0</v>
      </c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160"/>
      <c r="EO129" s="160"/>
      <c r="EP129" s="160"/>
      <c r="EQ129" s="160"/>
      <c r="ER129" s="160"/>
      <c r="ES129" s="160"/>
      <c r="ET129" s="160"/>
      <c r="EU129" s="160"/>
      <c r="EV129" s="160"/>
      <c r="EW129" s="160"/>
      <c r="EX129" s="160"/>
      <c r="EY129" s="160"/>
      <c r="EZ129" s="160"/>
      <c r="FA129" s="160"/>
      <c r="FB129" s="160"/>
      <c r="FC129" s="160"/>
      <c r="FD129" s="160"/>
      <c r="FE129" s="160"/>
      <c r="FF129" s="160"/>
      <c r="FG129" s="160"/>
      <c r="FH129" s="160"/>
      <c r="FI129" s="160"/>
      <c r="FJ129" s="160"/>
      <c r="FK129" s="160"/>
      <c r="FL129" s="160"/>
      <c r="FM129" s="160"/>
      <c r="FN129" s="160"/>
      <c r="FO129" s="160"/>
      <c r="FP129" s="160"/>
      <c r="FQ129" s="160"/>
      <c r="FR129" s="160"/>
      <c r="FS129" s="160"/>
      <c r="FT129" s="160"/>
      <c r="FU129" s="160"/>
      <c r="FV129" s="160"/>
      <c r="FW129" s="160"/>
      <c r="FX129" s="160"/>
      <c r="FY129" s="160"/>
      <c r="FZ129" s="160"/>
      <c r="GA129" s="160"/>
      <c r="GB129" s="160"/>
      <c r="GC129" s="160"/>
      <c r="GD129" s="160"/>
      <c r="GE129" s="160"/>
      <c r="GF129" s="160"/>
      <c r="GG129" s="160"/>
      <c r="GH129" s="160"/>
      <c r="GI129" s="160"/>
      <c r="GJ129" s="160"/>
      <c r="GK129" s="160"/>
      <c r="GL129" s="160"/>
      <c r="GM129" s="160"/>
      <c r="GN129" s="160"/>
      <c r="GO129" s="160"/>
      <c r="GP129" s="160"/>
      <c r="GQ129" s="160"/>
      <c r="GR129" s="160"/>
      <c r="GS129" s="160"/>
      <c r="GT129" s="160"/>
      <c r="GU129" s="160"/>
      <c r="GV129" s="160"/>
      <c r="GW129" s="160"/>
      <c r="GX129" s="160"/>
      <c r="GY129" s="160"/>
      <c r="GZ129" s="160"/>
      <c r="HA129" s="160"/>
      <c r="HB129" s="160"/>
      <c r="HC129" s="160"/>
      <c r="HD129" s="160"/>
      <c r="HE129" s="160"/>
      <c r="HF129" s="160"/>
      <c r="HG129" s="160"/>
      <c r="HH129" s="160"/>
      <c r="HI129" s="160"/>
      <c r="HJ129" s="160"/>
      <c r="HK129" s="160"/>
      <c r="HL129" s="160"/>
      <c r="HM129" s="160"/>
      <c r="HN129" s="160"/>
      <c r="HO129" s="160"/>
      <c r="HP129" s="160"/>
      <c r="HQ129" s="160"/>
      <c r="HR129" s="160"/>
      <c r="HS129" s="160"/>
      <c r="HT129" s="160"/>
      <c r="HU129" s="160"/>
      <c r="HV129" s="160"/>
      <c r="HW129" s="160"/>
      <c r="HX129" s="160"/>
      <c r="HY129" s="160"/>
      <c r="HZ129" s="160"/>
      <c r="IA129" s="160"/>
      <c r="IB129" s="160"/>
      <c r="IC129" s="160"/>
      <c r="ID129" s="160"/>
      <c r="IE129" s="160"/>
      <c r="IF129" s="160"/>
      <c r="IG129" s="160"/>
      <c r="IH129" s="160"/>
      <c r="II129" s="160"/>
      <c r="IJ129" s="160"/>
      <c r="IK129" s="160"/>
    </row>
    <row r="130" spans="1:245" s="161" customFormat="1" ht="15.75" hidden="1" outlineLevel="2" x14ac:dyDescent="0.25">
      <c r="A130" s="98" t="s">
        <v>251</v>
      </c>
      <c r="B130" s="63" t="s">
        <v>534</v>
      </c>
      <c r="C130" s="162">
        <v>0.5</v>
      </c>
      <c r="D130" s="58">
        <f t="shared" si="38"/>
        <v>697.5</v>
      </c>
      <c r="E130" s="58">
        <f t="shared" si="60"/>
        <v>697.5</v>
      </c>
      <c r="F130" s="58">
        <v>0</v>
      </c>
      <c r="G130" s="58">
        <v>697.5</v>
      </c>
      <c r="H130" s="59">
        <v>0</v>
      </c>
      <c r="I130" s="58">
        <f t="shared" si="61"/>
        <v>0</v>
      </c>
      <c r="J130" s="59">
        <v>0</v>
      </c>
      <c r="K130" s="58">
        <v>0</v>
      </c>
      <c r="L130" s="58">
        <v>0</v>
      </c>
      <c r="M130" s="58">
        <f t="shared" si="62"/>
        <v>0</v>
      </c>
      <c r="N130" s="59">
        <v>0</v>
      </c>
      <c r="O130" s="58">
        <v>0</v>
      </c>
      <c r="P130" s="58">
        <v>0</v>
      </c>
      <c r="Q130" s="58" t="s">
        <v>163</v>
      </c>
      <c r="R130" s="74">
        <f t="shared" si="63"/>
        <v>44357</v>
      </c>
      <c r="S130" s="74" t="s">
        <v>495</v>
      </c>
      <c r="T130" s="74" t="s">
        <v>495</v>
      </c>
      <c r="U130" s="74" t="s">
        <v>495</v>
      </c>
      <c r="V130" s="74" t="s">
        <v>495</v>
      </c>
      <c r="W130" s="74">
        <v>44327</v>
      </c>
      <c r="X130" s="74"/>
      <c r="Y130" s="74"/>
      <c r="Z130" s="74"/>
      <c r="AA130" s="74"/>
      <c r="AB130" s="74"/>
      <c r="AC130" s="74" t="s">
        <v>41</v>
      </c>
      <c r="AD130" s="74" t="s">
        <v>41</v>
      </c>
      <c r="AE130" s="74" t="s">
        <v>41</v>
      </c>
      <c r="AF130" s="74" t="s">
        <v>41</v>
      </c>
      <c r="AG130" s="58"/>
      <c r="AH130" s="58"/>
      <c r="AI130" s="58"/>
      <c r="AJ130" s="58"/>
      <c r="AK130" s="58"/>
      <c r="AL130" s="58"/>
      <c r="AM130" s="58"/>
      <c r="AN130" s="58"/>
      <c r="AO130" s="59"/>
      <c r="AP130" s="286" t="s">
        <v>504</v>
      </c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34">
        <f t="shared" si="52"/>
        <v>697.5</v>
      </c>
      <c r="BA130" s="34">
        <f t="shared" si="30"/>
        <v>0</v>
      </c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160"/>
      <c r="EA130" s="160"/>
      <c r="EB130" s="160"/>
      <c r="EC130" s="160"/>
      <c r="ED130" s="160"/>
      <c r="EE130" s="160"/>
      <c r="EF130" s="160"/>
      <c r="EG130" s="160"/>
      <c r="EH130" s="160"/>
      <c r="EI130" s="160"/>
      <c r="EJ130" s="160"/>
      <c r="EK130" s="160"/>
      <c r="EL130" s="160"/>
      <c r="EM130" s="160"/>
      <c r="EN130" s="160"/>
      <c r="EO130" s="160"/>
      <c r="EP130" s="160"/>
      <c r="EQ130" s="160"/>
      <c r="ER130" s="160"/>
      <c r="ES130" s="160"/>
      <c r="ET130" s="160"/>
      <c r="EU130" s="160"/>
      <c r="EV130" s="160"/>
      <c r="EW130" s="160"/>
      <c r="EX130" s="160"/>
      <c r="EY130" s="160"/>
      <c r="EZ130" s="160"/>
      <c r="FA130" s="160"/>
      <c r="FB130" s="160"/>
      <c r="FC130" s="160"/>
      <c r="FD130" s="160"/>
      <c r="FE130" s="160"/>
      <c r="FF130" s="160"/>
      <c r="FG130" s="160"/>
      <c r="FH130" s="160"/>
      <c r="FI130" s="160"/>
      <c r="FJ130" s="160"/>
      <c r="FK130" s="160"/>
      <c r="FL130" s="160"/>
      <c r="FM130" s="160"/>
      <c r="FN130" s="160"/>
      <c r="FO130" s="160"/>
      <c r="FP130" s="160"/>
      <c r="FQ130" s="160"/>
      <c r="FR130" s="160"/>
      <c r="FS130" s="160"/>
      <c r="FT130" s="160"/>
      <c r="FU130" s="160"/>
      <c r="FV130" s="160"/>
      <c r="FW130" s="160"/>
      <c r="FX130" s="160"/>
      <c r="FY130" s="160"/>
      <c r="FZ130" s="160"/>
      <c r="GA130" s="160"/>
      <c r="GB130" s="160"/>
      <c r="GC130" s="160"/>
      <c r="GD130" s="160"/>
      <c r="GE130" s="160"/>
      <c r="GF130" s="160"/>
      <c r="GG130" s="160"/>
      <c r="GH130" s="160"/>
      <c r="GI130" s="160"/>
      <c r="GJ130" s="160"/>
      <c r="GK130" s="160"/>
      <c r="GL130" s="160"/>
      <c r="GM130" s="160"/>
      <c r="GN130" s="160"/>
      <c r="GO130" s="160"/>
      <c r="GP130" s="160"/>
      <c r="GQ130" s="160"/>
      <c r="GR130" s="160"/>
      <c r="GS130" s="160"/>
      <c r="GT130" s="160"/>
      <c r="GU130" s="160"/>
      <c r="GV130" s="160"/>
      <c r="GW130" s="160"/>
      <c r="GX130" s="160"/>
      <c r="GY130" s="160"/>
      <c r="GZ130" s="160"/>
      <c r="HA130" s="160"/>
      <c r="HB130" s="160"/>
      <c r="HC130" s="160"/>
      <c r="HD130" s="160"/>
      <c r="HE130" s="160"/>
      <c r="HF130" s="160"/>
      <c r="HG130" s="160"/>
      <c r="HH130" s="160"/>
      <c r="HI130" s="160"/>
      <c r="HJ130" s="160"/>
      <c r="HK130" s="160"/>
      <c r="HL130" s="160"/>
      <c r="HM130" s="160"/>
      <c r="HN130" s="160"/>
      <c r="HO130" s="160"/>
      <c r="HP130" s="160"/>
      <c r="HQ130" s="160"/>
      <c r="HR130" s="160"/>
      <c r="HS130" s="160"/>
      <c r="HT130" s="160"/>
      <c r="HU130" s="160"/>
      <c r="HV130" s="160"/>
      <c r="HW130" s="160"/>
      <c r="HX130" s="160"/>
      <c r="HY130" s="160"/>
      <c r="HZ130" s="160"/>
      <c r="IA130" s="160"/>
      <c r="IB130" s="160"/>
      <c r="IC130" s="160"/>
      <c r="ID130" s="160"/>
      <c r="IE130" s="160"/>
      <c r="IF130" s="160"/>
      <c r="IG130" s="160"/>
      <c r="IH130" s="160"/>
      <c r="II130" s="160"/>
      <c r="IJ130" s="160"/>
      <c r="IK130" s="160"/>
    </row>
    <row r="131" spans="1:245" s="161" customFormat="1" ht="15.75" hidden="1" outlineLevel="2" x14ac:dyDescent="0.25">
      <c r="A131" s="98" t="s">
        <v>535</v>
      </c>
      <c r="B131" s="63" t="s">
        <v>536</v>
      </c>
      <c r="C131" s="162">
        <v>4</v>
      </c>
      <c r="D131" s="58">
        <f t="shared" si="38"/>
        <v>1093.5513833333534</v>
      </c>
      <c r="E131" s="58">
        <f t="shared" si="60"/>
        <v>1093.5513833333534</v>
      </c>
      <c r="F131" s="58">
        <v>0</v>
      </c>
      <c r="G131" s="58">
        <v>1093.5513833333534</v>
      </c>
      <c r="H131" s="59">
        <v>0</v>
      </c>
      <c r="I131" s="58">
        <f t="shared" si="61"/>
        <v>0</v>
      </c>
      <c r="J131" s="59">
        <v>0</v>
      </c>
      <c r="K131" s="58">
        <v>0</v>
      </c>
      <c r="L131" s="58">
        <v>0</v>
      </c>
      <c r="M131" s="58">
        <f t="shared" si="62"/>
        <v>0</v>
      </c>
      <c r="N131" s="59">
        <v>0</v>
      </c>
      <c r="O131" s="58">
        <v>0</v>
      </c>
      <c r="P131" s="58">
        <v>0</v>
      </c>
      <c r="Q131" s="58" t="s">
        <v>163</v>
      </c>
      <c r="R131" s="74">
        <f t="shared" si="63"/>
        <v>44357</v>
      </c>
      <c r="S131" s="74" t="s">
        <v>495</v>
      </c>
      <c r="T131" s="74" t="s">
        <v>495</v>
      </c>
      <c r="U131" s="74" t="s">
        <v>495</v>
      </c>
      <c r="V131" s="74" t="s">
        <v>495</v>
      </c>
      <c r="W131" s="74">
        <v>44327</v>
      </c>
      <c r="X131" s="74"/>
      <c r="Y131" s="74"/>
      <c r="Z131" s="74"/>
      <c r="AA131" s="74"/>
      <c r="AB131" s="74"/>
      <c r="AC131" s="74" t="s">
        <v>41</v>
      </c>
      <c r="AD131" s="74" t="s">
        <v>41</v>
      </c>
      <c r="AE131" s="74" t="s">
        <v>41</v>
      </c>
      <c r="AF131" s="74" t="s">
        <v>41</v>
      </c>
      <c r="AG131" s="58"/>
      <c r="AH131" s="58"/>
      <c r="AI131" s="58"/>
      <c r="AJ131" s="58"/>
      <c r="AK131" s="58"/>
      <c r="AL131" s="58"/>
      <c r="AM131" s="58"/>
      <c r="AN131" s="58"/>
      <c r="AO131" s="59"/>
      <c r="AP131" s="286" t="s">
        <v>504</v>
      </c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34">
        <f t="shared" si="52"/>
        <v>1093.5513833333534</v>
      </c>
      <c r="BA131" s="34">
        <f t="shared" si="30"/>
        <v>0</v>
      </c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  <c r="DX131" s="160"/>
      <c r="DY131" s="160"/>
      <c r="DZ131" s="160"/>
      <c r="EA131" s="160"/>
      <c r="EB131" s="160"/>
      <c r="EC131" s="160"/>
      <c r="ED131" s="160"/>
      <c r="EE131" s="160"/>
      <c r="EF131" s="160"/>
      <c r="EG131" s="160"/>
      <c r="EH131" s="160"/>
      <c r="EI131" s="160"/>
      <c r="EJ131" s="160"/>
      <c r="EK131" s="160"/>
      <c r="EL131" s="160"/>
      <c r="EM131" s="160"/>
      <c r="EN131" s="160"/>
      <c r="EO131" s="160"/>
      <c r="EP131" s="160"/>
      <c r="EQ131" s="160"/>
      <c r="ER131" s="160"/>
      <c r="ES131" s="160"/>
      <c r="ET131" s="160"/>
      <c r="EU131" s="160"/>
      <c r="EV131" s="160"/>
      <c r="EW131" s="160"/>
      <c r="EX131" s="160"/>
      <c r="EY131" s="160"/>
      <c r="EZ131" s="160"/>
      <c r="FA131" s="160"/>
      <c r="FB131" s="160"/>
      <c r="FC131" s="160"/>
      <c r="FD131" s="160"/>
      <c r="FE131" s="160"/>
      <c r="FF131" s="160"/>
      <c r="FG131" s="160"/>
      <c r="FH131" s="160"/>
      <c r="FI131" s="160"/>
      <c r="FJ131" s="160"/>
      <c r="FK131" s="160"/>
      <c r="FL131" s="160"/>
      <c r="FM131" s="160"/>
      <c r="FN131" s="160"/>
      <c r="FO131" s="160"/>
      <c r="FP131" s="160"/>
      <c r="FQ131" s="160"/>
      <c r="FR131" s="160"/>
      <c r="FS131" s="160"/>
      <c r="FT131" s="160"/>
      <c r="FU131" s="160"/>
      <c r="FV131" s="160"/>
      <c r="FW131" s="160"/>
      <c r="FX131" s="160"/>
      <c r="FY131" s="160"/>
      <c r="FZ131" s="160"/>
      <c r="GA131" s="160"/>
      <c r="GB131" s="160"/>
      <c r="GC131" s="160"/>
      <c r="GD131" s="160"/>
      <c r="GE131" s="160"/>
      <c r="GF131" s="160"/>
      <c r="GG131" s="160"/>
      <c r="GH131" s="160"/>
      <c r="GI131" s="160"/>
      <c r="GJ131" s="160"/>
      <c r="GK131" s="160"/>
      <c r="GL131" s="160"/>
      <c r="GM131" s="160"/>
      <c r="GN131" s="160"/>
      <c r="GO131" s="160"/>
      <c r="GP131" s="160"/>
      <c r="GQ131" s="160"/>
      <c r="GR131" s="160"/>
      <c r="GS131" s="160"/>
      <c r="GT131" s="160"/>
      <c r="GU131" s="160"/>
      <c r="GV131" s="160"/>
      <c r="GW131" s="160"/>
      <c r="GX131" s="160"/>
      <c r="GY131" s="160"/>
      <c r="GZ131" s="160"/>
      <c r="HA131" s="160"/>
      <c r="HB131" s="160"/>
      <c r="HC131" s="160"/>
      <c r="HD131" s="160"/>
      <c r="HE131" s="160"/>
      <c r="HF131" s="160"/>
      <c r="HG131" s="160"/>
      <c r="HH131" s="160"/>
      <c r="HI131" s="160"/>
      <c r="HJ131" s="160"/>
      <c r="HK131" s="160"/>
      <c r="HL131" s="160"/>
      <c r="HM131" s="160"/>
      <c r="HN131" s="160"/>
      <c r="HO131" s="160"/>
      <c r="HP131" s="160"/>
      <c r="HQ131" s="160"/>
      <c r="HR131" s="160"/>
      <c r="HS131" s="160"/>
      <c r="HT131" s="160"/>
      <c r="HU131" s="160"/>
      <c r="HV131" s="160"/>
      <c r="HW131" s="160"/>
      <c r="HX131" s="160"/>
      <c r="HY131" s="160"/>
      <c r="HZ131" s="160"/>
      <c r="IA131" s="160"/>
      <c r="IB131" s="160"/>
      <c r="IC131" s="160"/>
      <c r="ID131" s="160"/>
      <c r="IE131" s="160"/>
      <c r="IF131" s="160"/>
      <c r="IG131" s="160"/>
      <c r="IH131" s="160"/>
      <c r="II131" s="160"/>
      <c r="IJ131" s="160"/>
      <c r="IK131" s="160"/>
    </row>
    <row r="132" spans="1:245" s="217" customFormat="1" ht="15.75" hidden="1" outlineLevel="2" x14ac:dyDescent="0.25">
      <c r="A132" s="98" t="s">
        <v>537</v>
      </c>
      <c r="B132" s="159" t="s">
        <v>782</v>
      </c>
      <c r="C132" s="58">
        <v>0</v>
      </c>
      <c r="D132" s="58">
        <f t="shared" si="38"/>
        <v>2000</v>
      </c>
      <c r="E132" s="58">
        <f t="shared" si="60"/>
        <v>0</v>
      </c>
      <c r="F132" s="58">
        <v>0</v>
      </c>
      <c r="G132" s="58">
        <v>0</v>
      </c>
      <c r="H132" s="59">
        <v>0</v>
      </c>
      <c r="I132" s="58">
        <f t="shared" si="61"/>
        <v>2000</v>
      </c>
      <c r="J132" s="59">
        <v>0</v>
      </c>
      <c r="K132" s="58">
        <v>2000</v>
      </c>
      <c r="L132" s="58">
        <v>0</v>
      </c>
      <c r="M132" s="58">
        <f t="shared" si="62"/>
        <v>0</v>
      </c>
      <c r="N132" s="58">
        <v>0</v>
      </c>
      <c r="O132" s="58">
        <v>0</v>
      </c>
      <c r="P132" s="58">
        <v>0</v>
      </c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88" t="s">
        <v>778</v>
      </c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  <c r="DV132" s="216"/>
      <c r="DW132" s="216"/>
      <c r="DX132" s="216"/>
      <c r="DY132" s="216"/>
      <c r="DZ132" s="216"/>
      <c r="EA132" s="216"/>
      <c r="EB132" s="216"/>
      <c r="EC132" s="216"/>
      <c r="ED132" s="216"/>
      <c r="EE132" s="216"/>
      <c r="EF132" s="216"/>
      <c r="EG132" s="216"/>
      <c r="EH132" s="216"/>
      <c r="EI132" s="216"/>
      <c r="EJ132" s="216"/>
      <c r="EK132" s="216"/>
      <c r="EL132" s="216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16"/>
      <c r="FE132" s="216"/>
      <c r="FF132" s="216"/>
      <c r="FG132" s="216"/>
      <c r="FH132" s="216"/>
      <c r="FI132" s="216"/>
      <c r="FJ132" s="216"/>
      <c r="FK132" s="216"/>
      <c r="FL132" s="216"/>
      <c r="FM132" s="216"/>
      <c r="FN132" s="216"/>
      <c r="FO132" s="216"/>
      <c r="FP132" s="216"/>
      <c r="FQ132" s="216"/>
      <c r="FR132" s="216"/>
      <c r="FS132" s="216"/>
      <c r="FT132" s="216"/>
      <c r="FU132" s="216"/>
      <c r="FV132" s="216"/>
      <c r="FW132" s="216"/>
      <c r="FX132" s="216"/>
      <c r="FY132" s="216"/>
      <c r="FZ132" s="216"/>
      <c r="GA132" s="216"/>
      <c r="GB132" s="216"/>
      <c r="GC132" s="216"/>
      <c r="GD132" s="216"/>
      <c r="GE132" s="216"/>
      <c r="GF132" s="216"/>
      <c r="GG132" s="216"/>
      <c r="GH132" s="216"/>
      <c r="GI132" s="216"/>
      <c r="GJ132" s="216"/>
      <c r="GK132" s="216"/>
      <c r="GL132" s="216"/>
      <c r="GM132" s="216"/>
      <c r="GN132" s="216"/>
      <c r="GO132" s="216"/>
      <c r="GP132" s="216"/>
      <c r="GQ132" s="216"/>
      <c r="GR132" s="216"/>
      <c r="GS132" s="216"/>
      <c r="GT132" s="216"/>
      <c r="GU132" s="216"/>
      <c r="GV132" s="216"/>
      <c r="GW132" s="216"/>
      <c r="GX132" s="216"/>
      <c r="GY132" s="216"/>
      <c r="GZ132" s="216"/>
      <c r="HA132" s="216"/>
      <c r="HB132" s="216"/>
      <c r="HC132" s="216"/>
      <c r="HD132" s="216"/>
      <c r="HE132" s="216"/>
      <c r="HF132" s="216"/>
      <c r="HG132" s="216"/>
      <c r="HH132" s="216"/>
      <c r="HI132" s="216"/>
      <c r="HJ132" s="216"/>
      <c r="HK132" s="216"/>
      <c r="HL132" s="216"/>
      <c r="HM132" s="216"/>
      <c r="HN132" s="216"/>
      <c r="HO132" s="216"/>
      <c r="HP132" s="216"/>
      <c r="HQ132" s="216"/>
      <c r="HR132" s="216"/>
      <c r="HS132" s="216"/>
      <c r="HT132" s="216"/>
      <c r="HU132" s="216"/>
      <c r="HV132" s="216"/>
      <c r="HW132" s="216"/>
      <c r="HX132" s="216"/>
      <c r="HY132" s="216"/>
      <c r="HZ132" s="216"/>
      <c r="IA132" s="216"/>
      <c r="IB132" s="216"/>
      <c r="IC132" s="216"/>
      <c r="ID132" s="216"/>
      <c r="IE132" s="216"/>
      <c r="IF132" s="216"/>
      <c r="IG132" s="216"/>
      <c r="IH132" s="216"/>
      <c r="II132" s="216"/>
      <c r="IJ132" s="216"/>
      <c r="IK132" s="216"/>
    </row>
    <row r="133" spans="1:245" s="217" customFormat="1" ht="15.75" hidden="1" outlineLevel="2" x14ac:dyDescent="0.25">
      <c r="A133" s="98" t="s">
        <v>539</v>
      </c>
      <c r="B133" s="159" t="s">
        <v>783</v>
      </c>
      <c r="C133" s="58">
        <v>0</v>
      </c>
      <c r="D133" s="58">
        <f t="shared" si="38"/>
        <v>3000</v>
      </c>
      <c r="E133" s="58">
        <f t="shared" si="60"/>
        <v>0</v>
      </c>
      <c r="F133" s="58">
        <v>0</v>
      </c>
      <c r="G133" s="58">
        <v>0</v>
      </c>
      <c r="H133" s="59">
        <v>0</v>
      </c>
      <c r="I133" s="58">
        <f t="shared" si="61"/>
        <v>3000</v>
      </c>
      <c r="J133" s="59">
        <v>0</v>
      </c>
      <c r="K133" s="58">
        <v>3000</v>
      </c>
      <c r="L133" s="58">
        <v>0</v>
      </c>
      <c r="M133" s="58">
        <f t="shared" si="62"/>
        <v>0</v>
      </c>
      <c r="N133" s="58">
        <v>0</v>
      </c>
      <c r="O133" s="58">
        <v>0</v>
      </c>
      <c r="P133" s="58">
        <v>0</v>
      </c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88" t="s">
        <v>778</v>
      </c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6"/>
      <c r="CO133" s="216"/>
      <c r="CP133" s="216"/>
      <c r="CQ133" s="216"/>
      <c r="CR133" s="216"/>
      <c r="CS133" s="216"/>
      <c r="CT133" s="216"/>
      <c r="CU133" s="216"/>
      <c r="CV133" s="216"/>
      <c r="CW133" s="216"/>
      <c r="CX133" s="216"/>
      <c r="CY133" s="216"/>
      <c r="CZ133" s="216"/>
      <c r="DA133" s="216"/>
      <c r="DB133" s="216"/>
      <c r="DC133" s="216"/>
      <c r="DD133" s="216"/>
      <c r="DE133" s="216"/>
      <c r="DF133" s="216"/>
      <c r="DG133" s="216"/>
      <c r="DH133" s="216"/>
      <c r="DI133" s="216"/>
      <c r="DJ133" s="216"/>
      <c r="DK133" s="216"/>
      <c r="DL133" s="216"/>
      <c r="DM133" s="216"/>
      <c r="DN133" s="216"/>
      <c r="DO133" s="216"/>
      <c r="DP133" s="216"/>
      <c r="DQ133" s="216"/>
      <c r="DR133" s="216"/>
      <c r="DS133" s="216"/>
      <c r="DT133" s="216"/>
      <c r="DU133" s="216"/>
      <c r="DV133" s="216"/>
      <c r="DW133" s="216"/>
      <c r="DX133" s="216"/>
      <c r="DY133" s="216"/>
      <c r="DZ133" s="216"/>
      <c r="EA133" s="216"/>
      <c r="EB133" s="216"/>
      <c r="EC133" s="216"/>
      <c r="ED133" s="216"/>
      <c r="EE133" s="216"/>
      <c r="EF133" s="216"/>
      <c r="EG133" s="216"/>
      <c r="EH133" s="216"/>
      <c r="EI133" s="216"/>
      <c r="EJ133" s="216"/>
      <c r="EK133" s="216"/>
      <c r="EL133" s="216"/>
      <c r="EM133" s="216"/>
      <c r="EN133" s="216"/>
      <c r="EO133" s="216"/>
      <c r="EP133" s="216"/>
      <c r="EQ133" s="216"/>
      <c r="ER133" s="216"/>
      <c r="ES133" s="216"/>
      <c r="ET133" s="216"/>
      <c r="EU133" s="216"/>
      <c r="EV133" s="216"/>
      <c r="EW133" s="216"/>
      <c r="EX133" s="216"/>
      <c r="EY133" s="216"/>
      <c r="EZ133" s="216"/>
      <c r="FA133" s="216"/>
      <c r="FB133" s="216"/>
      <c r="FC133" s="216"/>
      <c r="FD133" s="216"/>
      <c r="FE133" s="216"/>
      <c r="FF133" s="216"/>
      <c r="FG133" s="216"/>
      <c r="FH133" s="216"/>
      <c r="FI133" s="216"/>
      <c r="FJ133" s="216"/>
      <c r="FK133" s="216"/>
      <c r="FL133" s="216"/>
      <c r="FM133" s="216"/>
      <c r="FN133" s="216"/>
      <c r="FO133" s="216"/>
      <c r="FP133" s="216"/>
      <c r="FQ133" s="216"/>
      <c r="FR133" s="216"/>
      <c r="FS133" s="216"/>
      <c r="FT133" s="216"/>
      <c r="FU133" s="216"/>
      <c r="FV133" s="216"/>
      <c r="FW133" s="216"/>
      <c r="FX133" s="216"/>
      <c r="FY133" s="216"/>
      <c r="FZ133" s="216"/>
      <c r="GA133" s="216"/>
      <c r="GB133" s="216"/>
      <c r="GC133" s="216"/>
      <c r="GD133" s="216"/>
      <c r="GE133" s="216"/>
      <c r="GF133" s="216"/>
      <c r="GG133" s="216"/>
      <c r="GH133" s="216"/>
      <c r="GI133" s="216"/>
      <c r="GJ133" s="216"/>
      <c r="GK133" s="216"/>
      <c r="GL133" s="216"/>
      <c r="GM133" s="216"/>
      <c r="GN133" s="216"/>
      <c r="GO133" s="216"/>
      <c r="GP133" s="216"/>
      <c r="GQ133" s="216"/>
      <c r="GR133" s="216"/>
      <c r="GS133" s="216"/>
      <c r="GT133" s="216"/>
      <c r="GU133" s="216"/>
      <c r="GV133" s="216"/>
      <c r="GW133" s="216"/>
      <c r="GX133" s="216"/>
      <c r="GY133" s="216"/>
      <c r="GZ133" s="216"/>
      <c r="HA133" s="216"/>
      <c r="HB133" s="216"/>
      <c r="HC133" s="216"/>
      <c r="HD133" s="216"/>
      <c r="HE133" s="216"/>
      <c r="HF133" s="216"/>
      <c r="HG133" s="216"/>
      <c r="HH133" s="216"/>
      <c r="HI133" s="216"/>
      <c r="HJ133" s="216"/>
      <c r="HK133" s="216"/>
      <c r="HL133" s="216"/>
      <c r="HM133" s="216"/>
      <c r="HN133" s="216"/>
      <c r="HO133" s="216"/>
      <c r="HP133" s="216"/>
      <c r="HQ133" s="216"/>
      <c r="HR133" s="216"/>
      <c r="HS133" s="216"/>
      <c r="HT133" s="216"/>
      <c r="HU133" s="216"/>
      <c r="HV133" s="216"/>
      <c r="HW133" s="216"/>
      <c r="HX133" s="216"/>
      <c r="HY133" s="216"/>
      <c r="HZ133" s="216"/>
      <c r="IA133" s="216"/>
      <c r="IB133" s="216"/>
      <c r="IC133" s="216"/>
      <c r="ID133" s="216"/>
      <c r="IE133" s="216"/>
      <c r="IF133" s="216"/>
      <c r="IG133" s="216"/>
      <c r="IH133" s="216"/>
      <c r="II133" s="216"/>
      <c r="IJ133" s="216"/>
      <c r="IK133" s="216"/>
    </row>
    <row r="134" spans="1:245" s="223" customFormat="1" ht="15.75" hidden="1" outlineLevel="2" x14ac:dyDescent="0.25">
      <c r="A134" s="98" t="s">
        <v>781</v>
      </c>
      <c r="B134" s="159" t="s">
        <v>858</v>
      </c>
      <c r="C134" s="58">
        <v>0</v>
      </c>
      <c r="D134" s="58">
        <f t="shared" si="38"/>
        <v>2400</v>
      </c>
      <c r="E134" s="58">
        <f t="shared" si="60"/>
        <v>0</v>
      </c>
      <c r="F134" s="58">
        <v>0</v>
      </c>
      <c r="G134" s="58">
        <v>0</v>
      </c>
      <c r="H134" s="59">
        <v>0</v>
      </c>
      <c r="I134" s="58">
        <f t="shared" si="61"/>
        <v>0</v>
      </c>
      <c r="J134" s="59">
        <v>0</v>
      </c>
      <c r="K134" s="58">
        <v>0</v>
      </c>
      <c r="L134" s="58">
        <v>0</v>
      </c>
      <c r="M134" s="58">
        <f t="shared" si="62"/>
        <v>2400</v>
      </c>
      <c r="N134" s="58">
        <v>0</v>
      </c>
      <c r="O134" s="58">
        <v>2400</v>
      </c>
      <c r="P134" s="58">
        <v>0</v>
      </c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89" t="s">
        <v>856</v>
      </c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  <c r="FH134" s="222"/>
      <c r="FI134" s="222"/>
      <c r="FJ134" s="222"/>
      <c r="FK134" s="222"/>
      <c r="FL134" s="222"/>
      <c r="FM134" s="222"/>
      <c r="FN134" s="222"/>
      <c r="FO134" s="222"/>
      <c r="FP134" s="222"/>
      <c r="FQ134" s="222"/>
      <c r="FR134" s="222"/>
      <c r="FS134" s="222"/>
      <c r="FT134" s="222"/>
      <c r="FU134" s="222"/>
      <c r="FV134" s="222"/>
      <c r="FW134" s="222"/>
      <c r="FX134" s="222"/>
      <c r="FY134" s="222"/>
      <c r="FZ134" s="222"/>
      <c r="GA134" s="222"/>
      <c r="GB134" s="222"/>
      <c r="GC134" s="222"/>
      <c r="GD134" s="222"/>
      <c r="GE134" s="222"/>
      <c r="GF134" s="222"/>
      <c r="GG134" s="222"/>
      <c r="GH134" s="222"/>
      <c r="GI134" s="222"/>
      <c r="GJ134" s="222"/>
      <c r="GK134" s="222"/>
      <c r="GL134" s="222"/>
      <c r="GM134" s="222"/>
      <c r="GN134" s="222"/>
      <c r="GO134" s="222"/>
      <c r="GP134" s="222"/>
      <c r="GQ134" s="222"/>
      <c r="GR134" s="222"/>
      <c r="GS134" s="222"/>
      <c r="GT134" s="222"/>
      <c r="GU134" s="222"/>
      <c r="GV134" s="222"/>
      <c r="GW134" s="222"/>
      <c r="GX134" s="222"/>
      <c r="GY134" s="222"/>
      <c r="GZ134" s="222"/>
      <c r="HA134" s="222"/>
      <c r="HB134" s="222"/>
      <c r="HC134" s="222"/>
      <c r="HD134" s="222"/>
      <c r="HE134" s="222"/>
      <c r="HF134" s="222"/>
      <c r="HG134" s="222"/>
      <c r="HH134" s="222"/>
      <c r="HI134" s="222"/>
      <c r="HJ134" s="222"/>
      <c r="HK134" s="222"/>
      <c r="HL134" s="222"/>
      <c r="HM134" s="222"/>
      <c r="HN134" s="222"/>
      <c r="HO134" s="222"/>
      <c r="HP134" s="222"/>
      <c r="HQ134" s="222"/>
      <c r="HR134" s="222"/>
      <c r="HS134" s="222"/>
      <c r="HT134" s="222"/>
      <c r="HU134" s="222"/>
      <c r="HV134" s="222"/>
      <c r="HW134" s="222"/>
      <c r="HX134" s="222"/>
      <c r="HY134" s="222"/>
      <c r="HZ134" s="222"/>
      <c r="IA134" s="222"/>
      <c r="IB134" s="222"/>
      <c r="IC134" s="222"/>
      <c r="ID134" s="222"/>
      <c r="IE134" s="222"/>
      <c r="IF134" s="222"/>
      <c r="IG134" s="222"/>
      <c r="IH134" s="222"/>
      <c r="II134" s="222"/>
      <c r="IJ134" s="222"/>
      <c r="IK134" s="222"/>
    </row>
    <row r="135" spans="1:245" s="54" customFormat="1" ht="15.75" hidden="1" outlineLevel="1" x14ac:dyDescent="0.2">
      <c r="A135" s="29">
        <v>6</v>
      </c>
      <c r="B135" s="29" t="s">
        <v>253</v>
      </c>
      <c r="C135" s="31">
        <f>SUM(C136:C138)</f>
        <v>5.0999999999999996</v>
      </c>
      <c r="D135" s="31">
        <f t="shared" ref="D135:P135" si="64">SUM(D136:D138)</f>
        <v>2230</v>
      </c>
      <c r="E135" s="31">
        <f t="shared" si="64"/>
        <v>1530</v>
      </c>
      <c r="F135" s="31">
        <f t="shared" si="64"/>
        <v>0</v>
      </c>
      <c r="G135" s="31">
        <f t="shared" si="64"/>
        <v>1530</v>
      </c>
      <c r="H135" s="31">
        <f t="shared" si="64"/>
        <v>0</v>
      </c>
      <c r="I135" s="31">
        <f t="shared" si="64"/>
        <v>700</v>
      </c>
      <c r="J135" s="31">
        <f t="shared" si="64"/>
        <v>0</v>
      </c>
      <c r="K135" s="31">
        <f t="shared" si="64"/>
        <v>700</v>
      </c>
      <c r="L135" s="31">
        <f t="shared" si="64"/>
        <v>0</v>
      </c>
      <c r="M135" s="31">
        <f t="shared" si="64"/>
        <v>0</v>
      </c>
      <c r="N135" s="31">
        <f t="shared" si="64"/>
        <v>0</v>
      </c>
      <c r="O135" s="31">
        <f t="shared" si="64"/>
        <v>0</v>
      </c>
      <c r="P135" s="31">
        <f t="shared" si="64"/>
        <v>0</v>
      </c>
      <c r="Q135" s="52" t="s">
        <v>41</v>
      </c>
      <c r="R135" s="72" t="s">
        <v>41</v>
      </c>
      <c r="S135" s="72" t="s">
        <v>41</v>
      </c>
      <c r="T135" s="72" t="s">
        <v>41</v>
      </c>
      <c r="U135" s="72" t="s">
        <v>41</v>
      </c>
      <c r="V135" s="72" t="s">
        <v>41</v>
      </c>
      <c r="W135" s="72" t="s">
        <v>41</v>
      </c>
      <c r="X135" s="52" t="s">
        <v>41</v>
      </c>
      <c r="Y135" s="52" t="s">
        <v>41</v>
      </c>
      <c r="Z135" s="52" t="s">
        <v>41</v>
      </c>
      <c r="AA135" s="52" t="s">
        <v>41</v>
      </c>
      <c r="AB135" s="52" t="s">
        <v>41</v>
      </c>
      <c r="AC135" s="52" t="s">
        <v>41</v>
      </c>
      <c r="AD135" s="52" t="s">
        <v>41</v>
      </c>
      <c r="AE135" s="52" t="s">
        <v>41</v>
      </c>
      <c r="AF135" s="52" t="s">
        <v>41</v>
      </c>
      <c r="AG135" s="52" t="s">
        <v>41</v>
      </c>
      <c r="AH135" s="52" t="s">
        <v>41</v>
      </c>
      <c r="AI135" s="52" t="s">
        <v>41</v>
      </c>
      <c r="AJ135" s="52" t="s">
        <v>41</v>
      </c>
      <c r="AK135" s="52" t="s">
        <v>41</v>
      </c>
      <c r="AL135" s="52" t="s">
        <v>41</v>
      </c>
      <c r="AM135" s="52" t="s">
        <v>41</v>
      </c>
      <c r="AN135" s="52" t="s">
        <v>41</v>
      </c>
      <c r="AO135" s="245" t="s">
        <v>41</v>
      </c>
      <c r="AP135" s="273"/>
      <c r="AZ135" s="34">
        <f t="shared" si="52"/>
        <v>1530</v>
      </c>
      <c r="BA135" s="34">
        <f t="shared" si="30"/>
        <v>0</v>
      </c>
    </row>
    <row r="136" spans="1:245" s="163" customFormat="1" ht="47.25" hidden="1" outlineLevel="2" x14ac:dyDescent="0.2">
      <c r="A136" s="99" t="s">
        <v>254</v>
      </c>
      <c r="B136" s="63" t="s">
        <v>541</v>
      </c>
      <c r="C136" s="58">
        <v>1.9</v>
      </c>
      <c r="D136" s="58">
        <f t="shared" si="38"/>
        <v>830</v>
      </c>
      <c r="E136" s="58">
        <f t="shared" ref="E136:E138" si="65">SUM(F136:H136)</f>
        <v>830</v>
      </c>
      <c r="F136" s="58">
        <v>0</v>
      </c>
      <c r="G136" s="58">
        <v>830</v>
      </c>
      <c r="H136" s="59">
        <v>0</v>
      </c>
      <c r="I136" s="58">
        <f t="shared" ref="I136:I138" si="66">SUM(J136:L136)</f>
        <v>0</v>
      </c>
      <c r="J136" s="59">
        <v>0</v>
      </c>
      <c r="K136" s="58">
        <v>0</v>
      </c>
      <c r="L136" s="58">
        <v>0</v>
      </c>
      <c r="M136" s="58">
        <f t="shared" ref="M136:M138" si="67">SUM(N136:P136)</f>
        <v>0</v>
      </c>
      <c r="N136" s="59">
        <v>0</v>
      </c>
      <c r="O136" s="58">
        <v>0</v>
      </c>
      <c r="P136" s="58">
        <v>0</v>
      </c>
      <c r="Q136" s="58" t="s">
        <v>163</v>
      </c>
      <c r="R136" s="74">
        <f>W136+30</f>
        <v>44358</v>
      </c>
      <c r="S136" s="74" t="s">
        <v>495</v>
      </c>
      <c r="T136" s="74" t="s">
        <v>495</v>
      </c>
      <c r="U136" s="74" t="s">
        <v>495</v>
      </c>
      <c r="V136" s="74" t="s">
        <v>495</v>
      </c>
      <c r="W136" s="74">
        <v>44328</v>
      </c>
      <c r="X136" s="74"/>
      <c r="Y136" s="74"/>
      <c r="Z136" s="74"/>
      <c r="AA136" s="74"/>
      <c r="AB136" s="74"/>
      <c r="AC136" s="74" t="s">
        <v>41</v>
      </c>
      <c r="AD136" s="74" t="s">
        <v>41</v>
      </c>
      <c r="AE136" s="74" t="s">
        <v>41</v>
      </c>
      <c r="AF136" s="74" t="s">
        <v>41</v>
      </c>
      <c r="AG136" s="58"/>
      <c r="AH136" s="58"/>
      <c r="AI136" s="58"/>
      <c r="AJ136" s="58"/>
      <c r="AK136" s="58"/>
      <c r="AL136" s="58"/>
      <c r="AM136" s="58"/>
      <c r="AN136" s="58"/>
      <c r="AO136" s="59"/>
      <c r="AP136" s="286" t="s">
        <v>504</v>
      </c>
      <c r="AZ136" s="34">
        <f t="shared" si="52"/>
        <v>830</v>
      </c>
      <c r="BA136" s="34">
        <f t="shared" si="30"/>
        <v>0</v>
      </c>
    </row>
    <row r="137" spans="1:245" s="149" customFormat="1" ht="15.75" hidden="1" outlineLevel="2" x14ac:dyDescent="0.25">
      <c r="A137" s="99" t="s">
        <v>542</v>
      </c>
      <c r="B137" s="63" t="s">
        <v>543</v>
      </c>
      <c r="C137" s="58">
        <v>3.2</v>
      </c>
      <c r="D137" s="58">
        <f t="shared" si="38"/>
        <v>700</v>
      </c>
      <c r="E137" s="58">
        <f t="shared" si="65"/>
        <v>700</v>
      </c>
      <c r="F137" s="58">
        <v>0</v>
      </c>
      <c r="G137" s="58">
        <v>700</v>
      </c>
      <c r="H137" s="59">
        <v>0</v>
      </c>
      <c r="I137" s="58">
        <f t="shared" si="66"/>
        <v>0</v>
      </c>
      <c r="J137" s="59">
        <v>0</v>
      </c>
      <c r="K137" s="58">
        <v>0</v>
      </c>
      <c r="L137" s="58">
        <v>0</v>
      </c>
      <c r="M137" s="58">
        <f t="shared" si="67"/>
        <v>0</v>
      </c>
      <c r="N137" s="59">
        <v>0</v>
      </c>
      <c r="O137" s="58">
        <v>0</v>
      </c>
      <c r="P137" s="58">
        <v>0</v>
      </c>
      <c r="Q137" s="58" t="s">
        <v>214</v>
      </c>
      <c r="R137" s="74">
        <f t="shared" ref="R137" si="68">W137+30</f>
        <v>44364</v>
      </c>
      <c r="S137" s="74">
        <v>44245</v>
      </c>
      <c r="T137" s="74">
        <f>S137+11</f>
        <v>44256</v>
      </c>
      <c r="U137" s="74">
        <f>T137+8</f>
        <v>44264</v>
      </c>
      <c r="V137" s="74">
        <f>U137+10</f>
        <v>44274</v>
      </c>
      <c r="W137" s="82">
        <f t="shared" ref="W137" si="69">V137+60</f>
        <v>44334</v>
      </c>
      <c r="X137" s="74"/>
      <c r="Y137" s="74"/>
      <c r="Z137" s="74"/>
      <c r="AA137" s="74"/>
      <c r="AB137" s="74"/>
      <c r="AC137" s="74" t="s">
        <v>41</v>
      </c>
      <c r="AD137" s="74" t="s">
        <v>41</v>
      </c>
      <c r="AE137" s="74" t="s">
        <v>41</v>
      </c>
      <c r="AF137" s="74" t="s">
        <v>41</v>
      </c>
      <c r="AG137" s="58"/>
      <c r="AH137" s="58"/>
      <c r="AI137" s="58"/>
      <c r="AJ137" s="58"/>
      <c r="AK137" s="58"/>
      <c r="AL137" s="58"/>
      <c r="AM137" s="58"/>
      <c r="AN137" s="58"/>
      <c r="AO137" s="59"/>
      <c r="AP137" s="281" t="s">
        <v>506</v>
      </c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34">
        <f t="shared" si="52"/>
        <v>700</v>
      </c>
      <c r="BA137" s="34">
        <f t="shared" si="30"/>
        <v>0</v>
      </c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5"/>
      <c r="DY137" s="155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5"/>
      <c r="FC137" s="155"/>
      <c r="FD137" s="155"/>
      <c r="FE137" s="155"/>
      <c r="FF137" s="155"/>
      <c r="FG137" s="155"/>
      <c r="FH137" s="155"/>
      <c r="FI137" s="155"/>
      <c r="FJ137" s="155"/>
      <c r="FK137" s="155"/>
      <c r="FL137" s="155"/>
      <c r="FM137" s="155"/>
      <c r="FN137" s="155"/>
      <c r="FO137" s="155"/>
      <c r="FP137" s="155"/>
      <c r="FQ137" s="155"/>
      <c r="FR137" s="155"/>
      <c r="FS137" s="155"/>
      <c r="FT137" s="155"/>
      <c r="FU137" s="155"/>
      <c r="FV137" s="155"/>
      <c r="FW137" s="155"/>
      <c r="FX137" s="155"/>
      <c r="FY137" s="155"/>
      <c r="FZ137" s="155"/>
      <c r="GA137" s="155"/>
      <c r="GB137" s="155"/>
      <c r="GC137" s="155"/>
      <c r="GD137" s="155"/>
      <c r="GE137" s="155"/>
      <c r="GF137" s="155"/>
      <c r="GG137" s="155"/>
      <c r="GH137" s="155"/>
      <c r="GI137" s="155"/>
      <c r="GJ137" s="155"/>
      <c r="GK137" s="155"/>
      <c r="GL137" s="155"/>
      <c r="GM137" s="155"/>
      <c r="GN137" s="155"/>
      <c r="GO137" s="155"/>
      <c r="GP137" s="155"/>
      <c r="GQ137" s="155"/>
      <c r="GR137" s="155"/>
      <c r="GS137" s="155"/>
      <c r="GT137" s="155"/>
      <c r="GU137" s="155"/>
      <c r="GV137" s="155"/>
      <c r="GW137" s="155"/>
      <c r="GX137" s="155"/>
      <c r="GY137" s="155"/>
      <c r="GZ137" s="155"/>
      <c r="HA137" s="155"/>
      <c r="HB137" s="155"/>
      <c r="HC137" s="155"/>
      <c r="HD137" s="155"/>
      <c r="HE137" s="155"/>
      <c r="HF137" s="155"/>
      <c r="HG137" s="155"/>
      <c r="HH137" s="155"/>
      <c r="HI137" s="155"/>
      <c r="HJ137" s="155"/>
      <c r="HK137" s="155"/>
      <c r="HL137" s="155"/>
      <c r="HM137" s="155"/>
      <c r="HN137" s="155"/>
      <c r="HO137" s="155"/>
      <c r="HP137" s="155"/>
      <c r="HQ137" s="155"/>
      <c r="HR137" s="155"/>
      <c r="HS137" s="155"/>
      <c r="HT137" s="155"/>
      <c r="HU137" s="155"/>
      <c r="HV137" s="155"/>
      <c r="HW137" s="155"/>
      <c r="HX137" s="155"/>
      <c r="HY137" s="155"/>
      <c r="HZ137" s="155"/>
      <c r="IA137" s="155"/>
      <c r="IB137" s="155"/>
      <c r="IC137" s="155"/>
      <c r="ID137" s="155"/>
      <c r="IE137" s="155"/>
      <c r="IF137" s="155"/>
      <c r="IG137" s="155"/>
      <c r="IH137" s="155"/>
      <c r="II137" s="155"/>
      <c r="IJ137" s="155"/>
      <c r="IK137" s="155"/>
    </row>
    <row r="138" spans="1:245" s="217" customFormat="1" ht="15.75" hidden="1" outlineLevel="2" x14ac:dyDescent="0.25">
      <c r="A138" s="99" t="s">
        <v>729</v>
      </c>
      <c r="B138" s="63" t="s">
        <v>784</v>
      </c>
      <c r="C138" s="58">
        <v>0</v>
      </c>
      <c r="D138" s="58">
        <f t="shared" si="38"/>
        <v>700</v>
      </c>
      <c r="E138" s="58">
        <f t="shared" si="65"/>
        <v>0</v>
      </c>
      <c r="F138" s="58">
        <v>0</v>
      </c>
      <c r="G138" s="58">
        <v>0</v>
      </c>
      <c r="H138" s="59">
        <v>0</v>
      </c>
      <c r="I138" s="58">
        <f t="shared" si="66"/>
        <v>700</v>
      </c>
      <c r="J138" s="59">
        <v>0</v>
      </c>
      <c r="K138" s="58">
        <v>700</v>
      </c>
      <c r="L138" s="58">
        <v>0</v>
      </c>
      <c r="M138" s="58">
        <f t="shared" si="67"/>
        <v>0</v>
      </c>
      <c r="N138" s="58">
        <v>0</v>
      </c>
      <c r="O138" s="58">
        <v>0</v>
      </c>
      <c r="P138" s="58">
        <v>0</v>
      </c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88" t="s">
        <v>778</v>
      </c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216"/>
      <c r="CV138" s="216"/>
      <c r="CW138" s="216"/>
      <c r="CX138" s="216"/>
      <c r="CY138" s="216"/>
      <c r="CZ138" s="216"/>
      <c r="DA138" s="216"/>
      <c r="DB138" s="216"/>
      <c r="DC138" s="216"/>
      <c r="DD138" s="216"/>
      <c r="DE138" s="216"/>
      <c r="DF138" s="216"/>
      <c r="DG138" s="216"/>
      <c r="DH138" s="216"/>
      <c r="DI138" s="216"/>
      <c r="DJ138" s="216"/>
      <c r="DK138" s="216"/>
      <c r="DL138" s="216"/>
      <c r="DM138" s="216"/>
      <c r="DN138" s="216"/>
      <c r="DO138" s="216"/>
      <c r="DP138" s="216"/>
      <c r="DQ138" s="216"/>
      <c r="DR138" s="216"/>
      <c r="DS138" s="216"/>
      <c r="DT138" s="216"/>
      <c r="DU138" s="216"/>
      <c r="DV138" s="216"/>
      <c r="DW138" s="216"/>
      <c r="DX138" s="216"/>
      <c r="DY138" s="216"/>
      <c r="DZ138" s="216"/>
      <c r="EA138" s="216"/>
      <c r="EB138" s="216"/>
      <c r="EC138" s="216"/>
      <c r="ED138" s="216"/>
      <c r="EE138" s="216"/>
      <c r="EF138" s="216"/>
      <c r="EG138" s="216"/>
      <c r="EH138" s="216"/>
      <c r="EI138" s="216"/>
      <c r="EJ138" s="216"/>
      <c r="EK138" s="216"/>
      <c r="EL138" s="216"/>
      <c r="EM138" s="216"/>
      <c r="EN138" s="216"/>
      <c r="EO138" s="216"/>
      <c r="EP138" s="216"/>
      <c r="EQ138" s="216"/>
      <c r="ER138" s="216"/>
      <c r="ES138" s="216"/>
      <c r="ET138" s="216"/>
      <c r="EU138" s="216"/>
      <c r="EV138" s="216"/>
      <c r="EW138" s="216"/>
      <c r="EX138" s="216"/>
      <c r="EY138" s="216"/>
      <c r="EZ138" s="216"/>
      <c r="FA138" s="216"/>
      <c r="FB138" s="216"/>
      <c r="FC138" s="216"/>
      <c r="FD138" s="216"/>
      <c r="FE138" s="216"/>
      <c r="FF138" s="216"/>
      <c r="FG138" s="216"/>
      <c r="FH138" s="216"/>
      <c r="FI138" s="216"/>
      <c r="FJ138" s="216"/>
      <c r="FK138" s="216"/>
      <c r="FL138" s="216"/>
      <c r="FM138" s="216"/>
      <c r="FN138" s="216"/>
      <c r="FO138" s="216"/>
      <c r="FP138" s="216"/>
      <c r="FQ138" s="216"/>
      <c r="FR138" s="216"/>
      <c r="FS138" s="216"/>
      <c r="FT138" s="216"/>
      <c r="FU138" s="216"/>
      <c r="FV138" s="216"/>
      <c r="FW138" s="216"/>
      <c r="FX138" s="216"/>
      <c r="FY138" s="216"/>
      <c r="FZ138" s="216"/>
      <c r="GA138" s="216"/>
      <c r="GB138" s="216"/>
      <c r="GC138" s="216"/>
      <c r="GD138" s="216"/>
      <c r="GE138" s="216"/>
      <c r="GF138" s="216"/>
      <c r="GG138" s="216"/>
      <c r="GH138" s="216"/>
      <c r="GI138" s="216"/>
      <c r="GJ138" s="216"/>
      <c r="GK138" s="216"/>
      <c r="GL138" s="216"/>
      <c r="GM138" s="216"/>
      <c r="GN138" s="216"/>
      <c r="GO138" s="216"/>
      <c r="GP138" s="216"/>
      <c r="GQ138" s="216"/>
      <c r="GR138" s="216"/>
      <c r="GS138" s="216"/>
      <c r="GT138" s="216"/>
      <c r="GU138" s="216"/>
      <c r="GV138" s="216"/>
      <c r="GW138" s="216"/>
      <c r="GX138" s="216"/>
      <c r="GY138" s="216"/>
      <c r="GZ138" s="216"/>
      <c r="HA138" s="216"/>
      <c r="HB138" s="216"/>
      <c r="HC138" s="216"/>
      <c r="HD138" s="216"/>
      <c r="HE138" s="216"/>
      <c r="HF138" s="216"/>
      <c r="HG138" s="216"/>
      <c r="HH138" s="216"/>
      <c r="HI138" s="216"/>
      <c r="HJ138" s="216"/>
      <c r="HK138" s="216"/>
      <c r="HL138" s="216"/>
      <c r="HM138" s="216"/>
      <c r="HN138" s="216"/>
      <c r="HO138" s="216"/>
      <c r="HP138" s="216"/>
      <c r="HQ138" s="216"/>
      <c r="HR138" s="216"/>
      <c r="HS138" s="216"/>
      <c r="HT138" s="216"/>
      <c r="HU138" s="216"/>
      <c r="HV138" s="216"/>
      <c r="HW138" s="216"/>
      <c r="HX138" s="216"/>
      <c r="HY138" s="216"/>
      <c r="HZ138" s="216"/>
      <c r="IA138" s="216"/>
      <c r="IB138" s="216"/>
      <c r="IC138" s="216"/>
      <c r="ID138" s="216"/>
      <c r="IE138" s="216"/>
      <c r="IF138" s="216"/>
      <c r="IG138" s="216"/>
      <c r="IH138" s="216"/>
      <c r="II138" s="216"/>
      <c r="IJ138" s="216"/>
      <c r="IK138" s="216"/>
    </row>
    <row r="139" spans="1:245" s="54" customFormat="1" ht="15.75" hidden="1" outlineLevel="1" x14ac:dyDescent="0.2">
      <c r="A139" s="29">
        <v>7</v>
      </c>
      <c r="B139" s="29" t="s">
        <v>544</v>
      </c>
      <c r="C139" s="31">
        <f>SUM(C140:C148)</f>
        <v>12.6</v>
      </c>
      <c r="D139" s="31">
        <f t="shared" ref="D139:P139" si="70">SUM(D140:D148)</f>
        <v>11799.09</v>
      </c>
      <c r="E139" s="31">
        <f t="shared" si="70"/>
        <v>7159.0900000000011</v>
      </c>
      <c r="F139" s="31">
        <f t="shared" si="70"/>
        <v>0</v>
      </c>
      <c r="G139" s="31">
        <f t="shared" si="70"/>
        <v>7159.0900000000011</v>
      </c>
      <c r="H139" s="31">
        <f t="shared" si="70"/>
        <v>0</v>
      </c>
      <c r="I139" s="31">
        <f t="shared" si="70"/>
        <v>800</v>
      </c>
      <c r="J139" s="31">
        <f t="shared" si="70"/>
        <v>0</v>
      </c>
      <c r="K139" s="31">
        <f t="shared" si="70"/>
        <v>800</v>
      </c>
      <c r="L139" s="31">
        <f t="shared" si="70"/>
        <v>0</v>
      </c>
      <c r="M139" s="31">
        <f t="shared" si="70"/>
        <v>3840</v>
      </c>
      <c r="N139" s="31">
        <f t="shared" si="70"/>
        <v>0</v>
      </c>
      <c r="O139" s="31">
        <f t="shared" si="70"/>
        <v>3840</v>
      </c>
      <c r="P139" s="31">
        <f t="shared" si="70"/>
        <v>0</v>
      </c>
      <c r="Q139" s="52" t="s">
        <v>41</v>
      </c>
      <c r="R139" s="72" t="s">
        <v>41</v>
      </c>
      <c r="S139" s="72" t="s">
        <v>41</v>
      </c>
      <c r="T139" s="72" t="s">
        <v>41</v>
      </c>
      <c r="U139" s="72" t="s">
        <v>41</v>
      </c>
      <c r="V139" s="72" t="s">
        <v>41</v>
      </c>
      <c r="W139" s="72" t="s">
        <v>41</v>
      </c>
      <c r="X139" s="52" t="s">
        <v>41</v>
      </c>
      <c r="Y139" s="52" t="s">
        <v>41</v>
      </c>
      <c r="Z139" s="52" t="s">
        <v>41</v>
      </c>
      <c r="AA139" s="52" t="s">
        <v>41</v>
      </c>
      <c r="AB139" s="52" t="s">
        <v>41</v>
      </c>
      <c r="AC139" s="52" t="s">
        <v>41</v>
      </c>
      <c r="AD139" s="52" t="s">
        <v>41</v>
      </c>
      <c r="AE139" s="52" t="s">
        <v>41</v>
      </c>
      <c r="AF139" s="52" t="s">
        <v>41</v>
      </c>
      <c r="AG139" s="52" t="s">
        <v>41</v>
      </c>
      <c r="AH139" s="52" t="s">
        <v>41</v>
      </c>
      <c r="AI139" s="52" t="s">
        <v>41</v>
      </c>
      <c r="AJ139" s="52" t="s">
        <v>41</v>
      </c>
      <c r="AK139" s="52" t="s">
        <v>41</v>
      </c>
      <c r="AL139" s="52" t="s">
        <v>41</v>
      </c>
      <c r="AM139" s="52" t="s">
        <v>41</v>
      </c>
      <c r="AN139" s="52" t="s">
        <v>41</v>
      </c>
      <c r="AO139" s="245" t="s">
        <v>41</v>
      </c>
      <c r="AP139" s="273"/>
      <c r="AZ139" s="34">
        <f t="shared" si="52"/>
        <v>7159.0900000000011</v>
      </c>
      <c r="BA139" s="34">
        <f t="shared" si="30"/>
        <v>0</v>
      </c>
    </row>
    <row r="140" spans="1:245" s="164" customFormat="1" ht="47.25" hidden="1" outlineLevel="2" x14ac:dyDescent="0.25">
      <c r="A140" s="99" t="s">
        <v>258</v>
      </c>
      <c r="B140" s="63" t="s">
        <v>545</v>
      </c>
      <c r="C140" s="58">
        <v>1</v>
      </c>
      <c r="D140" s="58">
        <f t="shared" si="38"/>
        <v>2409.54</v>
      </c>
      <c r="E140" s="58">
        <f t="shared" ref="E140:E148" si="71">SUM(F140:H140)</f>
        <v>2409.54</v>
      </c>
      <c r="F140" s="58">
        <v>0</v>
      </c>
      <c r="G140" s="58">
        <v>2409.54</v>
      </c>
      <c r="H140" s="59">
        <v>0</v>
      </c>
      <c r="I140" s="58">
        <f t="shared" ref="I140:I148" si="72">SUM(J140:L140)</f>
        <v>0</v>
      </c>
      <c r="J140" s="59">
        <v>0</v>
      </c>
      <c r="K140" s="58">
        <v>0</v>
      </c>
      <c r="L140" s="58">
        <v>0</v>
      </c>
      <c r="M140" s="58">
        <f t="shared" ref="M140:M148" si="73">SUM(N140:P140)</f>
        <v>0</v>
      </c>
      <c r="N140" s="59">
        <v>0</v>
      </c>
      <c r="O140" s="58">
        <v>0</v>
      </c>
      <c r="P140" s="58">
        <v>0</v>
      </c>
      <c r="Q140" s="58" t="s">
        <v>214</v>
      </c>
      <c r="R140" s="74">
        <f t="shared" ref="R140:R145" si="74">W140+30</f>
        <v>44364</v>
      </c>
      <c r="S140" s="74">
        <v>44245</v>
      </c>
      <c r="T140" s="74">
        <f>S140+11</f>
        <v>44256</v>
      </c>
      <c r="U140" s="74">
        <f>T140+8</f>
        <v>44264</v>
      </c>
      <c r="V140" s="74">
        <f>U140+10</f>
        <v>44274</v>
      </c>
      <c r="W140" s="82">
        <f t="shared" ref="W140" si="75">V140+60</f>
        <v>44334</v>
      </c>
      <c r="X140" s="74"/>
      <c r="Y140" s="74"/>
      <c r="Z140" s="74"/>
      <c r="AA140" s="74"/>
      <c r="AB140" s="74"/>
      <c r="AC140" s="74" t="s">
        <v>41</v>
      </c>
      <c r="AD140" s="74" t="s">
        <v>41</v>
      </c>
      <c r="AE140" s="74" t="s">
        <v>41</v>
      </c>
      <c r="AF140" s="74" t="s">
        <v>41</v>
      </c>
      <c r="AG140" s="58"/>
      <c r="AH140" s="58"/>
      <c r="AI140" s="58"/>
      <c r="AJ140" s="58"/>
      <c r="AK140" s="58"/>
      <c r="AL140" s="58"/>
      <c r="AM140" s="58"/>
      <c r="AN140" s="58"/>
      <c r="AO140" s="59"/>
      <c r="AP140" s="287"/>
      <c r="AZ140" s="34">
        <f t="shared" si="52"/>
        <v>2409.54</v>
      </c>
      <c r="BA140" s="34">
        <f t="shared" si="30"/>
        <v>0</v>
      </c>
    </row>
    <row r="141" spans="1:245" s="161" customFormat="1" ht="15.75" hidden="1" outlineLevel="2" x14ac:dyDescent="0.25">
      <c r="A141" s="99" t="s">
        <v>260</v>
      </c>
      <c r="B141" s="63" t="s">
        <v>546</v>
      </c>
      <c r="C141" s="58">
        <v>10</v>
      </c>
      <c r="D141" s="58">
        <f t="shared" si="38"/>
        <v>2601.9</v>
      </c>
      <c r="E141" s="58">
        <f t="shared" si="71"/>
        <v>2601.9</v>
      </c>
      <c r="F141" s="58">
        <v>0</v>
      </c>
      <c r="G141" s="58">
        <v>2601.9</v>
      </c>
      <c r="H141" s="59">
        <v>0</v>
      </c>
      <c r="I141" s="58">
        <f t="shared" si="72"/>
        <v>0</v>
      </c>
      <c r="J141" s="59">
        <v>0</v>
      </c>
      <c r="K141" s="58">
        <v>0</v>
      </c>
      <c r="L141" s="58">
        <v>0</v>
      </c>
      <c r="M141" s="58">
        <f t="shared" si="73"/>
        <v>0</v>
      </c>
      <c r="N141" s="59">
        <v>0</v>
      </c>
      <c r="O141" s="58">
        <v>0</v>
      </c>
      <c r="P141" s="58">
        <v>0</v>
      </c>
      <c r="Q141" s="58" t="s">
        <v>163</v>
      </c>
      <c r="R141" s="74">
        <f t="shared" si="74"/>
        <v>44358</v>
      </c>
      <c r="S141" s="74" t="s">
        <v>495</v>
      </c>
      <c r="T141" s="74" t="s">
        <v>495</v>
      </c>
      <c r="U141" s="74" t="s">
        <v>495</v>
      </c>
      <c r="V141" s="74" t="s">
        <v>495</v>
      </c>
      <c r="W141" s="74">
        <v>44328</v>
      </c>
      <c r="X141" s="74"/>
      <c r="Y141" s="74"/>
      <c r="Z141" s="74"/>
      <c r="AA141" s="74"/>
      <c r="AB141" s="74"/>
      <c r="AC141" s="74" t="s">
        <v>41</v>
      </c>
      <c r="AD141" s="74" t="s">
        <v>41</v>
      </c>
      <c r="AE141" s="74" t="s">
        <v>41</v>
      </c>
      <c r="AF141" s="74" t="s">
        <v>41</v>
      </c>
      <c r="AG141" s="58"/>
      <c r="AH141" s="58"/>
      <c r="AI141" s="58"/>
      <c r="AJ141" s="58"/>
      <c r="AK141" s="58"/>
      <c r="AL141" s="58"/>
      <c r="AM141" s="58"/>
      <c r="AN141" s="58"/>
      <c r="AO141" s="59"/>
      <c r="AP141" s="286" t="s">
        <v>504</v>
      </c>
      <c r="AZ141" s="34">
        <f t="shared" si="52"/>
        <v>2601.9</v>
      </c>
      <c r="BA141" s="34">
        <f t="shared" si="30"/>
        <v>0</v>
      </c>
    </row>
    <row r="142" spans="1:245" s="161" customFormat="1" ht="15.75" hidden="1" outlineLevel="2" x14ac:dyDescent="0.25">
      <c r="A142" s="99" t="s">
        <v>263</v>
      </c>
      <c r="B142" s="165" t="s">
        <v>547</v>
      </c>
      <c r="C142" s="58">
        <v>0</v>
      </c>
      <c r="D142" s="58">
        <f t="shared" si="38"/>
        <v>562.17499999999995</v>
      </c>
      <c r="E142" s="58">
        <f t="shared" si="71"/>
        <v>562.17499999999995</v>
      </c>
      <c r="F142" s="58">
        <v>0</v>
      </c>
      <c r="G142" s="58">
        <v>562.17499999999995</v>
      </c>
      <c r="H142" s="59">
        <v>0</v>
      </c>
      <c r="I142" s="58">
        <f t="shared" si="72"/>
        <v>0</v>
      </c>
      <c r="J142" s="59">
        <v>0</v>
      </c>
      <c r="K142" s="58">
        <v>0</v>
      </c>
      <c r="L142" s="58">
        <v>0</v>
      </c>
      <c r="M142" s="58">
        <f t="shared" si="73"/>
        <v>0</v>
      </c>
      <c r="N142" s="59">
        <v>0</v>
      </c>
      <c r="O142" s="58">
        <v>0</v>
      </c>
      <c r="P142" s="58">
        <v>0</v>
      </c>
      <c r="Q142" s="58" t="s">
        <v>163</v>
      </c>
      <c r="R142" s="74">
        <f t="shared" si="74"/>
        <v>44359</v>
      </c>
      <c r="S142" s="74" t="s">
        <v>503</v>
      </c>
      <c r="T142" s="74" t="s">
        <v>503</v>
      </c>
      <c r="U142" s="74" t="s">
        <v>503</v>
      </c>
      <c r="V142" s="74" t="s">
        <v>503</v>
      </c>
      <c r="W142" s="74">
        <v>44329</v>
      </c>
      <c r="X142" s="74"/>
      <c r="Y142" s="74"/>
      <c r="Z142" s="74"/>
      <c r="AA142" s="74"/>
      <c r="AB142" s="74"/>
      <c r="AC142" s="74" t="s">
        <v>41</v>
      </c>
      <c r="AD142" s="74" t="s">
        <v>41</v>
      </c>
      <c r="AE142" s="74" t="s">
        <v>41</v>
      </c>
      <c r="AF142" s="74" t="s">
        <v>41</v>
      </c>
      <c r="AG142" s="58"/>
      <c r="AH142" s="58"/>
      <c r="AI142" s="58"/>
      <c r="AJ142" s="58"/>
      <c r="AK142" s="58"/>
      <c r="AL142" s="58"/>
      <c r="AM142" s="58"/>
      <c r="AN142" s="58"/>
      <c r="AO142" s="59"/>
      <c r="AP142" s="286" t="s">
        <v>504</v>
      </c>
      <c r="AZ142" s="34">
        <f t="shared" si="52"/>
        <v>562.17499999999995</v>
      </c>
      <c r="BA142" s="34">
        <f t="shared" si="30"/>
        <v>0</v>
      </c>
    </row>
    <row r="143" spans="1:245" s="161" customFormat="1" ht="15.75" hidden="1" outlineLevel="2" x14ac:dyDescent="0.25">
      <c r="A143" s="99" t="s">
        <v>266</v>
      </c>
      <c r="B143" s="165" t="s">
        <v>548</v>
      </c>
      <c r="C143" s="58">
        <v>0</v>
      </c>
      <c r="D143" s="58">
        <f t="shared" si="38"/>
        <v>511.32499999999999</v>
      </c>
      <c r="E143" s="58">
        <f t="shared" si="71"/>
        <v>511.32499999999999</v>
      </c>
      <c r="F143" s="58">
        <v>0</v>
      </c>
      <c r="G143" s="58">
        <v>511.32499999999999</v>
      </c>
      <c r="H143" s="59">
        <v>0</v>
      </c>
      <c r="I143" s="58">
        <f t="shared" si="72"/>
        <v>0</v>
      </c>
      <c r="J143" s="59">
        <v>0</v>
      </c>
      <c r="K143" s="58">
        <v>0</v>
      </c>
      <c r="L143" s="58">
        <v>0</v>
      </c>
      <c r="M143" s="58">
        <f t="shared" si="73"/>
        <v>0</v>
      </c>
      <c r="N143" s="59">
        <v>0</v>
      </c>
      <c r="O143" s="58">
        <v>0</v>
      </c>
      <c r="P143" s="58">
        <v>0</v>
      </c>
      <c r="Q143" s="58" t="s">
        <v>163</v>
      </c>
      <c r="R143" s="74">
        <f t="shared" si="74"/>
        <v>44359</v>
      </c>
      <c r="S143" s="74" t="s">
        <v>503</v>
      </c>
      <c r="T143" s="74" t="s">
        <v>503</v>
      </c>
      <c r="U143" s="74" t="s">
        <v>503</v>
      </c>
      <c r="V143" s="74" t="s">
        <v>503</v>
      </c>
      <c r="W143" s="74">
        <v>44329</v>
      </c>
      <c r="X143" s="74"/>
      <c r="Y143" s="74"/>
      <c r="Z143" s="74"/>
      <c r="AA143" s="74"/>
      <c r="AB143" s="74"/>
      <c r="AC143" s="74" t="s">
        <v>41</v>
      </c>
      <c r="AD143" s="74" t="s">
        <v>41</v>
      </c>
      <c r="AE143" s="74" t="s">
        <v>41</v>
      </c>
      <c r="AF143" s="74" t="s">
        <v>41</v>
      </c>
      <c r="AG143" s="58"/>
      <c r="AH143" s="58"/>
      <c r="AI143" s="58"/>
      <c r="AJ143" s="58"/>
      <c r="AK143" s="58"/>
      <c r="AL143" s="58"/>
      <c r="AM143" s="58"/>
      <c r="AN143" s="58"/>
      <c r="AO143" s="59"/>
      <c r="AP143" s="286" t="s">
        <v>504</v>
      </c>
      <c r="AZ143" s="34">
        <f t="shared" si="52"/>
        <v>511.32499999999999</v>
      </c>
      <c r="BA143" s="34">
        <f t="shared" si="30"/>
        <v>0</v>
      </c>
    </row>
    <row r="144" spans="1:245" s="161" customFormat="1" ht="15.75" hidden="1" outlineLevel="2" x14ac:dyDescent="0.25">
      <c r="A144" s="99" t="s">
        <v>268</v>
      </c>
      <c r="B144" s="63" t="s">
        <v>549</v>
      </c>
      <c r="C144" s="58">
        <v>1</v>
      </c>
      <c r="D144" s="58">
        <f t="shared" si="38"/>
        <v>510.3</v>
      </c>
      <c r="E144" s="58">
        <f t="shared" si="71"/>
        <v>510.3</v>
      </c>
      <c r="F144" s="58">
        <v>0</v>
      </c>
      <c r="G144" s="58">
        <v>510.3</v>
      </c>
      <c r="H144" s="59">
        <v>0</v>
      </c>
      <c r="I144" s="58">
        <f t="shared" si="72"/>
        <v>0</v>
      </c>
      <c r="J144" s="59">
        <v>0</v>
      </c>
      <c r="K144" s="58">
        <v>0</v>
      </c>
      <c r="L144" s="58">
        <v>0</v>
      </c>
      <c r="M144" s="58">
        <f t="shared" si="73"/>
        <v>0</v>
      </c>
      <c r="N144" s="59">
        <v>0</v>
      </c>
      <c r="O144" s="58">
        <v>0</v>
      </c>
      <c r="P144" s="58">
        <v>0</v>
      </c>
      <c r="Q144" s="58" t="s">
        <v>163</v>
      </c>
      <c r="R144" s="74">
        <f t="shared" si="74"/>
        <v>44359</v>
      </c>
      <c r="S144" s="74" t="s">
        <v>495</v>
      </c>
      <c r="T144" s="74" t="s">
        <v>495</v>
      </c>
      <c r="U144" s="74" t="s">
        <v>495</v>
      </c>
      <c r="V144" s="74" t="s">
        <v>495</v>
      </c>
      <c r="W144" s="74">
        <v>44329</v>
      </c>
      <c r="X144" s="74"/>
      <c r="Y144" s="74"/>
      <c r="Z144" s="74"/>
      <c r="AA144" s="74"/>
      <c r="AB144" s="74"/>
      <c r="AC144" s="74" t="s">
        <v>41</v>
      </c>
      <c r="AD144" s="74" t="s">
        <v>41</v>
      </c>
      <c r="AE144" s="74" t="s">
        <v>41</v>
      </c>
      <c r="AF144" s="74" t="s">
        <v>41</v>
      </c>
      <c r="AG144" s="58"/>
      <c r="AH144" s="58"/>
      <c r="AI144" s="58"/>
      <c r="AJ144" s="58"/>
      <c r="AK144" s="58"/>
      <c r="AL144" s="58"/>
      <c r="AM144" s="58"/>
      <c r="AN144" s="58"/>
      <c r="AO144" s="59"/>
      <c r="AP144" s="286" t="s">
        <v>504</v>
      </c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34">
        <f t="shared" si="52"/>
        <v>510.3</v>
      </c>
      <c r="BA144" s="34">
        <f t="shared" si="30"/>
        <v>0</v>
      </c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  <c r="DX144" s="160"/>
      <c r="DY144" s="160"/>
      <c r="DZ144" s="160"/>
      <c r="EA144" s="160"/>
      <c r="EB144" s="160"/>
      <c r="EC144" s="160"/>
      <c r="ED144" s="160"/>
      <c r="EE144" s="160"/>
      <c r="EF144" s="160"/>
      <c r="EG144" s="160"/>
      <c r="EH144" s="160"/>
      <c r="EI144" s="160"/>
      <c r="EJ144" s="160"/>
      <c r="EK144" s="160"/>
      <c r="EL144" s="160"/>
      <c r="EM144" s="160"/>
      <c r="EN144" s="160"/>
      <c r="EO144" s="160"/>
      <c r="EP144" s="160"/>
      <c r="EQ144" s="160"/>
      <c r="ER144" s="160"/>
      <c r="ES144" s="160"/>
      <c r="ET144" s="160"/>
      <c r="EU144" s="160"/>
      <c r="EV144" s="160"/>
      <c r="EW144" s="160"/>
      <c r="EX144" s="160"/>
      <c r="EY144" s="160"/>
      <c r="EZ144" s="160"/>
      <c r="FA144" s="160"/>
      <c r="FB144" s="160"/>
      <c r="FC144" s="160"/>
      <c r="FD144" s="160"/>
      <c r="FE144" s="160"/>
      <c r="FF144" s="160"/>
      <c r="FG144" s="160"/>
      <c r="FH144" s="160"/>
      <c r="FI144" s="160"/>
      <c r="FJ144" s="160"/>
      <c r="FK144" s="160"/>
      <c r="FL144" s="160"/>
      <c r="FM144" s="160"/>
      <c r="FN144" s="160"/>
      <c r="FO144" s="160"/>
      <c r="FP144" s="160"/>
      <c r="FQ144" s="160"/>
      <c r="FR144" s="160"/>
      <c r="FS144" s="160"/>
      <c r="FT144" s="160"/>
      <c r="FU144" s="160"/>
      <c r="FV144" s="160"/>
      <c r="FW144" s="160"/>
      <c r="FX144" s="160"/>
      <c r="FY144" s="160"/>
      <c r="FZ144" s="160"/>
      <c r="GA144" s="160"/>
      <c r="GB144" s="160"/>
      <c r="GC144" s="160"/>
      <c r="GD144" s="160"/>
      <c r="GE144" s="160"/>
      <c r="GF144" s="160"/>
      <c r="GG144" s="160"/>
      <c r="GH144" s="160"/>
      <c r="GI144" s="160"/>
      <c r="GJ144" s="160"/>
      <c r="GK144" s="160"/>
      <c r="GL144" s="160"/>
      <c r="GM144" s="160"/>
      <c r="GN144" s="160"/>
      <c r="GO144" s="160"/>
      <c r="GP144" s="160"/>
      <c r="GQ144" s="160"/>
      <c r="GR144" s="160"/>
      <c r="GS144" s="160"/>
      <c r="GT144" s="160"/>
      <c r="GU144" s="160"/>
      <c r="GV144" s="160"/>
      <c r="GW144" s="160"/>
      <c r="GX144" s="160"/>
      <c r="GY144" s="160"/>
      <c r="GZ144" s="160"/>
      <c r="HA144" s="160"/>
      <c r="HB144" s="160"/>
      <c r="HC144" s="160"/>
      <c r="HD144" s="160"/>
      <c r="HE144" s="160"/>
      <c r="HF144" s="160"/>
      <c r="HG144" s="160"/>
      <c r="HH144" s="160"/>
      <c r="HI144" s="160"/>
      <c r="HJ144" s="160"/>
      <c r="HK144" s="160"/>
      <c r="HL144" s="160"/>
      <c r="HM144" s="160"/>
      <c r="HN144" s="160"/>
      <c r="HO144" s="160"/>
      <c r="HP144" s="160"/>
      <c r="HQ144" s="160"/>
      <c r="HR144" s="160"/>
      <c r="HS144" s="160"/>
      <c r="HT144" s="160"/>
      <c r="HU144" s="160"/>
      <c r="HV144" s="160"/>
      <c r="HW144" s="160"/>
      <c r="HX144" s="160"/>
      <c r="HY144" s="160"/>
      <c r="HZ144" s="160"/>
      <c r="IA144" s="160"/>
      <c r="IB144" s="160"/>
      <c r="IC144" s="160"/>
      <c r="ID144" s="160"/>
      <c r="IE144" s="160"/>
      <c r="IF144" s="160"/>
      <c r="IG144" s="160"/>
      <c r="IH144" s="160"/>
      <c r="II144" s="160"/>
      <c r="IJ144" s="160"/>
      <c r="IK144" s="160"/>
    </row>
    <row r="145" spans="1:245" s="161" customFormat="1" ht="15.75" hidden="1" outlineLevel="2" x14ac:dyDescent="0.25">
      <c r="A145" s="99" t="s">
        <v>550</v>
      </c>
      <c r="B145" s="63" t="s">
        <v>551</v>
      </c>
      <c r="C145" s="58">
        <v>0.6</v>
      </c>
      <c r="D145" s="58">
        <f t="shared" si="38"/>
        <v>563.85</v>
      </c>
      <c r="E145" s="58">
        <f t="shared" si="71"/>
        <v>563.85</v>
      </c>
      <c r="F145" s="58">
        <v>0</v>
      </c>
      <c r="G145" s="58">
        <v>563.85</v>
      </c>
      <c r="H145" s="59">
        <v>0</v>
      </c>
      <c r="I145" s="58">
        <f t="shared" si="72"/>
        <v>0</v>
      </c>
      <c r="J145" s="59">
        <v>0</v>
      </c>
      <c r="K145" s="58">
        <v>0</v>
      </c>
      <c r="L145" s="58">
        <v>0</v>
      </c>
      <c r="M145" s="58">
        <f t="shared" si="73"/>
        <v>0</v>
      </c>
      <c r="N145" s="59">
        <v>0</v>
      </c>
      <c r="O145" s="58">
        <v>0</v>
      </c>
      <c r="P145" s="58">
        <v>0</v>
      </c>
      <c r="Q145" s="58" t="s">
        <v>163</v>
      </c>
      <c r="R145" s="74">
        <f t="shared" si="74"/>
        <v>44359</v>
      </c>
      <c r="S145" s="74" t="s">
        <v>495</v>
      </c>
      <c r="T145" s="74" t="s">
        <v>495</v>
      </c>
      <c r="U145" s="74" t="s">
        <v>495</v>
      </c>
      <c r="V145" s="74" t="s">
        <v>495</v>
      </c>
      <c r="W145" s="74">
        <v>44329</v>
      </c>
      <c r="X145" s="74"/>
      <c r="Y145" s="74"/>
      <c r="Z145" s="74"/>
      <c r="AA145" s="74"/>
      <c r="AB145" s="74"/>
      <c r="AC145" s="74" t="s">
        <v>41</v>
      </c>
      <c r="AD145" s="74" t="s">
        <v>41</v>
      </c>
      <c r="AE145" s="74" t="s">
        <v>41</v>
      </c>
      <c r="AF145" s="74" t="s">
        <v>41</v>
      </c>
      <c r="AG145" s="58"/>
      <c r="AH145" s="58"/>
      <c r="AI145" s="58"/>
      <c r="AJ145" s="58"/>
      <c r="AK145" s="58"/>
      <c r="AL145" s="58"/>
      <c r="AM145" s="58"/>
      <c r="AN145" s="58"/>
      <c r="AO145" s="59"/>
      <c r="AP145" s="286" t="s">
        <v>504</v>
      </c>
      <c r="AZ145" s="34">
        <f t="shared" si="52"/>
        <v>563.85</v>
      </c>
      <c r="BA145" s="34">
        <f t="shared" si="30"/>
        <v>0</v>
      </c>
    </row>
    <row r="146" spans="1:245" s="217" customFormat="1" ht="15.75" hidden="1" outlineLevel="2" x14ac:dyDescent="0.25">
      <c r="A146" s="99" t="s">
        <v>785</v>
      </c>
      <c r="B146" s="63" t="s">
        <v>786</v>
      </c>
      <c r="C146" s="58">
        <v>0</v>
      </c>
      <c r="D146" s="58">
        <f t="shared" si="38"/>
        <v>800</v>
      </c>
      <c r="E146" s="58">
        <f t="shared" si="71"/>
        <v>0</v>
      </c>
      <c r="F146" s="58">
        <v>0</v>
      </c>
      <c r="G146" s="58">
        <v>0</v>
      </c>
      <c r="H146" s="59">
        <v>0</v>
      </c>
      <c r="I146" s="58">
        <f t="shared" si="72"/>
        <v>800</v>
      </c>
      <c r="J146" s="59">
        <v>0</v>
      </c>
      <c r="K146" s="58">
        <v>800</v>
      </c>
      <c r="L146" s="58">
        <v>0</v>
      </c>
      <c r="M146" s="58">
        <f t="shared" si="73"/>
        <v>0</v>
      </c>
      <c r="N146" s="58">
        <v>0</v>
      </c>
      <c r="O146" s="58">
        <v>0</v>
      </c>
      <c r="P146" s="58">
        <v>0</v>
      </c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88" t="s">
        <v>778</v>
      </c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  <c r="DV146" s="216"/>
      <c r="DW146" s="216"/>
      <c r="DX146" s="216"/>
      <c r="DY146" s="216"/>
      <c r="DZ146" s="216"/>
      <c r="EA146" s="216"/>
      <c r="EB146" s="216"/>
      <c r="EC146" s="216"/>
      <c r="ED146" s="216"/>
      <c r="EE146" s="216"/>
      <c r="EF146" s="216"/>
      <c r="EG146" s="216"/>
      <c r="EH146" s="216"/>
      <c r="EI146" s="216"/>
      <c r="EJ146" s="216"/>
      <c r="EK146" s="216"/>
      <c r="EL146" s="216"/>
      <c r="EM146" s="216"/>
      <c r="EN146" s="216"/>
      <c r="EO146" s="216"/>
      <c r="EP146" s="216"/>
      <c r="EQ146" s="216"/>
      <c r="ER146" s="216"/>
      <c r="ES146" s="216"/>
      <c r="ET146" s="216"/>
      <c r="EU146" s="216"/>
      <c r="EV146" s="216"/>
      <c r="EW146" s="216"/>
      <c r="EX146" s="216"/>
      <c r="EY146" s="216"/>
      <c r="EZ146" s="216"/>
      <c r="FA146" s="216"/>
      <c r="FB146" s="216"/>
      <c r="FC146" s="216"/>
      <c r="FD146" s="216"/>
      <c r="FE146" s="216"/>
      <c r="FF146" s="216"/>
      <c r="FG146" s="216"/>
      <c r="FH146" s="216"/>
      <c r="FI146" s="216"/>
      <c r="FJ146" s="216"/>
      <c r="FK146" s="216"/>
      <c r="FL146" s="216"/>
      <c r="FM146" s="216"/>
      <c r="FN146" s="216"/>
      <c r="FO146" s="216"/>
      <c r="FP146" s="216"/>
      <c r="FQ146" s="216"/>
      <c r="FR146" s="216"/>
      <c r="FS146" s="216"/>
      <c r="FT146" s="216"/>
      <c r="FU146" s="216"/>
      <c r="FV146" s="216"/>
      <c r="FW146" s="216"/>
      <c r="FX146" s="216"/>
      <c r="FY146" s="216"/>
      <c r="FZ146" s="216"/>
      <c r="GA146" s="216"/>
      <c r="GB146" s="216"/>
      <c r="GC146" s="216"/>
      <c r="GD146" s="216"/>
      <c r="GE146" s="216"/>
      <c r="GF146" s="216"/>
      <c r="GG146" s="216"/>
      <c r="GH146" s="216"/>
      <c r="GI146" s="216"/>
      <c r="GJ146" s="216"/>
      <c r="GK146" s="216"/>
      <c r="GL146" s="216"/>
      <c r="GM146" s="216"/>
      <c r="GN146" s="216"/>
      <c r="GO146" s="216"/>
      <c r="GP146" s="216"/>
      <c r="GQ146" s="216"/>
      <c r="GR146" s="216"/>
      <c r="GS146" s="216"/>
      <c r="GT146" s="216"/>
      <c r="GU146" s="216"/>
      <c r="GV146" s="216"/>
      <c r="GW146" s="216"/>
      <c r="GX146" s="216"/>
      <c r="GY146" s="216"/>
      <c r="GZ146" s="216"/>
      <c r="HA146" s="216"/>
      <c r="HB146" s="216"/>
      <c r="HC146" s="216"/>
      <c r="HD146" s="216"/>
      <c r="HE146" s="216"/>
      <c r="HF146" s="216"/>
      <c r="HG146" s="216"/>
      <c r="HH146" s="216"/>
      <c r="HI146" s="216"/>
      <c r="HJ146" s="216"/>
      <c r="HK146" s="216"/>
      <c r="HL146" s="216"/>
      <c r="HM146" s="216"/>
      <c r="HN146" s="216"/>
      <c r="HO146" s="216"/>
      <c r="HP146" s="216"/>
      <c r="HQ146" s="216"/>
      <c r="HR146" s="216"/>
      <c r="HS146" s="216"/>
      <c r="HT146" s="216"/>
      <c r="HU146" s="216"/>
      <c r="HV146" s="216"/>
      <c r="HW146" s="216"/>
      <c r="HX146" s="216"/>
      <c r="HY146" s="216"/>
      <c r="HZ146" s="216"/>
      <c r="IA146" s="216"/>
      <c r="IB146" s="216"/>
      <c r="IC146" s="216"/>
      <c r="ID146" s="216"/>
      <c r="IE146" s="216"/>
      <c r="IF146" s="216"/>
      <c r="IG146" s="216"/>
      <c r="IH146" s="216"/>
      <c r="II146" s="216"/>
      <c r="IJ146" s="216"/>
      <c r="IK146" s="216"/>
    </row>
    <row r="147" spans="1:245" s="223" customFormat="1" ht="15.75" hidden="1" outlineLevel="2" x14ac:dyDescent="0.25">
      <c r="A147" s="99" t="s">
        <v>859</v>
      </c>
      <c r="B147" s="63" t="s">
        <v>860</v>
      </c>
      <c r="C147" s="58">
        <v>0</v>
      </c>
      <c r="D147" s="58">
        <f t="shared" si="38"/>
        <v>1600</v>
      </c>
      <c r="E147" s="58">
        <f t="shared" si="71"/>
        <v>0</v>
      </c>
      <c r="F147" s="58">
        <v>0</v>
      </c>
      <c r="G147" s="58">
        <v>0</v>
      </c>
      <c r="H147" s="59">
        <v>0</v>
      </c>
      <c r="I147" s="58">
        <f t="shared" si="72"/>
        <v>0</v>
      </c>
      <c r="J147" s="59">
        <v>0</v>
      </c>
      <c r="K147" s="58">
        <v>0</v>
      </c>
      <c r="L147" s="58">
        <v>0</v>
      </c>
      <c r="M147" s="58">
        <f t="shared" si="73"/>
        <v>1600</v>
      </c>
      <c r="N147" s="58">
        <v>0</v>
      </c>
      <c r="O147" s="58">
        <v>1600</v>
      </c>
      <c r="P147" s="58">
        <v>0</v>
      </c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89" t="s">
        <v>856</v>
      </c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2"/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2"/>
      <c r="FI147" s="222"/>
      <c r="FJ147" s="222"/>
      <c r="FK147" s="222"/>
      <c r="FL147" s="222"/>
      <c r="FM147" s="222"/>
      <c r="FN147" s="222"/>
      <c r="FO147" s="222"/>
      <c r="FP147" s="222"/>
      <c r="FQ147" s="222"/>
      <c r="FR147" s="222"/>
      <c r="FS147" s="222"/>
      <c r="FT147" s="222"/>
      <c r="FU147" s="222"/>
      <c r="FV147" s="222"/>
      <c r="FW147" s="222"/>
      <c r="FX147" s="222"/>
      <c r="FY147" s="222"/>
      <c r="FZ147" s="222"/>
      <c r="GA147" s="222"/>
      <c r="GB147" s="222"/>
      <c r="GC147" s="222"/>
      <c r="GD147" s="222"/>
      <c r="GE147" s="222"/>
      <c r="GF147" s="222"/>
      <c r="GG147" s="222"/>
      <c r="GH147" s="222"/>
      <c r="GI147" s="222"/>
      <c r="GJ147" s="222"/>
      <c r="GK147" s="222"/>
      <c r="GL147" s="222"/>
      <c r="GM147" s="222"/>
      <c r="GN147" s="222"/>
      <c r="GO147" s="222"/>
      <c r="GP147" s="222"/>
      <c r="GQ147" s="222"/>
      <c r="GR147" s="222"/>
      <c r="GS147" s="222"/>
      <c r="GT147" s="222"/>
      <c r="GU147" s="222"/>
      <c r="GV147" s="222"/>
      <c r="GW147" s="222"/>
      <c r="GX147" s="222"/>
      <c r="GY147" s="222"/>
      <c r="GZ147" s="222"/>
      <c r="HA147" s="222"/>
      <c r="HB147" s="222"/>
      <c r="HC147" s="222"/>
      <c r="HD147" s="222"/>
      <c r="HE147" s="222"/>
      <c r="HF147" s="222"/>
      <c r="HG147" s="222"/>
      <c r="HH147" s="222"/>
      <c r="HI147" s="222"/>
      <c r="HJ147" s="222"/>
      <c r="HK147" s="222"/>
      <c r="HL147" s="222"/>
      <c r="HM147" s="222"/>
      <c r="HN147" s="222"/>
      <c r="HO147" s="222"/>
      <c r="HP147" s="222"/>
      <c r="HQ147" s="222"/>
      <c r="HR147" s="222"/>
      <c r="HS147" s="222"/>
      <c r="HT147" s="222"/>
      <c r="HU147" s="222"/>
      <c r="HV147" s="222"/>
      <c r="HW147" s="222"/>
      <c r="HX147" s="222"/>
      <c r="HY147" s="222"/>
      <c r="HZ147" s="222"/>
      <c r="IA147" s="222"/>
      <c r="IB147" s="222"/>
      <c r="IC147" s="222"/>
      <c r="ID147" s="222"/>
      <c r="IE147" s="222"/>
      <c r="IF147" s="222"/>
      <c r="IG147" s="222"/>
      <c r="IH147" s="222"/>
      <c r="II147" s="222"/>
      <c r="IJ147" s="222"/>
      <c r="IK147" s="222"/>
    </row>
    <row r="148" spans="1:245" s="223" customFormat="1" ht="15.75" hidden="1" outlineLevel="2" x14ac:dyDescent="0.25">
      <c r="A148" s="99" t="s">
        <v>861</v>
      </c>
      <c r="B148" s="63" t="s">
        <v>862</v>
      </c>
      <c r="C148" s="58">
        <v>0</v>
      </c>
      <c r="D148" s="58">
        <f t="shared" si="38"/>
        <v>2240</v>
      </c>
      <c r="E148" s="58">
        <f t="shared" si="71"/>
        <v>0</v>
      </c>
      <c r="F148" s="58">
        <v>0</v>
      </c>
      <c r="G148" s="58">
        <v>0</v>
      </c>
      <c r="H148" s="59">
        <v>0</v>
      </c>
      <c r="I148" s="58">
        <f t="shared" si="72"/>
        <v>0</v>
      </c>
      <c r="J148" s="59">
        <v>0</v>
      </c>
      <c r="K148" s="58">
        <v>0</v>
      </c>
      <c r="L148" s="58">
        <v>0</v>
      </c>
      <c r="M148" s="58">
        <f t="shared" si="73"/>
        <v>2240</v>
      </c>
      <c r="N148" s="58">
        <v>0</v>
      </c>
      <c r="O148" s="58">
        <v>2240</v>
      </c>
      <c r="P148" s="58">
        <v>0</v>
      </c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89" t="s">
        <v>856</v>
      </c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</row>
    <row r="149" spans="1:245" s="54" customFormat="1" ht="15.75" hidden="1" outlineLevel="1" x14ac:dyDescent="0.2">
      <c r="A149" s="29">
        <v>8</v>
      </c>
      <c r="B149" s="29" t="s">
        <v>257</v>
      </c>
      <c r="C149" s="31">
        <f>SUM(C150:C152)</f>
        <v>5</v>
      </c>
      <c r="D149" s="31">
        <f t="shared" ref="D149:P149" si="76">SUM(D150:D152)</f>
        <v>6080</v>
      </c>
      <c r="E149" s="31">
        <f t="shared" si="76"/>
        <v>5380</v>
      </c>
      <c r="F149" s="31">
        <f t="shared" si="76"/>
        <v>0</v>
      </c>
      <c r="G149" s="31">
        <f t="shared" si="76"/>
        <v>5380</v>
      </c>
      <c r="H149" s="31">
        <f t="shared" si="76"/>
        <v>0</v>
      </c>
      <c r="I149" s="31">
        <f t="shared" si="76"/>
        <v>700</v>
      </c>
      <c r="J149" s="31">
        <f t="shared" si="76"/>
        <v>0</v>
      </c>
      <c r="K149" s="31">
        <f t="shared" si="76"/>
        <v>700</v>
      </c>
      <c r="L149" s="31">
        <f t="shared" si="76"/>
        <v>0</v>
      </c>
      <c r="M149" s="31">
        <f t="shared" si="76"/>
        <v>0</v>
      </c>
      <c r="N149" s="31">
        <f t="shared" si="76"/>
        <v>0</v>
      </c>
      <c r="O149" s="31">
        <f t="shared" si="76"/>
        <v>0</v>
      </c>
      <c r="P149" s="31">
        <f t="shared" si="76"/>
        <v>0</v>
      </c>
      <c r="Q149" s="52" t="s">
        <v>41</v>
      </c>
      <c r="R149" s="72" t="s">
        <v>41</v>
      </c>
      <c r="S149" s="72" t="s">
        <v>41</v>
      </c>
      <c r="T149" s="72" t="s">
        <v>41</v>
      </c>
      <c r="U149" s="72" t="s">
        <v>41</v>
      </c>
      <c r="V149" s="72" t="s">
        <v>41</v>
      </c>
      <c r="W149" s="72" t="s">
        <v>41</v>
      </c>
      <c r="X149" s="52" t="s">
        <v>41</v>
      </c>
      <c r="Y149" s="52" t="s">
        <v>41</v>
      </c>
      <c r="Z149" s="52" t="s">
        <v>41</v>
      </c>
      <c r="AA149" s="52" t="s">
        <v>41</v>
      </c>
      <c r="AB149" s="52" t="s">
        <v>41</v>
      </c>
      <c r="AC149" s="52" t="s">
        <v>41</v>
      </c>
      <c r="AD149" s="52" t="s">
        <v>41</v>
      </c>
      <c r="AE149" s="52" t="s">
        <v>41</v>
      </c>
      <c r="AF149" s="52" t="s">
        <v>41</v>
      </c>
      <c r="AG149" s="52" t="s">
        <v>41</v>
      </c>
      <c r="AH149" s="52" t="s">
        <v>41</v>
      </c>
      <c r="AI149" s="52" t="s">
        <v>41</v>
      </c>
      <c r="AJ149" s="52" t="s">
        <v>41</v>
      </c>
      <c r="AK149" s="52" t="s">
        <v>41</v>
      </c>
      <c r="AL149" s="52" t="s">
        <v>41</v>
      </c>
      <c r="AM149" s="52" t="s">
        <v>41</v>
      </c>
      <c r="AN149" s="52" t="s">
        <v>41</v>
      </c>
      <c r="AO149" s="245" t="s">
        <v>41</v>
      </c>
      <c r="AP149" s="273"/>
      <c r="AZ149" s="34">
        <f t="shared" si="52"/>
        <v>5380</v>
      </c>
      <c r="BA149" s="34">
        <f t="shared" si="30"/>
        <v>0</v>
      </c>
    </row>
    <row r="150" spans="1:245" s="149" customFormat="1" ht="15.75" hidden="1" outlineLevel="2" x14ac:dyDescent="0.25">
      <c r="A150" s="56" t="s">
        <v>272</v>
      </c>
      <c r="B150" s="63" t="s">
        <v>552</v>
      </c>
      <c r="C150" s="58">
        <v>5</v>
      </c>
      <c r="D150" s="58">
        <f t="shared" si="38"/>
        <v>1880</v>
      </c>
      <c r="E150" s="58">
        <f t="shared" ref="E150:E152" si="77">SUM(F150:H150)</f>
        <v>1880</v>
      </c>
      <c r="F150" s="58">
        <v>0</v>
      </c>
      <c r="G150" s="106">
        <f>1200+680</f>
        <v>1880</v>
      </c>
      <c r="H150" s="59">
        <v>0</v>
      </c>
      <c r="I150" s="58">
        <f t="shared" ref="I150:I152" si="78">SUM(J150:L150)</f>
        <v>0</v>
      </c>
      <c r="J150" s="59">
        <v>0</v>
      </c>
      <c r="K150" s="58">
        <v>0</v>
      </c>
      <c r="L150" s="58">
        <v>0</v>
      </c>
      <c r="M150" s="58">
        <f t="shared" ref="M150:M152" si="79">SUM(N150:P150)</f>
        <v>0</v>
      </c>
      <c r="N150" s="59">
        <v>0</v>
      </c>
      <c r="O150" s="58">
        <v>0</v>
      </c>
      <c r="P150" s="58">
        <v>0</v>
      </c>
      <c r="Q150" s="58" t="s">
        <v>214</v>
      </c>
      <c r="R150" s="74">
        <f t="shared" ref="R150" si="80">W150+30</f>
        <v>44364</v>
      </c>
      <c r="S150" s="74">
        <v>44245</v>
      </c>
      <c r="T150" s="74">
        <f>S150+11</f>
        <v>44256</v>
      </c>
      <c r="U150" s="74">
        <f>T150+8</f>
        <v>44264</v>
      </c>
      <c r="V150" s="74">
        <f>U150+10</f>
        <v>44274</v>
      </c>
      <c r="W150" s="82">
        <f t="shared" ref="W150" si="81">V150+60</f>
        <v>44334</v>
      </c>
      <c r="X150" s="74"/>
      <c r="Y150" s="74"/>
      <c r="Z150" s="74"/>
      <c r="AA150" s="74"/>
      <c r="AB150" s="74"/>
      <c r="AC150" s="74" t="s">
        <v>41</v>
      </c>
      <c r="AD150" s="74" t="s">
        <v>41</v>
      </c>
      <c r="AE150" s="74" t="s">
        <v>41</v>
      </c>
      <c r="AF150" s="74" t="s">
        <v>41</v>
      </c>
      <c r="AG150" s="58"/>
      <c r="AH150" s="58"/>
      <c r="AI150" s="58"/>
      <c r="AJ150" s="58"/>
      <c r="AK150" s="58"/>
      <c r="AL150" s="58"/>
      <c r="AM150" s="58"/>
      <c r="AN150" s="58"/>
      <c r="AO150" s="59"/>
      <c r="AP150" s="281" t="s">
        <v>506</v>
      </c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34">
        <f t="shared" si="52"/>
        <v>1880</v>
      </c>
      <c r="BA150" s="34">
        <f t="shared" si="30"/>
        <v>0</v>
      </c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5"/>
      <c r="DA150" s="155"/>
      <c r="DB150" s="155"/>
      <c r="DC150" s="155"/>
      <c r="DD150" s="155"/>
      <c r="DE150" s="155"/>
      <c r="DF150" s="155"/>
      <c r="DG150" s="155"/>
      <c r="DH150" s="155"/>
      <c r="DI150" s="155"/>
      <c r="DJ150" s="155"/>
      <c r="DK150" s="155"/>
      <c r="DL150" s="155"/>
      <c r="DM150" s="155"/>
      <c r="DN150" s="155"/>
      <c r="DO150" s="155"/>
      <c r="DP150" s="155"/>
      <c r="DQ150" s="155"/>
      <c r="DR150" s="155"/>
      <c r="DS150" s="155"/>
      <c r="DT150" s="155"/>
      <c r="DU150" s="155"/>
      <c r="DV150" s="155"/>
      <c r="DW150" s="155"/>
      <c r="DX150" s="155"/>
      <c r="DY150" s="155"/>
      <c r="DZ150" s="155"/>
      <c r="EA150" s="155"/>
      <c r="EB150" s="155"/>
      <c r="EC150" s="155"/>
      <c r="ED150" s="155"/>
      <c r="EE150" s="155"/>
      <c r="EF150" s="155"/>
      <c r="EG150" s="155"/>
      <c r="EH150" s="155"/>
      <c r="EI150" s="155"/>
      <c r="EJ150" s="155"/>
      <c r="EK150" s="155"/>
      <c r="EL150" s="155"/>
      <c r="EM150" s="155"/>
      <c r="EN150" s="155"/>
      <c r="EO150" s="155"/>
      <c r="EP150" s="155"/>
      <c r="EQ150" s="155"/>
      <c r="ER150" s="155"/>
      <c r="ES150" s="155"/>
      <c r="ET150" s="155"/>
      <c r="EU150" s="155"/>
      <c r="EV150" s="155"/>
      <c r="EW150" s="155"/>
      <c r="EX150" s="155"/>
      <c r="EY150" s="155"/>
      <c r="EZ150" s="155"/>
      <c r="FA150" s="155"/>
      <c r="FB150" s="155"/>
      <c r="FC150" s="155"/>
      <c r="FD150" s="155"/>
      <c r="FE150" s="155"/>
      <c r="FF150" s="155"/>
      <c r="FG150" s="155"/>
      <c r="FH150" s="155"/>
      <c r="FI150" s="155"/>
      <c r="FJ150" s="155"/>
      <c r="FK150" s="155"/>
      <c r="FL150" s="155"/>
      <c r="FM150" s="155"/>
      <c r="FN150" s="155"/>
      <c r="FO150" s="155"/>
      <c r="FP150" s="155"/>
      <c r="FQ150" s="155"/>
      <c r="FR150" s="155"/>
      <c r="FS150" s="155"/>
      <c r="FT150" s="155"/>
      <c r="FU150" s="155"/>
      <c r="FV150" s="155"/>
      <c r="FW150" s="155"/>
      <c r="FX150" s="155"/>
      <c r="FY150" s="155"/>
      <c r="FZ150" s="155"/>
      <c r="GA150" s="155"/>
      <c r="GB150" s="155"/>
      <c r="GC150" s="155"/>
      <c r="GD150" s="155"/>
      <c r="GE150" s="155"/>
      <c r="GF150" s="155"/>
      <c r="GG150" s="155"/>
      <c r="GH150" s="155"/>
      <c r="GI150" s="155"/>
      <c r="GJ150" s="155"/>
      <c r="GK150" s="155"/>
      <c r="GL150" s="155"/>
      <c r="GM150" s="155"/>
      <c r="GN150" s="155"/>
      <c r="GO150" s="155"/>
      <c r="GP150" s="155"/>
      <c r="GQ150" s="155"/>
      <c r="GR150" s="155"/>
      <c r="GS150" s="155"/>
      <c r="GT150" s="155"/>
      <c r="GU150" s="155"/>
      <c r="GV150" s="155"/>
      <c r="GW150" s="155"/>
      <c r="GX150" s="155"/>
      <c r="GY150" s="155"/>
      <c r="GZ150" s="155"/>
      <c r="HA150" s="155"/>
      <c r="HB150" s="155"/>
      <c r="HC150" s="155"/>
      <c r="HD150" s="155"/>
      <c r="HE150" s="155"/>
      <c r="HF150" s="155"/>
      <c r="HG150" s="155"/>
      <c r="HH150" s="155"/>
      <c r="HI150" s="155"/>
      <c r="HJ150" s="155"/>
      <c r="HK150" s="155"/>
      <c r="HL150" s="155"/>
      <c r="HM150" s="155"/>
      <c r="HN150" s="155"/>
      <c r="HO150" s="155"/>
      <c r="HP150" s="155"/>
      <c r="HQ150" s="155"/>
      <c r="HR150" s="155"/>
      <c r="HS150" s="155"/>
      <c r="HT150" s="155"/>
      <c r="HU150" s="155"/>
      <c r="HV150" s="155"/>
      <c r="HW150" s="155"/>
      <c r="HX150" s="155"/>
      <c r="HY150" s="155"/>
      <c r="HZ150" s="155"/>
      <c r="IA150" s="155"/>
      <c r="IB150" s="155"/>
      <c r="IC150" s="155"/>
      <c r="ID150" s="155"/>
      <c r="IE150" s="155"/>
      <c r="IF150" s="155"/>
      <c r="IG150" s="155"/>
      <c r="IH150" s="155"/>
      <c r="II150" s="155"/>
      <c r="IJ150" s="155"/>
      <c r="IK150" s="155"/>
    </row>
    <row r="151" spans="1:245" s="217" customFormat="1" ht="15.75" hidden="1" outlineLevel="2" x14ac:dyDescent="0.25">
      <c r="A151" s="56" t="s">
        <v>734</v>
      </c>
      <c r="B151" s="63" t="s">
        <v>787</v>
      </c>
      <c r="C151" s="58">
        <v>0</v>
      </c>
      <c r="D151" s="58">
        <f t="shared" si="38"/>
        <v>700</v>
      </c>
      <c r="E151" s="58">
        <f t="shared" si="77"/>
        <v>0</v>
      </c>
      <c r="F151" s="58">
        <v>0</v>
      </c>
      <c r="G151" s="58">
        <v>0</v>
      </c>
      <c r="H151" s="59">
        <v>0</v>
      </c>
      <c r="I151" s="58">
        <f t="shared" si="78"/>
        <v>700</v>
      </c>
      <c r="J151" s="59">
        <v>0</v>
      </c>
      <c r="K151" s="58">
        <v>700</v>
      </c>
      <c r="L151" s="58">
        <v>0</v>
      </c>
      <c r="M151" s="58">
        <f t="shared" si="79"/>
        <v>0</v>
      </c>
      <c r="N151" s="58">
        <v>0</v>
      </c>
      <c r="O151" s="58">
        <v>0</v>
      </c>
      <c r="P151" s="58">
        <v>0</v>
      </c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88" t="s">
        <v>778</v>
      </c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  <c r="DP151" s="216"/>
      <c r="DQ151" s="216"/>
      <c r="DR151" s="216"/>
      <c r="DS151" s="216"/>
      <c r="DT151" s="216"/>
      <c r="DU151" s="216"/>
      <c r="DV151" s="216"/>
      <c r="DW151" s="216"/>
      <c r="DX151" s="216"/>
      <c r="DY151" s="216"/>
      <c r="DZ151" s="216"/>
      <c r="EA151" s="216"/>
      <c r="EB151" s="216"/>
      <c r="EC151" s="216"/>
      <c r="ED151" s="216"/>
      <c r="EE151" s="216"/>
      <c r="EF151" s="216"/>
      <c r="EG151" s="216"/>
      <c r="EH151" s="216"/>
      <c r="EI151" s="216"/>
      <c r="EJ151" s="216"/>
      <c r="EK151" s="216"/>
      <c r="EL151" s="216"/>
      <c r="EM151" s="216"/>
      <c r="EN151" s="216"/>
      <c r="EO151" s="216"/>
      <c r="EP151" s="216"/>
      <c r="EQ151" s="216"/>
      <c r="ER151" s="216"/>
      <c r="ES151" s="216"/>
      <c r="ET151" s="216"/>
      <c r="EU151" s="216"/>
      <c r="EV151" s="216"/>
      <c r="EW151" s="216"/>
      <c r="EX151" s="216"/>
      <c r="EY151" s="216"/>
      <c r="EZ151" s="216"/>
      <c r="FA151" s="216"/>
      <c r="FB151" s="216"/>
      <c r="FC151" s="216"/>
      <c r="FD151" s="216"/>
      <c r="FE151" s="216"/>
      <c r="FF151" s="216"/>
      <c r="FG151" s="216"/>
      <c r="FH151" s="216"/>
      <c r="FI151" s="216"/>
      <c r="FJ151" s="216"/>
      <c r="FK151" s="216"/>
      <c r="FL151" s="216"/>
      <c r="FM151" s="216"/>
      <c r="FN151" s="216"/>
      <c r="FO151" s="216"/>
      <c r="FP151" s="216"/>
      <c r="FQ151" s="216"/>
      <c r="FR151" s="216"/>
      <c r="FS151" s="216"/>
      <c r="FT151" s="216"/>
      <c r="FU151" s="216"/>
      <c r="FV151" s="216"/>
      <c r="FW151" s="216"/>
      <c r="FX151" s="216"/>
      <c r="FY151" s="216"/>
      <c r="FZ151" s="216"/>
      <c r="GA151" s="216"/>
      <c r="GB151" s="216"/>
      <c r="GC151" s="216"/>
      <c r="GD151" s="216"/>
      <c r="GE151" s="216"/>
      <c r="GF151" s="216"/>
      <c r="GG151" s="216"/>
      <c r="GH151" s="216"/>
      <c r="GI151" s="216"/>
      <c r="GJ151" s="216"/>
      <c r="GK151" s="216"/>
      <c r="GL151" s="216"/>
      <c r="GM151" s="216"/>
      <c r="GN151" s="216"/>
      <c r="GO151" s="216"/>
      <c r="GP151" s="216"/>
      <c r="GQ151" s="216"/>
      <c r="GR151" s="216"/>
      <c r="GS151" s="216"/>
      <c r="GT151" s="216"/>
      <c r="GU151" s="216"/>
      <c r="GV151" s="216"/>
      <c r="GW151" s="216"/>
      <c r="GX151" s="216"/>
      <c r="GY151" s="216"/>
      <c r="GZ151" s="216"/>
      <c r="HA151" s="216"/>
      <c r="HB151" s="216"/>
      <c r="HC151" s="216"/>
      <c r="HD151" s="216"/>
      <c r="HE151" s="216"/>
      <c r="HF151" s="216"/>
      <c r="HG151" s="216"/>
      <c r="HH151" s="216"/>
      <c r="HI151" s="216"/>
      <c r="HJ151" s="216"/>
      <c r="HK151" s="216"/>
      <c r="HL151" s="216"/>
      <c r="HM151" s="216"/>
      <c r="HN151" s="216"/>
      <c r="HO151" s="216"/>
      <c r="HP151" s="216"/>
      <c r="HQ151" s="216"/>
      <c r="HR151" s="216"/>
      <c r="HS151" s="216"/>
      <c r="HT151" s="216"/>
      <c r="HU151" s="216"/>
      <c r="HV151" s="216"/>
      <c r="HW151" s="216"/>
      <c r="HX151" s="216"/>
      <c r="HY151" s="216"/>
      <c r="HZ151" s="216"/>
      <c r="IA151" s="216"/>
      <c r="IB151" s="216"/>
      <c r="IC151" s="216"/>
      <c r="ID151" s="216"/>
      <c r="IE151" s="216"/>
      <c r="IF151" s="216"/>
      <c r="IG151" s="216"/>
      <c r="IH151" s="216"/>
      <c r="II151" s="216"/>
      <c r="IJ151" s="216"/>
      <c r="IK151" s="216"/>
    </row>
    <row r="152" spans="1:245" s="217" customFormat="1" ht="31.5" hidden="1" outlineLevel="2" x14ac:dyDescent="0.25">
      <c r="A152" s="56" t="s">
        <v>892</v>
      </c>
      <c r="B152" s="63" t="s">
        <v>904</v>
      </c>
      <c r="C152" s="58">
        <v>0</v>
      </c>
      <c r="D152" s="58">
        <f t="shared" si="38"/>
        <v>3500</v>
      </c>
      <c r="E152" s="58">
        <f t="shared" si="77"/>
        <v>3500</v>
      </c>
      <c r="F152" s="58">
        <v>0</v>
      </c>
      <c r="G152" s="58">
        <v>3500</v>
      </c>
      <c r="H152" s="59">
        <v>0</v>
      </c>
      <c r="I152" s="58">
        <f t="shared" si="78"/>
        <v>0</v>
      </c>
      <c r="J152" s="59">
        <v>0</v>
      </c>
      <c r="K152" s="58">
        <v>0</v>
      </c>
      <c r="L152" s="58">
        <v>0</v>
      </c>
      <c r="M152" s="58">
        <f t="shared" si="79"/>
        <v>0</v>
      </c>
      <c r="N152" s="59">
        <v>0</v>
      </c>
      <c r="O152" s="58">
        <v>0</v>
      </c>
      <c r="P152" s="58">
        <v>0</v>
      </c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88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6"/>
      <c r="DB152" s="216"/>
      <c r="DC152" s="216"/>
      <c r="DD152" s="216"/>
      <c r="DE152" s="216"/>
      <c r="DF152" s="216"/>
      <c r="DG152" s="216"/>
      <c r="DH152" s="216"/>
      <c r="DI152" s="216"/>
      <c r="DJ152" s="216"/>
      <c r="DK152" s="216"/>
      <c r="DL152" s="216"/>
      <c r="DM152" s="216"/>
      <c r="DN152" s="216"/>
      <c r="DO152" s="216"/>
      <c r="DP152" s="216"/>
      <c r="DQ152" s="216"/>
      <c r="DR152" s="216"/>
      <c r="DS152" s="216"/>
      <c r="DT152" s="216"/>
      <c r="DU152" s="216"/>
      <c r="DV152" s="216"/>
      <c r="DW152" s="216"/>
      <c r="DX152" s="216"/>
      <c r="DY152" s="216"/>
      <c r="DZ152" s="216"/>
      <c r="EA152" s="216"/>
      <c r="EB152" s="216"/>
      <c r="EC152" s="216"/>
      <c r="ED152" s="216"/>
      <c r="EE152" s="216"/>
      <c r="EF152" s="216"/>
      <c r="EG152" s="216"/>
      <c r="EH152" s="216"/>
      <c r="EI152" s="216"/>
      <c r="EJ152" s="216"/>
      <c r="EK152" s="216"/>
      <c r="EL152" s="216"/>
      <c r="EM152" s="216"/>
      <c r="EN152" s="216"/>
      <c r="EO152" s="216"/>
      <c r="EP152" s="216"/>
      <c r="EQ152" s="216"/>
      <c r="ER152" s="216"/>
      <c r="ES152" s="216"/>
      <c r="ET152" s="216"/>
      <c r="EU152" s="216"/>
      <c r="EV152" s="216"/>
      <c r="EW152" s="216"/>
      <c r="EX152" s="216"/>
      <c r="EY152" s="216"/>
      <c r="EZ152" s="216"/>
      <c r="FA152" s="216"/>
      <c r="FB152" s="216"/>
      <c r="FC152" s="216"/>
      <c r="FD152" s="216"/>
      <c r="FE152" s="216"/>
      <c r="FF152" s="216"/>
      <c r="FG152" s="216"/>
      <c r="FH152" s="216"/>
      <c r="FI152" s="216"/>
      <c r="FJ152" s="216"/>
      <c r="FK152" s="216"/>
      <c r="FL152" s="216"/>
      <c r="FM152" s="216"/>
      <c r="FN152" s="216"/>
      <c r="FO152" s="216"/>
      <c r="FP152" s="216"/>
      <c r="FQ152" s="216"/>
      <c r="FR152" s="216"/>
      <c r="FS152" s="216"/>
      <c r="FT152" s="216"/>
      <c r="FU152" s="216"/>
      <c r="FV152" s="216"/>
      <c r="FW152" s="216"/>
      <c r="FX152" s="216"/>
      <c r="FY152" s="216"/>
      <c r="FZ152" s="216"/>
      <c r="GA152" s="216"/>
      <c r="GB152" s="216"/>
      <c r="GC152" s="216"/>
      <c r="GD152" s="216"/>
      <c r="GE152" s="216"/>
      <c r="GF152" s="216"/>
      <c r="GG152" s="216"/>
      <c r="GH152" s="216"/>
      <c r="GI152" s="216"/>
      <c r="GJ152" s="216"/>
      <c r="GK152" s="216"/>
      <c r="GL152" s="216"/>
      <c r="GM152" s="216"/>
      <c r="GN152" s="216"/>
      <c r="GO152" s="216"/>
      <c r="GP152" s="216"/>
      <c r="GQ152" s="216"/>
      <c r="GR152" s="216"/>
      <c r="GS152" s="216"/>
      <c r="GT152" s="216"/>
      <c r="GU152" s="216"/>
      <c r="GV152" s="216"/>
      <c r="GW152" s="216"/>
      <c r="GX152" s="216"/>
      <c r="GY152" s="216"/>
      <c r="GZ152" s="216"/>
      <c r="HA152" s="216"/>
      <c r="HB152" s="216"/>
      <c r="HC152" s="216"/>
      <c r="HD152" s="216"/>
      <c r="HE152" s="216"/>
      <c r="HF152" s="216"/>
      <c r="HG152" s="216"/>
      <c r="HH152" s="216"/>
      <c r="HI152" s="216"/>
      <c r="HJ152" s="216"/>
      <c r="HK152" s="216"/>
      <c r="HL152" s="216"/>
      <c r="HM152" s="216"/>
      <c r="HN152" s="216"/>
      <c r="HO152" s="216"/>
      <c r="HP152" s="216"/>
      <c r="HQ152" s="216"/>
      <c r="HR152" s="216"/>
      <c r="HS152" s="216"/>
      <c r="HT152" s="216"/>
      <c r="HU152" s="216"/>
      <c r="HV152" s="216"/>
      <c r="HW152" s="216"/>
      <c r="HX152" s="216"/>
      <c r="HY152" s="216"/>
      <c r="HZ152" s="216"/>
      <c r="IA152" s="216"/>
      <c r="IB152" s="216"/>
      <c r="IC152" s="216"/>
      <c r="ID152" s="216"/>
      <c r="IE152" s="216"/>
      <c r="IF152" s="216"/>
      <c r="IG152" s="216"/>
      <c r="IH152" s="216"/>
      <c r="II152" s="216"/>
      <c r="IJ152" s="216"/>
      <c r="IK152" s="216"/>
    </row>
    <row r="153" spans="1:245" s="54" customFormat="1" ht="15.75" hidden="1" outlineLevel="1" x14ac:dyDescent="0.2">
      <c r="A153" s="29">
        <v>9</v>
      </c>
      <c r="B153" s="29" t="s">
        <v>274</v>
      </c>
      <c r="C153" s="31">
        <f>SUM(C154:C158)</f>
        <v>4.07</v>
      </c>
      <c r="D153" s="31">
        <f t="shared" ref="D153:P153" si="82">SUM(D154:D158)</f>
        <v>3550</v>
      </c>
      <c r="E153" s="31">
        <f t="shared" si="82"/>
        <v>3550</v>
      </c>
      <c r="F153" s="31">
        <f t="shared" si="82"/>
        <v>0</v>
      </c>
      <c r="G153" s="31">
        <f t="shared" si="82"/>
        <v>3550</v>
      </c>
      <c r="H153" s="31">
        <f t="shared" si="82"/>
        <v>0</v>
      </c>
      <c r="I153" s="31">
        <f t="shared" si="82"/>
        <v>0</v>
      </c>
      <c r="J153" s="31">
        <f t="shared" si="82"/>
        <v>0</v>
      </c>
      <c r="K153" s="31">
        <f t="shared" si="82"/>
        <v>0</v>
      </c>
      <c r="L153" s="31">
        <f t="shared" si="82"/>
        <v>0</v>
      </c>
      <c r="M153" s="31">
        <f t="shared" si="82"/>
        <v>0</v>
      </c>
      <c r="N153" s="31">
        <f t="shared" si="82"/>
        <v>0</v>
      </c>
      <c r="O153" s="31">
        <f t="shared" si="82"/>
        <v>0</v>
      </c>
      <c r="P153" s="31">
        <f t="shared" si="82"/>
        <v>0</v>
      </c>
      <c r="Q153" s="52" t="s">
        <v>41</v>
      </c>
      <c r="R153" s="72" t="s">
        <v>41</v>
      </c>
      <c r="S153" s="72" t="s">
        <v>41</v>
      </c>
      <c r="T153" s="72" t="s">
        <v>41</v>
      </c>
      <c r="U153" s="72" t="s">
        <v>41</v>
      </c>
      <c r="V153" s="72" t="s">
        <v>41</v>
      </c>
      <c r="W153" s="72" t="s">
        <v>41</v>
      </c>
      <c r="X153" s="52" t="s">
        <v>41</v>
      </c>
      <c r="Y153" s="52" t="s">
        <v>41</v>
      </c>
      <c r="Z153" s="52" t="s">
        <v>41</v>
      </c>
      <c r="AA153" s="52" t="s">
        <v>41</v>
      </c>
      <c r="AB153" s="52" t="s">
        <v>41</v>
      </c>
      <c r="AC153" s="52" t="s">
        <v>41</v>
      </c>
      <c r="AD153" s="52" t="s">
        <v>41</v>
      </c>
      <c r="AE153" s="52" t="s">
        <v>41</v>
      </c>
      <c r="AF153" s="52" t="s">
        <v>41</v>
      </c>
      <c r="AG153" s="52" t="s">
        <v>41</v>
      </c>
      <c r="AH153" s="52" t="s">
        <v>41</v>
      </c>
      <c r="AI153" s="52" t="s">
        <v>41</v>
      </c>
      <c r="AJ153" s="52" t="s">
        <v>41</v>
      </c>
      <c r="AK153" s="52" t="s">
        <v>41</v>
      </c>
      <c r="AL153" s="52" t="s">
        <v>41</v>
      </c>
      <c r="AM153" s="52" t="s">
        <v>41</v>
      </c>
      <c r="AN153" s="52" t="s">
        <v>41</v>
      </c>
      <c r="AO153" s="245" t="s">
        <v>41</v>
      </c>
      <c r="AP153" s="273"/>
      <c r="AZ153" s="34">
        <f t="shared" si="52"/>
        <v>3550</v>
      </c>
      <c r="BA153" s="34">
        <f t="shared" ref="BA153:BA226" si="83">AZ153-E153</f>
        <v>0</v>
      </c>
    </row>
    <row r="154" spans="1:245" s="163" customFormat="1" ht="31.5" hidden="1" outlineLevel="2" x14ac:dyDescent="0.2">
      <c r="A154" s="99" t="s">
        <v>275</v>
      </c>
      <c r="B154" s="63" t="s">
        <v>553</v>
      </c>
      <c r="C154" s="58">
        <v>2.6</v>
      </c>
      <c r="D154" s="58">
        <f t="shared" si="38"/>
        <v>660</v>
      </c>
      <c r="E154" s="58">
        <f t="shared" ref="E154:E158" si="84">SUM(F154:H154)</f>
        <v>660</v>
      </c>
      <c r="F154" s="58">
        <v>0</v>
      </c>
      <c r="G154" s="58">
        <v>660</v>
      </c>
      <c r="H154" s="59">
        <v>0</v>
      </c>
      <c r="I154" s="58">
        <f t="shared" ref="I154:I158" si="85">SUM(J154:L154)</f>
        <v>0</v>
      </c>
      <c r="J154" s="59">
        <v>0</v>
      </c>
      <c r="K154" s="58">
        <v>0</v>
      </c>
      <c r="L154" s="58">
        <v>0</v>
      </c>
      <c r="M154" s="58">
        <f t="shared" ref="M154:M158" si="86">SUM(N154:P154)</f>
        <v>0</v>
      </c>
      <c r="N154" s="59">
        <v>0</v>
      </c>
      <c r="O154" s="58">
        <v>0</v>
      </c>
      <c r="P154" s="58">
        <v>0</v>
      </c>
      <c r="Q154" s="58" t="s">
        <v>163</v>
      </c>
      <c r="R154" s="74">
        <f t="shared" ref="R154:R158" si="87">W154+30</f>
        <v>44360</v>
      </c>
      <c r="S154" s="74" t="s">
        <v>495</v>
      </c>
      <c r="T154" s="74" t="s">
        <v>495</v>
      </c>
      <c r="U154" s="74" t="s">
        <v>495</v>
      </c>
      <c r="V154" s="74" t="s">
        <v>495</v>
      </c>
      <c r="W154" s="74">
        <v>44330</v>
      </c>
      <c r="X154" s="74"/>
      <c r="Y154" s="74"/>
      <c r="Z154" s="74"/>
      <c r="AA154" s="74"/>
      <c r="AB154" s="74"/>
      <c r="AC154" s="74" t="s">
        <v>41</v>
      </c>
      <c r="AD154" s="74" t="s">
        <v>41</v>
      </c>
      <c r="AE154" s="74" t="s">
        <v>41</v>
      </c>
      <c r="AF154" s="74" t="s">
        <v>41</v>
      </c>
      <c r="AG154" s="58"/>
      <c r="AH154" s="58"/>
      <c r="AI154" s="58"/>
      <c r="AJ154" s="58"/>
      <c r="AK154" s="58"/>
      <c r="AL154" s="58"/>
      <c r="AM154" s="58"/>
      <c r="AN154" s="58"/>
      <c r="AO154" s="59"/>
      <c r="AP154" s="286" t="s">
        <v>504</v>
      </c>
      <c r="AZ154" s="34">
        <f t="shared" si="52"/>
        <v>660</v>
      </c>
      <c r="BA154" s="34">
        <f t="shared" si="83"/>
        <v>0</v>
      </c>
    </row>
    <row r="155" spans="1:245" s="161" customFormat="1" ht="15.75" hidden="1" outlineLevel="2" x14ac:dyDescent="0.25">
      <c r="A155" s="99" t="s">
        <v>277</v>
      </c>
      <c r="B155" s="63" t="s">
        <v>554</v>
      </c>
      <c r="C155" s="58">
        <v>0.1</v>
      </c>
      <c r="D155" s="58">
        <f t="shared" si="38"/>
        <v>490</v>
      </c>
      <c r="E155" s="58">
        <f t="shared" si="84"/>
        <v>490</v>
      </c>
      <c r="F155" s="58">
        <v>0</v>
      </c>
      <c r="G155" s="58">
        <v>490</v>
      </c>
      <c r="H155" s="59">
        <v>0</v>
      </c>
      <c r="I155" s="58">
        <f t="shared" si="85"/>
        <v>0</v>
      </c>
      <c r="J155" s="59">
        <v>0</v>
      </c>
      <c r="K155" s="58">
        <v>0</v>
      </c>
      <c r="L155" s="58">
        <v>0</v>
      </c>
      <c r="M155" s="58">
        <f t="shared" si="86"/>
        <v>0</v>
      </c>
      <c r="N155" s="59">
        <v>0</v>
      </c>
      <c r="O155" s="58">
        <v>0</v>
      </c>
      <c r="P155" s="58">
        <v>0</v>
      </c>
      <c r="Q155" s="58" t="s">
        <v>163</v>
      </c>
      <c r="R155" s="74">
        <f t="shared" si="87"/>
        <v>44360</v>
      </c>
      <c r="S155" s="74" t="s">
        <v>495</v>
      </c>
      <c r="T155" s="74" t="s">
        <v>495</v>
      </c>
      <c r="U155" s="74" t="s">
        <v>495</v>
      </c>
      <c r="V155" s="74" t="s">
        <v>495</v>
      </c>
      <c r="W155" s="74">
        <v>44330</v>
      </c>
      <c r="X155" s="74"/>
      <c r="Y155" s="74"/>
      <c r="Z155" s="74"/>
      <c r="AA155" s="74"/>
      <c r="AB155" s="74"/>
      <c r="AC155" s="74" t="s">
        <v>41</v>
      </c>
      <c r="AD155" s="74" t="s">
        <v>41</v>
      </c>
      <c r="AE155" s="74" t="s">
        <v>41</v>
      </c>
      <c r="AF155" s="74" t="s">
        <v>41</v>
      </c>
      <c r="AG155" s="58"/>
      <c r="AH155" s="58"/>
      <c r="AI155" s="58"/>
      <c r="AJ155" s="58"/>
      <c r="AK155" s="58"/>
      <c r="AL155" s="58"/>
      <c r="AM155" s="58"/>
      <c r="AN155" s="58"/>
      <c r="AO155" s="59"/>
      <c r="AP155" s="286" t="s">
        <v>504</v>
      </c>
      <c r="AZ155" s="34">
        <f t="shared" si="52"/>
        <v>490</v>
      </c>
      <c r="BA155" s="34">
        <f t="shared" si="83"/>
        <v>0</v>
      </c>
    </row>
    <row r="156" spans="1:245" s="135" customFormat="1" ht="15.75" hidden="1" outlineLevel="2" x14ac:dyDescent="0.2">
      <c r="A156" s="99" t="s">
        <v>279</v>
      </c>
      <c r="B156" s="63" t="s">
        <v>280</v>
      </c>
      <c r="C156" s="58">
        <v>0</v>
      </c>
      <c r="D156" s="58">
        <f t="shared" si="38"/>
        <v>800</v>
      </c>
      <c r="E156" s="58">
        <f t="shared" si="84"/>
        <v>800</v>
      </c>
      <c r="F156" s="58">
        <v>0</v>
      </c>
      <c r="G156" s="58">
        <f>8000*0.1</f>
        <v>800</v>
      </c>
      <c r="H156" s="59">
        <v>0</v>
      </c>
      <c r="I156" s="58">
        <f t="shared" si="85"/>
        <v>0</v>
      </c>
      <c r="J156" s="59">
        <v>0</v>
      </c>
      <c r="K156" s="58">
        <v>0</v>
      </c>
      <c r="L156" s="58">
        <v>0</v>
      </c>
      <c r="M156" s="58">
        <f t="shared" si="86"/>
        <v>0</v>
      </c>
      <c r="N156" s="59">
        <v>0</v>
      </c>
      <c r="O156" s="58">
        <v>0</v>
      </c>
      <c r="P156" s="58">
        <v>0</v>
      </c>
      <c r="Q156" s="58" t="s">
        <v>214</v>
      </c>
      <c r="R156" s="74">
        <f t="shared" si="87"/>
        <v>44364</v>
      </c>
      <c r="S156" s="74">
        <v>44246</v>
      </c>
      <c r="T156" s="74">
        <f t="shared" ref="T156:T158" si="88">S156+10</f>
        <v>44256</v>
      </c>
      <c r="U156" s="74">
        <f t="shared" ref="U156:U158" si="89">T156+8</f>
        <v>44264</v>
      </c>
      <c r="V156" s="74">
        <f t="shared" ref="V156:V158" si="90">U156+10</f>
        <v>44274</v>
      </c>
      <c r="W156" s="82">
        <f t="shared" ref="W156:W158" si="91">V156+60</f>
        <v>44334</v>
      </c>
      <c r="X156" s="74"/>
      <c r="Y156" s="74"/>
      <c r="Z156" s="74"/>
      <c r="AA156" s="74"/>
      <c r="AB156" s="74"/>
      <c r="AC156" s="74" t="s">
        <v>41</v>
      </c>
      <c r="AD156" s="74" t="s">
        <v>41</v>
      </c>
      <c r="AE156" s="74" t="s">
        <v>41</v>
      </c>
      <c r="AF156" s="74" t="s">
        <v>41</v>
      </c>
      <c r="AG156" s="58"/>
      <c r="AH156" s="58"/>
      <c r="AI156" s="58"/>
      <c r="AJ156" s="58"/>
      <c r="AK156" s="58"/>
      <c r="AL156" s="58"/>
      <c r="AM156" s="58"/>
      <c r="AN156" s="58"/>
      <c r="AO156" s="59"/>
      <c r="AP156" s="261" t="s">
        <v>555</v>
      </c>
      <c r="AZ156" s="34">
        <f t="shared" si="52"/>
        <v>800</v>
      </c>
      <c r="BA156" s="34">
        <f t="shared" si="83"/>
        <v>0</v>
      </c>
    </row>
    <row r="157" spans="1:245" s="135" customFormat="1" ht="15.75" hidden="1" outlineLevel="2" x14ac:dyDescent="0.2">
      <c r="A157" s="99" t="s">
        <v>283</v>
      </c>
      <c r="B157" s="63" t="s">
        <v>920</v>
      </c>
      <c r="C157" s="58">
        <v>0.37</v>
      </c>
      <c r="D157" s="58">
        <f t="shared" si="38"/>
        <v>800</v>
      </c>
      <c r="E157" s="58">
        <f t="shared" si="84"/>
        <v>800</v>
      </c>
      <c r="F157" s="58">
        <v>0</v>
      </c>
      <c r="G157" s="58">
        <f>8000*0.1</f>
        <v>800</v>
      </c>
      <c r="H157" s="59">
        <v>0</v>
      </c>
      <c r="I157" s="58">
        <f t="shared" si="85"/>
        <v>0</v>
      </c>
      <c r="J157" s="59">
        <v>0</v>
      </c>
      <c r="K157" s="58">
        <v>0</v>
      </c>
      <c r="L157" s="58">
        <v>0</v>
      </c>
      <c r="M157" s="58">
        <f t="shared" si="86"/>
        <v>0</v>
      </c>
      <c r="N157" s="59">
        <v>0</v>
      </c>
      <c r="O157" s="58">
        <v>0</v>
      </c>
      <c r="P157" s="58">
        <v>0</v>
      </c>
      <c r="Q157" s="58" t="s">
        <v>214</v>
      </c>
      <c r="R157" s="74">
        <f t="shared" si="87"/>
        <v>44364</v>
      </c>
      <c r="S157" s="74">
        <v>44246</v>
      </c>
      <c r="T157" s="74">
        <f t="shared" si="88"/>
        <v>44256</v>
      </c>
      <c r="U157" s="74">
        <f t="shared" si="89"/>
        <v>44264</v>
      </c>
      <c r="V157" s="74">
        <f t="shared" si="90"/>
        <v>44274</v>
      </c>
      <c r="W157" s="82">
        <f t="shared" si="91"/>
        <v>44334</v>
      </c>
      <c r="X157" s="74"/>
      <c r="Y157" s="74"/>
      <c r="Z157" s="74"/>
      <c r="AA157" s="74"/>
      <c r="AB157" s="74"/>
      <c r="AC157" s="74" t="s">
        <v>41</v>
      </c>
      <c r="AD157" s="74" t="s">
        <v>41</v>
      </c>
      <c r="AE157" s="74" t="s">
        <v>41</v>
      </c>
      <c r="AF157" s="74" t="s">
        <v>41</v>
      </c>
      <c r="AG157" s="58"/>
      <c r="AH157" s="58"/>
      <c r="AI157" s="58"/>
      <c r="AJ157" s="58"/>
      <c r="AK157" s="58"/>
      <c r="AL157" s="58"/>
      <c r="AM157" s="58"/>
      <c r="AN157" s="58"/>
      <c r="AO157" s="59"/>
      <c r="AP157" s="261" t="s">
        <v>555</v>
      </c>
      <c r="AZ157" s="34">
        <f t="shared" si="52"/>
        <v>800</v>
      </c>
      <c r="BA157" s="34">
        <f t="shared" si="83"/>
        <v>0</v>
      </c>
    </row>
    <row r="158" spans="1:245" s="135" customFormat="1" ht="15.75" hidden="1" outlineLevel="2" x14ac:dyDescent="0.2">
      <c r="A158" s="99" t="s">
        <v>286</v>
      </c>
      <c r="B158" s="63" t="s">
        <v>921</v>
      </c>
      <c r="C158" s="58">
        <v>1</v>
      </c>
      <c r="D158" s="58">
        <f t="shared" si="38"/>
        <v>800</v>
      </c>
      <c r="E158" s="58">
        <f t="shared" si="84"/>
        <v>800</v>
      </c>
      <c r="F158" s="58">
        <v>0</v>
      </c>
      <c r="G158" s="58">
        <f>8000*0.1</f>
        <v>800</v>
      </c>
      <c r="H158" s="59">
        <v>0</v>
      </c>
      <c r="I158" s="58">
        <f t="shared" si="85"/>
        <v>0</v>
      </c>
      <c r="J158" s="59">
        <v>0</v>
      </c>
      <c r="K158" s="58">
        <v>0</v>
      </c>
      <c r="L158" s="58">
        <v>0</v>
      </c>
      <c r="M158" s="58">
        <f t="shared" si="86"/>
        <v>0</v>
      </c>
      <c r="N158" s="59">
        <v>0</v>
      </c>
      <c r="O158" s="58">
        <v>0</v>
      </c>
      <c r="P158" s="58">
        <v>0</v>
      </c>
      <c r="Q158" s="58" t="s">
        <v>214</v>
      </c>
      <c r="R158" s="74">
        <f t="shared" si="87"/>
        <v>44364</v>
      </c>
      <c r="S158" s="74">
        <v>44246</v>
      </c>
      <c r="T158" s="74">
        <f t="shared" si="88"/>
        <v>44256</v>
      </c>
      <c r="U158" s="74">
        <f t="shared" si="89"/>
        <v>44264</v>
      </c>
      <c r="V158" s="74">
        <f t="shared" si="90"/>
        <v>44274</v>
      </c>
      <c r="W158" s="82">
        <f t="shared" si="91"/>
        <v>44334</v>
      </c>
      <c r="X158" s="74"/>
      <c r="Y158" s="74"/>
      <c r="Z158" s="74"/>
      <c r="AA158" s="74"/>
      <c r="AB158" s="74"/>
      <c r="AC158" s="74" t="s">
        <v>41</v>
      </c>
      <c r="AD158" s="74" t="s">
        <v>41</v>
      </c>
      <c r="AE158" s="74" t="s">
        <v>41</v>
      </c>
      <c r="AF158" s="74" t="s">
        <v>41</v>
      </c>
      <c r="AG158" s="58"/>
      <c r="AH158" s="58"/>
      <c r="AI158" s="58"/>
      <c r="AJ158" s="58"/>
      <c r="AK158" s="58"/>
      <c r="AL158" s="58"/>
      <c r="AM158" s="58"/>
      <c r="AN158" s="58"/>
      <c r="AO158" s="59"/>
      <c r="AP158" s="261" t="s">
        <v>555</v>
      </c>
      <c r="AZ158" s="34">
        <f t="shared" si="52"/>
        <v>800</v>
      </c>
      <c r="BA158" s="34">
        <f t="shared" si="83"/>
        <v>0</v>
      </c>
    </row>
    <row r="159" spans="1:245" s="54" customFormat="1" ht="15.75" hidden="1" outlineLevel="1" x14ac:dyDescent="0.2">
      <c r="A159" s="29">
        <v>10</v>
      </c>
      <c r="B159" s="29" t="s">
        <v>308</v>
      </c>
      <c r="C159" s="31">
        <f>SUM(C160:C161)</f>
        <v>5.2</v>
      </c>
      <c r="D159" s="31">
        <f t="shared" ref="D159:P159" si="92">SUM(D160:D161)</f>
        <v>4999.9841666666543</v>
      </c>
      <c r="E159" s="31">
        <f t="shared" si="92"/>
        <v>4999.9841666666543</v>
      </c>
      <c r="F159" s="31">
        <f t="shared" si="92"/>
        <v>0</v>
      </c>
      <c r="G159" s="31">
        <f t="shared" si="92"/>
        <v>4999.9841666666543</v>
      </c>
      <c r="H159" s="31">
        <f t="shared" si="92"/>
        <v>0</v>
      </c>
      <c r="I159" s="31">
        <f t="shared" si="92"/>
        <v>0</v>
      </c>
      <c r="J159" s="31">
        <f t="shared" si="92"/>
        <v>0</v>
      </c>
      <c r="K159" s="31">
        <f t="shared" si="92"/>
        <v>0</v>
      </c>
      <c r="L159" s="31">
        <f t="shared" si="92"/>
        <v>0</v>
      </c>
      <c r="M159" s="31">
        <f t="shared" si="92"/>
        <v>0</v>
      </c>
      <c r="N159" s="31">
        <f t="shared" si="92"/>
        <v>0</v>
      </c>
      <c r="O159" s="31">
        <f t="shared" si="92"/>
        <v>0</v>
      </c>
      <c r="P159" s="31">
        <f t="shared" si="92"/>
        <v>0</v>
      </c>
      <c r="Q159" s="52" t="s">
        <v>41</v>
      </c>
      <c r="R159" s="72" t="s">
        <v>41</v>
      </c>
      <c r="S159" s="72" t="s">
        <v>41</v>
      </c>
      <c r="T159" s="72" t="s">
        <v>41</v>
      </c>
      <c r="U159" s="72" t="s">
        <v>41</v>
      </c>
      <c r="V159" s="72" t="s">
        <v>41</v>
      </c>
      <c r="W159" s="72" t="s">
        <v>41</v>
      </c>
      <c r="X159" s="52" t="s">
        <v>41</v>
      </c>
      <c r="Y159" s="52" t="s">
        <v>41</v>
      </c>
      <c r="Z159" s="52" t="s">
        <v>41</v>
      </c>
      <c r="AA159" s="52" t="s">
        <v>41</v>
      </c>
      <c r="AB159" s="52" t="s">
        <v>41</v>
      </c>
      <c r="AC159" s="52" t="s">
        <v>41</v>
      </c>
      <c r="AD159" s="52" t="s">
        <v>41</v>
      </c>
      <c r="AE159" s="52" t="s">
        <v>41</v>
      </c>
      <c r="AF159" s="52" t="s">
        <v>41</v>
      </c>
      <c r="AG159" s="52" t="s">
        <v>41</v>
      </c>
      <c r="AH159" s="52" t="s">
        <v>41</v>
      </c>
      <c r="AI159" s="52" t="s">
        <v>41</v>
      </c>
      <c r="AJ159" s="52" t="s">
        <v>41</v>
      </c>
      <c r="AK159" s="52" t="s">
        <v>41</v>
      </c>
      <c r="AL159" s="52" t="s">
        <v>41</v>
      </c>
      <c r="AM159" s="52" t="s">
        <v>41</v>
      </c>
      <c r="AN159" s="52" t="s">
        <v>41</v>
      </c>
      <c r="AO159" s="245" t="s">
        <v>41</v>
      </c>
      <c r="AP159" s="273"/>
      <c r="AZ159" s="34">
        <f t="shared" si="52"/>
        <v>4999.9841666666543</v>
      </c>
      <c r="BA159" s="34">
        <f t="shared" si="83"/>
        <v>0</v>
      </c>
    </row>
    <row r="160" spans="1:245" s="166" customFormat="1" ht="31.5" hidden="1" outlineLevel="2" x14ac:dyDescent="0.2">
      <c r="A160" s="99" t="s">
        <v>309</v>
      </c>
      <c r="B160" s="63" t="s">
        <v>561</v>
      </c>
      <c r="C160" s="58">
        <v>0</v>
      </c>
      <c r="D160" s="58">
        <f t="shared" si="38"/>
        <v>4415.32</v>
      </c>
      <c r="E160" s="58">
        <f t="shared" ref="E160:E161" si="93">SUM(F160:H160)</f>
        <v>4415.32</v>
      </c>
      <c r="F160" s="58">
        <v>0</v>
      </c>
      <c r="G160" s="58">
        <v>4415.32</v>
      </c>
      <c r="H160" s="59">
        <v>0</v>
      </c>
      <c r="I160" s="58">
        <f t="shared" ref="I160:I161" si="94">SUM(J160:L160)</f>
        <v>0</v>
      </c>
      <c r="J160" s="59">
        <v>0</v>
      </c>
      <c r="K160" s="58">
        <v>0</v>
      </c>
      <c r="L160" s="58">
        <v>0</v>
      </c>
      <c r="M160" s="58">
        <f t="shared" ref="M160:M161" si="95">SUM(N160:P160)</f>
        <v>0</v>
      </c>
      <c r="N160" s="59">
        <v>0</v>
      </c>
      <c r="O160" s="58">
        <v>0</v>
      </c>
      <c r="P160" s="58">
        <v>0</v>
      </c>
      <c r="Q160" s="58" t="s">
        <v>163</v>
      </c>
      <c r="R160" s="74">
        <f>W160+30</f>
        <v>44363</v>
      </c>
      <c r="S160" s="74" t="s">
        <v>495</v>
      </c>
      <c r="T160" s="74" t="s">
        <v>495</v>
      </c>
      <c r="U160" s="74" t="s">
        <v>495</v>
      </c>
      <c r="V160" s="74" t="s">
        <v>495</v>
      </c>
      <c r="W160" s="74">
        <v>44333</v>
      </c>
      <c r="X160" s="74"/>
      <c r="Y160" s="74"/>
      <c r="Z160" s="74"/>
      <c r="AA160" s="74"/>
      <c r="AB160" s="74"/>
      <c r="AC160" s="74" t="s">
        <v>41</v>
      </c>
      <c r="AD160" s="74" t="s">
        <v>41</v>
      </c>
      <c r="AE160" s="74" t="s">
        <v>41</v>
      </c>
      <c r="AF160" s="74" t="s">
        <v>41</v>
      </c>
      <c r="AG160" s="58"/>
      <c r="AH160" s="58"/>
      <c r="AI160" s="58"/>
      <c r="AJ160" s="58"/>
      <c r="AK160" s="58"/>
      <c r="AL160" s="58"/>
      <c r="AM160" s="58"/>
      <c r="AN160" s="58"/>
      <c r="AO160" s="59"/>
      <c r="AP160" s="282"/>
      <c r="AZ160" s="34">
        <f t="shared" si="52"/>
        <v>4415.32</v>
      </c>
      <c r="BA160" s="34">
        <f t="shared" si="83"/>
        <v>0</v>
      </c>
    </row>
    <row r="161" spans="1:245" s="167" customFormat="1" ht="15.75" hidden="1" outlineLevel="2" x14ac:dyDescent="0.2">
      <c r="A161" s="99" t="s">
        <v>311</v>
      </c>
      <c r="B161" s="63" t="s">
        <v>562</v>
      </c>
      <c r="C161" s="58">
        <v>5.2</v>
      </c>
      <c r="D161" s="58">
        <f t="shared" si="38"/>
        <v>584.66416666665464</v>
      </c>
      <c r="E161" s="58">
        <f t="shared" si="93"/>
        <v>584.66416666665464</v>
      </c>
      <c r="F161" s="58">
        <v>0</v>
      </c>
      <c r="G161" s="58">
        <v>584.66416666665464</v>
      </c>
      <c r="H161" s="59">
        <v>0</v>
      </c>
      <c r="I161" s="58">
        <f t="shared" si="94"/>
        <v>0</v>
      </c>
      <c r="J161" s="59">
        <v>0</v>
      </c>
      <c r="K161" s="58">
        <v>0</v>
      </c>
      <c r="L161" s="58">
        <v>0</v>
      </c>
      <c r="M161" s="58">
        <f t="shared" si="95"/>
        <v>0</v>
      </c>
      <c r="N161" s="59">
        <v>0</v>
      </c>
      <c r="O161" s="58">
        <v>0</v>
      </c>
      <c r="P161" s="58">
        <v>0</v>
      </c>
      <c r="Q161" s="58" t="s">
        <v>214</v>
      </c>
      <c r="R161" s="74">
        <f>W161+30</f>
        <v>44364</v>
      </c>
      <c r="S161" s="74">
        <v>44247</v>
      </c>
      <c r="T161" s="74">
        <f>S161+10</f>
        <v>44257</v>
      </c>
      <c r="U161" s="74">
        <f>T161+7</f>
        <v>44264</v>
      </c>
      <c r="V161" s="74">
        <f>U161+10</f>
        <v>44274</v>
      </c>
      <c r="W161" s="82">
        <f t="shared" ref="W161" si="96">V161+60</f>
        <v>44334</v>
      </c>
      <c r="X161" s="74"/>
      <c r="Y161" s="74"/>
      <c r="Z161" s="74"/>
      <c r="AA161" s="74"/>
      <c r="AB161" s="74"/>
      <c r="AC161" s="74" t="s">
        <v>41</v>
      </c>
      <c r="AD161" s="74" t="s">
        <v>41</v>
      </c>
      <c r="AE161" s="74" t="s">
        <v>41</v>
      </c>
      <c r="AF161" s="74" t="s">
        <v>41</v>
      </c>
      <c r="AG161" s="58"/>
      <c r="AH161" s="58"/>
      <c r="AI161" s="58"/>
      <c r="AJ161" s="58"/>
      <c r="AK161" s="58"/>
      <c r="AL161" s="58"/>
      <c r="AM161" s="58"/>
      <c r="AN161" s="58"/>
      <c r="AO161" s="59"/>
      <c r="AP161" s="286" t="s">
        <v>523</v>
      </c>
      <c r="AZ161" s="34">
        <f t="shared" si="52"/>
        <v>584.66416666665464</v>
      </c>
      <c r="BA161" s="34">
        <f t="shared" si="83"/>
        <v>0</v>
      </c>
    </row>
    <row r="162" spans="1:245" s="54" customFormat="1" ht="15.75" hidden="1" outlineLevel="1" x14ac:dyDescent="0.2">
      <c r="A162" s="29">
        <v>11</v>
      </c>
      <c r="B162" s="29" t="s">
        <v>327</v>
      </c>
      <c r="C162" s="31">
        <f>SUM(C163:C166)</f>
        <v>7</v>
      </c>
      <c r="D162" s="31">
        <f t="shared" ref="D162:P162" si="97">SUM(D163:D166)</f>
        <v>2740.05125</v>
      </c>
      <c r="E162" s="31">
        <f t="shared" si="97"/>
        <v>2740.05125</v>
      </c>
      <c r="F162" s="31">
        <f t="shared" si="97"/>
        <v>0</v>
      </c>
      <c r="G162" s="31">
        <f t="shared" si="97"/>
        <v>2740.05125</v>
      </c>
      <c r="H162" s="31">
        <f t="shared" si="97"/>
        <v>0</v>
      </c>
      <c r="I162" s="31">
        <f t="shared" si="97"/>
        <v>0</v>
      </c>
      <c r="J162" s="31">
        <f t="shared" si="97"/>
        <v>0</v>
      </c>
      <c r="K162" s="31">
        <f t="shared" si="97"/>
        <v>0</v>
      </c>
      <c r="L162" s="31">
        <f t="shared" si="97"/>
        <v>0</v>
      </c>
      <c r="M162" s="31">
        <f t="shared" si="97"/>
        <v>0</v>
      </c>
      <c r="N162" s="31">
        <f t="shared" si="97"/>
        <v>0</v>
      </c>
      <c r="O162" s="31">
        <f t="shared" si="97"/>
        <v>0</v>
      </c>
      <c r="P162" s="31">
        <f t="shared" si="97"/>
        <v>0</v>
      </c>
      <c r="Q162" s="52" t="s">
        <v>41</v>
      </c>
      <c r="R162" s="72" t="s">
        <v>41</v>
      </c>
      <c r="S162" s="72" t="s">
        <v>41</v>
      </c>
      <c r="T162" s="72" t="s">
        <v>41</v>
      </c>
      <c r="U162" s="72" t="s">
        <v>41</v>
      </c>
      <c r="V162" s="72" t="s">
        <v>41</v>
      </c>
      <c r="W162" s="72" t="s">
        <v>41</v>
      </c>
      <c r="X162" s="52" t="s">
        <v>41</v>
      </c>
      <c r="Y162" s="52" t="s">
        <v>41</v>
      </c>
      <c r="Z162" s="52" t="s">
        <v>41</v>
      </c>
      <c r="AA162" s="52" t="s">
        <v>41</v>
      </c>
      <c r="AB162" s="52" t="s">
        <v>41</v>
      </c>
      <c r="AC162" s="52" t="s">
        <v>41</v>
      </c>
      <c r="AD162" s="52" t="s">
        <v>41</v>
      </c>
      <c r="AE162" s="52" t="s">
        <v>41</v>
      </c>
      <c r="AF162" s="52" t="s">
        <v>41</v>
      </c>
      <c r="AG162" s="52" t="s">
        <v>41</v>
      </c>
      <c r="AH162" s="52" t="s">
        <v>41</v>
      </c>
      <c r="AI162" s="52" t="s">
        <v>41</v>
      </c>
      <c r="AJ162" s="52" t="s">
        <v>41</v>
      </c>
      <c r="AK162" s="52" t="s">
        <v>41</v>
      </c>
      <c r="AL162" s="52" t="s">
        <v>41</v>
      </c>
      <c r="AM162" s="52" t="s">
        <v>41</v>
      </c>
      <c r="AN162" s="52" t="s">
        <v>41</v>
      </c>
      <c r="AO162" s="245" t="s">
        <v>41</v>
      </c>
      <c r="AP162" s="273"/>
      <c r="AZ162" s="34">
        <f t="shared" si="52"/>
        <v>2740.05125</v>
      </c>
      <c r="BA162" s="34">
        <f t="shared" si="83"/>
        <v>0</v>
      </c>
    </row>
    <row r="163" spans="1:245" s="147" customFormat="1" ht="15.75" hidden="1" outlineLevel="2" x14ac:dyDescent="0.2">
      <c r="A163" s="99" t="s">
        <v>328</v>
      </c>
      <c r="B163" s="57" t="s">
        <v>565</v>
      </c>
      <c r="C163" s="58">
        <v>0</v>
      </c>
      <c r="D163" s="58">
        <f t="shared" si="38"/>
        <v>529.01165000000003</v>
      </c>
      <c r="E163" s="58">
        <f t="shared" ref="E163:E166" si="98">SUM(F163:H163)</f>
        <v>529.01165000000003</v>
      </c>
      <c r="F163" s="58">
        <v>0</v>
      </c>
      <c r="G163" s="58">
        <v>529.01165000000003</v>
      </c>
      <c r="H163" s="59">
        <v>0</v>
      </c>
      <c r="I163" s="58">
        <f t="shared" ref="I163:I166" si="99">SUM(J163:L163)</f>
        <v>0</v>
      </c>
      <c r="J163" s="59">
        <v>0</v>
      </c>
      <c r="K163" s="58">
        <v>0</v>
      </c>
      <c r="L163" s="58">
        <v>0</v>
      </c>
      <c r="M163" s="58">
        <f t="shared" ref="M163:M166" si="100">SUM(N163:P163)</f>
        <v>0</v>
      </c>
      <c r="N163" s="59">
        <v>0</v>
      </c>
      <c r="O163" s="58">
        <v>0</v>
      </c>
      <c r="P163" s="58">
        <v>0</v>
      </c>
      <c r="Q163" s="58" t="s">
        <v>163</v>
      </c>
      <c r="R163" s="74">
        <f t="shared" ref="R163:R166" si="101">W163+30</f>
        <v>44363</v>
      </c>
      <c r="S163" s="74" t="s">
        <v>503</v>
      </c>
      <c r="T163" s="74" t="s">
        <v>503</v>
      </c>
      <c r="U163" s="74" t="s">
        <v>503</v>
      </c>
      <c r="V163" s="74" t="s">
        <v>503</v>
      </c>
      <c r="W163" s="74">
        <v>44333</v>
      </c>
      <c r="X163" s="74"/>
      <c r="Y163" s="74"/>
      <c r="Z163" s="74"/>
      <c r="AA163" s="74"/>
      <c r="AB163" s="74"/>
      <c r="AC163" s="74" t="s">
        <v>41</v>
      </c>
      <c r="AD163" s="74" t="s">
        <v>41</v>
      </c>
      <c r="AE163" s="74" t="s">
        <v>41</v>
      </c>
      <c r="AF163" s="74" t="s">
        <v>41</v>
      </c>
      <c r="AG163" s="58"/>
      <c r="AH163" s="58"/>
      <c r="AI163" s="58"/>
      <c r="AJ163" s="58"/>
      <c r="AK163" s="58"/>
      <c r="AL163" s="58"/>
      <c r="AM163" s="58"/>
      <c r="AN163" s="58"/>
      <c r="AO163" s="59"/>
      <c r="AP163" s="286" t="s">
        <v>504</v>
      </c>
      <c r="AZ163" s="34">
        <f t="shared" si="52"/>
        <v>529.01165000000003</v>
      </c>
      <c r="BA163" s="34">
        <f t="shared" si="83"/>
        <v>0</v>
      </c>
    </row>
    <row r="164" spans="1:245" s="147" customFormat="1" ht="15.75" hidden="1" outlineLevel="2" x14ac:dyDescent="0.2">
      <c r="A164" s="99" t="s">
        <v>330</v>
      </c>
      <c r="B164" s="57" t="s">
        <v>566</v>
      </c>
      <c r="C164" s="58">
        <v>0</v>
      </c>
      <c r="D164" s="58">
        <f t="shared" si="38"/>
        <v>481.16135000000003</v>
      </c>
      <c r="E164" s="58">
        <f t="shared" si="98"/>
        <v>481.16135000000003</v>
      </c>
      <c r="F164" s="58">
        <v>0</v>
      </c>
      <c r="G164" s="58">
        <v>481.16135000000003</v>
      </c>
      <c r="H164" s="59">
        <v>0</v>
      </c>
      <c r="I164" s="58">
        <f t="shared" si="99"/>
        <v>0</v>
      </c>
      <c r="J164" s="59">
        <v>0</v>
      </c>
      <c r="K164" s="58">
        <v>0</v>
      </c>
      <c r="L164" s="58">
        <v>0</v>
      </c>
      <c r="M164" s="58">
        <f t="shared" si="100"/>
        <v>0</v>
      </c>
      <c r="N164" s="59">
        <v>0</v>
      </c>
      <c r="O164" s="58">
        <v>0</v>
      </c>
      <c r="P164" s="58">
        <v>0</v>
      </c>
      <c r="Q164" s="58" t="s">
        <v>163</v>
      </c>
      <c r="R164" s="74">
        <f t="shared" si="101"/>
        <v>44363</v>
      </c>
      <c r="S164" s="74" t="s">
        <v>503</v>
      </c>
      <c r="T164" s="74" t="s">
        <v>503</v>
      </c>
      <c r="U164" s="74" t="s">
        <v>503</v>
      </c>
      <c r="V164" s="74" t="s">
        <v>503</v>
      </c>
      <c r="W164" s="74">
        <v>44333</v>
      </c>
      <c r="X164" s="74"/>
      <c r="Y164" s="74"/>
      <c r="Z164" s="74"/>
      <c r="AA164" s="74"/>
      <c r="AB164" s="74"/>
      <c r="AC164" s="74" t="s">
        <v>41</v>
      </c>
      <c r="AD164" s="74" t="s">
        <v>41</v>
      </c>
      <c r="AE164" s="74" t="s">
        <v>41</v>
      </c>
      <c r="AF164" s="74" t="s">
        <v>41</v>
      </c>
      <c r="AG164" s="58"/>
      <c r="AH164" s="58"/>
      <c r="AI164" s="58"/>
      <c r="AJ164" s="58"/>
      <c r="AK164" s="58"/>
      <c r="AL164" s="58"/>
      <c r="AM164" s="58"/>
      <c r="AN164" s="58"/>
      <c r="AO164" s="59"/>
      <c r="AP164" s="286" t="s">
        <v>504</v>
      </c>
      <c r="AZ164" s="34">
        <f t="shared" si="52"/>
        <v>481.16135000000003</v>
      </c>
      <c r="BA164" s="34">
        <f t="shared" si="83"/>
        <v>0</v>
      </c>
    </row>
    <row r="165" spans="1:245" s="147" customFormat="1" ht="15.75" hidden="1" outlineLevel="2" x14ac:dyDescent="0.2">
      <c r="A165" s="99" t="s">
        <v>567</v>
      </c>
      <c r="B165" s="57" t="s">
        <v>568</v>
      </c>
      <c r="C165" s="58">
        <v>0</v>
      </c>
      <c r="D165" s="58">
        <f t="shared" si="38"/>
        <v>504.87824999999998</v>
      </c>
      <c r="E165" s="58">
        <f t="shared" si="98"/>
        <v>504.87824999999998</v>
      </c>
      <c r="F165" s="58">
        <v>0</v>
      </c>
      <c r="G165" s="58">
        <v>504.87824999999998</v>
      </c>
      <c r="H165" s="59">
        <v>0</v>
      </c>
      <c r="I165" s="58">
        <f t="shared" si="99"/>
        <v>0</v>
      </c>
      <c r="J165" s="59">
        <v>0</v>
      </c>
      <c r="K165" s="58">
        <v>0</v>
      </c>
      <c r="L165" s="58">
        <v>0</v>
      </c>
      <c r="M165" s="58">
        <f t="shared" si="100"/>
        <v>0</v>
      </c>
      <c r="N165" s="59">
        <v>0</v>
      </c>
      <c r="O165" s="58">
        <v>0</v>
      </c>
      <c r="P165" s="58">
        <v>0</v>
      </c>
      <c r="Q165" s="58" t="s">
        <v>163</v>
      </c>
      <c r="R165" s="74">
        <f t="shared" si="101"/>
        <v>44363</v>
      </c>
      <c r="S165" s="74" t="s">
        <v>503</v>
      </c>
      <c r="T165" s="74" t="s">
        <v>503</v>
      </c>
      <c r="U165" s="74" t="s">
        <v>503</v>
      </c>
      <c r="V165" s="74" t="s">
        <v>503</v>
      </c>
      <c r="W165" s="74">
        <v>44333</v>
      </c>
      <c r="X165" s="74"/>
      <c r="Y165" s="74"/>
      <c r="Z165" s="74"/>
      <c r="AA165" s="74"/>
      <c r="AB165" s="74"/>
      <c r="AC165" s="74" t="s">
        <v>41</v>
      </c>
      <c r="AD165" s="74" t="s">
        <v>41</v>
      </c>
      <c r="AE165" s="74" t="s">
        <v>41</v>
      </c>
      <c r="AF165" s="74" t="s">
        <v>41</v>
      </c>
      <c r="AG165" s="58"/>
      <c r="AH165" s="58"/>
      <c r="AI165" s="58"/>
      <c r="AJ165" s="58"/>
      <c r="AK165" s="58"/>
      <c r="AL165" s="58"/>
      <c r="AM165" s="58"/>
      <c r="AN165" s="58"/>
      <c r="AO165" s="59"/>
      <c r="AP165" s="286" t="s">
        <v>504</v>
      </c>
      <c r="AZ165" s="34">
        <f t="shared" si="52"/>
        <v>504.87824999999998</v>
      </c>
      <c r="BA165" s="34">
        <f t="shared" si="83"/>
        <v>0</v>
      </c>
    </row>
    <row r="166" spans="1:245" s="167" customFormat="1" ht="15.75" hidden="1" outlineLevel="2" x14ac:dyDescent="0.2">
      <c r="A166" s="99" t="s">
        <v>569</v>
      </c>
      <c r="B166" s="57" t="s">
        <v>570</v>
      </c>
      <c r="C166" s="58">
        <v>7</v>
      </c>
      <c r="D166" s="58">
        <f t="shared" si="38"/>
        <v>1225</v>
      </c>
      <c r="E166" s="58">
        <f t="shared" si="98"/>
        <v>1225</v>
      </c>
      <c r="F166" s="58">
        <v>0</v>
      </c>
      <c r="G166" s="58">
        <v>1225</v>
      </c>
      <c r="H166" s="59">
        <v>0</v>
      </c>
      <c r="I166" s="58">
        <f t="shared" si="99"/>
        <v>0</v>
      </c>
      <c r="J166" s="59">
        <v>0</v>
      </c>
      <c r="K166" s="58">
        <v>0</v>
      </c>
      <c r="L166" s="58">
        <v>0</v>
      </c>
      <c r="M166" s="58">
        <f t="shared" si="100"/>
        <v>0</v>
      </c>
      <c r="N166" s="59">
        <v>0</v>
      </c>
      <c r="O166" s="58">
        <v>0</v>
      </c>
      <c r="P166" s="58">
        <v>0</v>
      </c>
      <c r="Q166" s="58" t="s">
        <v>163</v>
      </c>
      <c r="R166" s="74">
        <f t="shared" si="101"/>
        <v>44363</v>
      </c>
      <c r="S166" s="74" t="s">
        <v>495</v>
      </c>
      <c r="T166" s="74" t="s">
        <v>495</v>
      </c>
      <c r="U166" s="74" t="s">
        <v>495</v>
      </c>
      <c r="V166" s="74" t="s">
        <v>495</v>
      </c>
      <c r="W166" s="74">
        <v>44333</v>
      </c>
      <c r="X166" s="74"/>
      <c r="Y166" s="74"/>
      <c r="Z166" s="74"/>
      <c r="AA166" s="74"/>
      <c r="AB166" s="74"/>
      <c r="AC166" s="74" t="s">
        <v>41</v>
      </c>
      <c r="AD166" s="74" t="s">
        <v>41</v>
      </c>
      <c r="AE166" s="74" t="s">
        <v>41</v>
      </c>
      <c r="AF166" s="74" t="s">
        <v>41</v>
      </c>
      <c r="AG166" s="58"/>
      <c r="AH166" s="58"/>
      <c r="AI166" s="58"/>
      <c r="AJ166" s="58"/>
      <c r="AK166" s="58"/>
      <c r="AL166" s="58"/>
      <c r="AM166" s="58"/>
      <c r="AN166" s="58"/>
      <c r="AO166" s="59"/>
      <c r="AP166" s="286" t="s">
        <v>504</v>
      </c>
      <c r="AZ166" s="34">
        <f t="shared" si="52"/>
        <v>1225</v>
      </c>
      <c r="BA166" s="34">
        <f t="shared" si="83"/>
        <v>0</v>
      </c>
    </row>
    <row r="167" spans="1:245" s="54" customFormat="1" ht="15.75" hidden="1" outlineLevel="1" x14ac:dyDescent="0.2">
      <c r="A167" s="29">
        <v>12</v>
      </c>
      <c r="B167" s="29" t="s">
        <v>332</v>
      </c>
      <c r="C167" s="31">
        <f>SUM(C168:C174)</f>
        <v>8.6999999999999993</v>
      </c>
      <c r="D167" s="31">
        <f t="shared" ref="D167:P167" si="102">SUM(D168:D174)</f>
        <v>5560.1049999999996</v>
      </c>
      <c r="E167" s="31">
        <f t="shared" si="102"/>
        <v>2860.105</v>
      </c>
      <c r="F167" s="31">
        <f t="shared" si="102"/>
        <v>0</v>
      </c>
      <c r="G167" s="31">
        <f t="shared" si="102"/>
        <v>2860.105</v>
      </c>
      <c r="H167" s="31">
        <f t="shared" si="102"/>
        <v>0</v>
      </c>
      <c r="I167" s="31">
        <f t="shared" si="102"/>
        <v>2700</v>
      </c>
      <c r="J167" s="31">
        <f t="shared" si="102"/>
        <v>0</v>
      </c>
      <c r="K167" s="31">
        <f t="shared" si="102"/>
        <v>2700</v>
      </c>
      <c r="L167" s="31">
        <f t="shared" si="102"/>
        <v>0</v>
      </c>
      <c r="M167" s="31">
        <f t="shared" si="102"/>
        <v>0</v>
      </c>
      <c r="N167" s="31">
        <f t="shared" si="102"/>
        <v>0</v>
      </c>
      <c r="O167" s="31">
        <f t="shared" si="102"/>
        <v>0</v>
      </c>
      <c r="P167" s="31">
        <f t="shared" si="102"/>
        <v>0</v>
      </c>
      <c r="Q167" s="52" t="s">
        <v>41</v>
      </c>
      <c r="R167" s="72" t="s">
        <v>41</v>
      </c>
      <c r="S167" s="72" t="s">
        <v>41</v>
      </c>
      <c r="T167" s="72" t="s">
        <v>41</v>
      </c>
      <c r="U167" s="72" t="s">
        <v>41</v>
      </c>
      <c r="V167" s="72" t="s">
        <v>41</v>
      </c>
      <c r="W167" s="72" t="s">
        <v>41</v>
      </c>
      <c r="X167" s="52" t="s">
        <v>41</v>
      </c>
      <c r="Y167" s="52" t="s">
        <v>41</v>
      </c>
      <c r="Z167" s="52" t="s">
        <v>41</v>
      </c>
      <c r="AA167" s="52" t="s">
        <v>41</v>
      </c>
      <c r="AB167" s="52" t="s">
        <v>41</v>
      </c>
      <c r="AC167" s="52" t="s">
        <v>41</v>
      </c>
      <c r="AD167" s="52" t="s">
        <v>41</v>
      </c>
      <c r="AE167" s="52" t="s">
        <v>41</v>
      </c>
      <c r="AF167" s="52" t="s">
        <v>41</v>
      </c>
      <c r="AG167" s="52" t="s">
        <v>41</v>
      </c>
      <c r="AH167" s="52" t="s">
        <v>41</v>
      </c>
      <c r="AI167" s="52" t="s">
        <v>41</v>
      </c>
      <c r="AJ167" s="52" t="s">
        <v>41</v>
      </c>
      <c r="AK167" s="52" t="s">
        <v>41</v>
      </c>
      <c r="AL167" s="52" t="s">
        <v>41</v>
      </c>
      <c r="AM167" s="52" t="s">
        <v>41</v>
      </c>
      <c r="AN167" s="52" t="s">
        <v>41</v>
      </c>
      <c r="AO167" s="245" t="s">
        <v>41</v>
      </c>
      <c r="AP167" s="273"/>
      <c r="AZ167" s="34">
        <f t="shared" si="52"/>
        <v>2860.105</v>
      </c>
      <c r="BA167" s="34">
        <f t="shared" si="83"/>
        <v>0</v>
      </c>
    </row>
    <row r="168" spans="1:245" s="147" customFormat="1" ht="15.75" hidden="1" outlineLevel="2" x14ac:dyDescent="0.2">
      <c r="A168" s="99" t="s">
        <v>333</v>
      </c>
      <c r="B168" s="57" t="s">
        <v>575</v>
      </c>
      <c r="C168" s="58">
        <v>0</v>
      </c>
      <c r="D168" s="58">
        <f t="shared" si="38"/>
        <v>761.17499999999995</v>
      </c>
      <c r="E168" s="58">
        <f t="shared" ref="E168:E174" si="103">SUM(F168:H168)</f>
        <v>761.17499999999995</v>
      </c>
      <c r="F168" s="58">
        <v>0</v>
      </c>
      <c r="G168" s="58">
        <v>761.17499999999995</v>
      </c>
      <c r="H168" s="59">
        <v>0</v>
      </c>
      <c r="I168" s="58">
        <f t="shared" ref="I168:I174" si="104">SUM(J168:L168)</f>
        <v>0</v>
      </c>
      <c r="J168" s="59">
        <v>0</v>
      </c>
      <c r="K168" s="58">
        <v>0</v>
      </c>
      <c r="L168" s="58">
        <v>0</v>
      </c>
      <c r="M168" s="58">
        <f t="shared" ref="M168:M174" si="105">SUM(N168:P168)</f>
        <v>0</v>
      </c>
      <c r="N168" s="59">
        <v>0</v>
      </c>
      <c r="O168" s="58">
        <v>0</v>
      </c>
      <c r="P168" s="58">
        <v>0</v>
      </c>
      <c r="Q168" s="58" t="s">
        <v>163</v>
      </c>
      <c r="R168" s="74">
        <f>W168+30</f>
        <v>44364</v>
      </c>
      <c r="S168" s="74" t="s">
        <v>503</v>
      </c>
      <c r="T168" s="74" t="s">
        <v>503</v>
      </c>
      <c r="U168" s="74" t="s">
        <v>503</v>
      </c>
      <c r="V168" s="74" t="s">
        <v>503</v>
      </c>
      <c r="W168" s="74">
        <v>44334</v>
      </c>
      <c r="X168" s="74"/>
      <c r="Y168" s="74"/>
      <c r="Z168" s="74"/>
      <c r="AA168" s="74"/>
      <c r="AB168" s="74"/>
      <c r="AC168" s="74" t="s">
        <v>41</v>
      </c>
      <c r="AD168" s="74" t="s">
        <v>41</v>
      </c>
      <c r="AE168" s="74" t="s">
        <v>41</v>
      </c>
      <c r="AF168" s="74" t="s">
        <v>41</v>
      </c>
      <c r="AG168" s="58"/>
      <c r="AH168" s="58"/>
      <c r="AI168" s="58"/>
      <c r="AJ168" s="58"/>
      <c r="AK168" s="58"/>
      <c r="AL168" s="58"/>
      <c r="AM168" s="58"/>
      <c r="AN168" s="58"/>
      <c r="AO168" s="59"/>
      <c r="AP168" s="286" t="s">
        <v>504</v>
      </c>
      <c r="AZ168" s="34">
        <f t="shared" si="52"/>
        <v>761.17499999999995</v>
      </c>
      <c r="BA168" s="34">
        <f t="shared" si="83"/>
        <v>0</v>
      </c>
    </row>
    <row r="169" spans="1:245" s="161" customFormat="1" ht="15.75" hidden="1" outlineLevel="2" x14ac:dyDescent="0.25">
      <c r="A169" s="99" t="s">
        <v>576</v>
      </c>
      <c r="B169" s="169" t="s">
        <v>577</v>
      </c>
      <c r="C169" s="58">
        <v>0</v>
      </c>
      <c r="D169" s="58">
        <f t="shared" si="38"/>
        <v>562.17999999999995</v>
      </c>
      <c r="E169" s="58">
        <f t="shared" si="103"/>
        <v>562.17999999999995</v>
      </c>
      <c r="F169" s="58">
        <v>0</v>
      </c>
      <c r="G169" s="58">
        <v>562.17999999999995</v>
      </c>
      <c r="H169" s="59">
        <v>0</v>
      </c>
      <c r="I169" s="58">
        <f t="shared" si="104"/>
        <v>0</v>
      </c>
      <c r="J169" s="59">
        <v>0</v>
      </c>
      <c r="K169" s="58">
        <v>0</v>
      </c>
      <c r="L169" s="58">
        <v>0</v>
      </c>
      <c r="M169" s="58">
        <f t="shared" si="105"/>
        <v>0</v>
      </c>
      <c r="N169" s="59">
        <v>0</v>
      </c>
      <c r="O169" s="58">
        <v>0</v>
      </c>
      <c r="P169" s="58">
        <v>0</v>
      </c>
      <c r="Q169" s="58" t="s">
        <v>163</v>
      </c>
      <c r="R169" s="74">
        <f>W169+30</f>
        <v>44364</v>
      </c>
      <c r="S169" s="74" t="s">
        <v>503</v>
      </c>
      <c r="T169" s="74" t="s">
        <v>503</v>
      </c>
      <c r="U169" s="74" t="s">
        <v>503</v>
      </c>
      <c r="V169" s="74" t="s">
        <v>503</v>
      </c>
      <c r="W169" s="74">
        <v>44334</v>
      </c>
      <c r="X169" s="74"/>
      <c r="Y169" s="74"/>
      <c r="Z169" s="74"/>
      <c r="AA169" s="74"/>
      <c r="AB169" s="74"/>
      <c r="AC169" s="74" t="s">
        <v>41</v>
      </c>
      <c r="AD169" s="74" t="s">
        <v>41</v>
      </c>
      <c r="AE169" s="74" t="s">
        <v>41</v>
      </c>
      <c r="AF169" s="74" t="s">
        <v>41</v>
      </c>
      <c r="AG169" s="58"/>
      <c r="AH169" s="58"/>
      <c r="AI169" s="58"/>
      <c r="AJ169" s="58"/>
      <c r="AK169" s="58"/>
      <c r="AL169" s="58"/>
      <c r="AM169" s="58"/>
      <c r="AN169" s="58"/>
      <c r="AO169" s="59"/>
      <c r="AP169" s="286" t="s">
        <v>504</v>
      </c>
      <c r="AZ169" s="34">
        <f t="shared" si="52"/>
        <v>562.17999999999995</v>
      </c>
      <c r="BA169" s="34">
        <f t="shared" si="83"/>
        <v>0</v>
      </c>
    </row>
    <row r="170" spans="1:245" s="161" customFormat="1" ht="15.75" hidden="1" outlineLevel="2" x14ac:dyDescent="0.25">
      <c r="A170" s="99" t="s">
        <v>578</v>
      </c>
      <c r="B170" s="63" t="s">
        <v>579</v>
      </c>
      <c r="C170" s="58">
        <v>0</v>
      </c>
      <c r="D170" s="58">
        <f t="shared" si="38"/>
        <v>536.75</v>
      </c>
      <c r="E170" s="58">
        <f t="shared" si="103"/>
        <v>536.75</v>
      </c>
      <c r="F170" s="58">
        <v>0</v>
      </c>
      <c r="G170" s="58">
        <v>536.75</v>
      </c>
      <c r="H170" s="59">
        <v>0</v>
      </c>
      <c r="I170" s="58">
        <f t="shared" si="104"/>
        <v>0</v>
      </c>
      <c r="J170" s="59">
        <v>0</v>
      </c>
      <c r="K170" s="58">
        <v>0</v>
      </c>
      <c r="L170" s="58">
        <v>0</v>
      </c>
      <c r="M170" s="58">
        <f t="shared" si="105"/>
        <v>0</v>
      </c>
      <c r="N170" s="59">
        <v>0</v>
      </c>
      <c r="O170" s="58">
        <v>0</v>
      </c>
      <c r="P170" s="58">
        <v>0</v>
      </c>
      <c r="Q170" s="58" t="s">
        <v>163</v>
      </c>
      <c r="R170" s="74">
        <f>W170+30</f>
        <v>44364</v>
      </c>
      <c r="S170" s="74" t="s">
        <v>503</v>
      </c>
      <c r="T170" s="74" t="s">
        <v>503</v>
      </c>
      <c r="U170" s="74" t="s">
        <v>503</v>
      </c>
      <c r="V170" s="74" t="s">
        <v>503</v>
      </c>
      <c r="W170" s="74">
        <v>44334</v>
      </c>
      <c r="X170" s="74"/>
      <c r="Y170" s="74"/>
      <c r="Z170" s="74"/>
      <c r="AA170" s="74"/>
      <c r="AB170" s="74"/>
      <c r="AC170" s="74" t="s">
        <v>41</v>
      </c>
      <c r="AD170" s="74" t="s">
        <v>41</v>
      </c>
      <c r="AE170" s="74" t="s">
        <v>41</v>
      </c>
      <c r="AF170" s="74" t="s">
        <v>41</v>
      </c>
      <c r="AG170" s="58"/>
      <c r="AH170" s="58"/>
      <c r="AI170" s="58"/>
      <c r="AJ170" s="58"/>
      <c r="AK170" s="58"/>
      <c r="AL170" s="58"/>
      <c r="AM170" s="58"/>
      <c r="AN170" s="58"/>
      <c r="AO170" s="59"/>
      <c r="AP170" s="286" t="s">
        <v>504</v>
      </c>
      <c r="AZ170" s="34">
        <f t="shared" si="52"/>
        <v>536.75</v>
      </c>
      <c r="BA170" s="34">
        <f t="shared" si="83"/>
        <v>0</v>
      </c>
    </row>
    <row r="171" spans="1:245" s="149" customFormat="1" ht="15.75" hidden="1" outlineLevel="2" x14ac:dyDescent="0.25">
      <c r="A171" s="99" t="s">
        <v>580</v>
      </c>
      <c r="B171" s="63" t="s">
        <v>581</v>
      </c>
      <c r="C171" s="58">
        <v>8.6999999999999993</v>
      </c>
      <c r="D171" s="58">
        <f t="shared" si="38"/>
        <v>1000</v>
      </c>
      <c r="E171" s="58">
        <f t="shared" si="103"/>
        <v>1000</v>
      </c>
      <c r="F171" s="58">
        <v>0</v>
      </c>
      <c r="G171" s="58">
        <v>1000</v>
      </c>
      <c r="H171" s="59">
        <v>0</v>
      </c>
      <c r="I171" s="58">
        <f t="shared" si="104"/>
        <v>0</v>
      </c>
      <c r="J171" s="59">
        <v>0</v>
      </c>
      <c r="K171" s="58">
        <v>0</v>
      </c>
      <c r="L171" s="58">
        <v>0</v>
      </c>
      <c r="M171" s="58">
        <f t="shared" si="105"/>
        <v>0</v>
      </c>
      <c r="N171" s="59">
        <v>0</v>
      </c>
      <c r="O171" s="58">
        <v>0</v>
      </c>
      <c r="P171" s="58">
        <v>0</v>
      </c>
      <c r="Q171" s="58" t="s">
        <v>214</v>
      </c>
      <c r="R171" s="74">
        <f t="shared" ref="R171" si="106">W171+30</f>
        <v>44371</v>
      </c>
      <c r="S171" s="74">
        <v>44251</v>
      </c>
      <c r="T171" s="74">
        <f>S171+13</f>
        <v>44264</v>
      </c>
      <c r="U171" s="74">
        <f>T171+7</f>
        <v>44271</v>
      </c>
      <c r="V171" s="74">
        <f>U171+10</f>
        <v>44281</v>
      </c>
      <c r="W171" s="82">
        <f t="shared" ref="W171" si="107">V171+60</f>
        <v>44341</v>
      </c>
      <c r="X171" s="74"/>
      <c r="Y171" s="74"/>
      <c r="Z171" s="74"/>
      <c r="AA171" s="74"/>
      <c r="AB171" s="74"/>
      <c r="AC171" s="74" t="s">
        <v>41</v>
      </c>
      <c r="AD171" s="74" t="s">
        <v>41</v>
      </c>
      <c r="AE171" s="74" t="s">
        <v>41</v>
      </c>
      <c r="AF171" s="74" t="s">
        <v>41</v>
      </c>
      <c r="AG171" s="58"/>
      <c r="AH171" s="58"/>
      <c r="AI171" s="58"/>
      <c r="AJ171" s="58"/>
      <c r="AK171" s="58"/>
      <c r="AL171" s="58"/>
      <c r="AM171" s="58"/>
      <c r="AN171" s="58"/>
      <c r="AO171" s="59"/>
      <c r="AP171" s="281" t="s">
        <v>506</v>
      </c>
      <c r="AZ171" s="34">
        <f t="shared" si="52"/>
        <v>1000</v>
      </c>
      <c r="BA171" s="34">
        <f t="shared" si="83"/>
        <v>0</v>
      </c>
    </row>
    <row r="172" spans="1:245" s="217" customFormat="1" ht="15.75" hidden="1" outlineLevel="2" x14ac:dyDescent="0.25">
      <c r="A172" s="99" t="s">
        <v>788</v>
      </c>
      <c r="B172" s="63" t="s">
        <v>789</v>
      </c>
      <c r="C172" s="58">
        <v>0</v>
      </c>
      <c r="D172" s="58">
        <f t="shared" si="38"/>
        <v>800</v>
      </c>
      <c r="E172" s="58">
        <f t="shared" si="103"/>
        <v>0</v>
      </c>
      <c r="F172" s="58">
        <v>0</v>
      </c>
      <c r="G172" s="58">
        <v>0</v>
      </c>
      <c r="H172" s="59">
        <v>0</v>
      </c>
      <c r="I172" s="58">
        <f t="shared" si="104"/>
        <v>800</v>
      </c>
      <c r="J172" s="59">
        <v>0</v>
      </c>
      <c r="K172" s="58">
        <v>800</v>
      </c>
      <c r="L172" s="58">
        <v>0</v>
      </c>
      <c r="M172" s="58">
        <f t="shared" si="105"/>
        <v>0</v>
      </c>
      <c r="N172" s="58">
        <v>0</v>
      </c>
      <c r="O172" s="58">
        <v>0</v>
      </c>
      <c r="P172" s="58">
        <v>0</v>
      </c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88" t="s">
        <v>778</v>
      </c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6"/>
      <c r="CH172" s="216"/>
      <c r="CI172" s="216"/>
      <c r="CJ172" s="216"/>
      <c r="CK172" s="216"/>
      <c r="CL172" s="216"/>
      <c r="CM172" s="216"/>
      <c r="CN172" s="216"/>
      <c r="CO172" s="216"/>
      <c r="CP172" s="216"/>
      <c r="CQ172" s="216"/>
      <c r="CR172" s="216"/>
      <c r="CS172" s="216"/>
      <c r="CT172" s="216"/>
      <c r="CU172" s="216"/>
      <c r="CV172" s="216"/>
      <c r="CW172" s="216"/>
      <c r="CX172" s="216"/>
      <c r="CY172" s="216"/>
      <c r="CZ172" s="216"/>
      <c r="DA172" s="216"/>
      <c r="DB172" s="216"/>
      <c r="DC172" s="216"/>
      <c r="DD172" s="216"/>
      <c r="DE172" s="216"/>
      <c r="DF172" s="216"/>
      <c r="DG172" s="216"/>
      <c r="DH172" s="216"/>
      <c r="DI172" s="216"/>
      <c r="DJ172" s="216"/>
      <c r="DK172" s="216"/>
      <c r="DL172" s="216"/>
      <c r="DM172" s="216"/>
      <c r="DN172" s="216"/>
      <c r="DO172" s="216"/>
      <c r="DP172" s="216"/>
      <c r="DQ172" s="216"/>
      <c r="DR172" s="216"/>
      <c r="DS172" s="216"/>
      <c r="DT172" s="216"/>
      <c r="DU172" s="216"/>
      <c r="DV172" s="216"/>
      <c r="DW172" s="216"/>
      <c r="DX172" s="216"/>
      <c r="DY172" s="216"/>
      <c r="DZ172" s="216"/>
      <c r="EA172" s="216"/>
      <c r="EB172" s="216"/>
      <c r="EC172" s="216"/>
      <c r="ED172" s="216"/>
      <c r="EE172" s="216"/>
      <c r="EF172" s="216"/>
      <c r="EG172" s="216"/>
      <c r="EH172" s="216"/>
      <c r="EI172" s="216"/>
      <c r="EJ172" s="216"/>
      <c r="EK172" s="216"/>
      <c r="EL172" s="216"/>
      <c r="EM172" s="216"/>
      <c r="EN172" s="216"/>
      <c r="EO172" s="216"/>
      <c r="EP172" s="216"/>
      <c r="EQ172" s="216"/>
      <c r="ER172" s="216"/>
      <c r="ES172" s="216"/>
      <c r="ET172" s="216"/>
      <c r="EU172" s="216"/>
      <c r="EV172" s="216"/>
      <c r="EW172" s="216"/>
      <c r="EX172" s="216"/>
      <c r="EY172" s="216"/>
      <c r="EZ172" s="216"/>
      <c r="FA172" s="216"/>
      <c r="FB172" s="216"/>
      <c r="FC172" s="216"/>
      <c r="FD172" s="216"/>
      <c r="FE172" s="216"/>
      <c r="FF172" s="216"/>
      <c r="FG172" s="216"/>
      <c r="FH172" s="216"/>
      <c r="FI172" s="216"/>
      <c r="FJ172" s="216"/>
      <c r="FK172" s="216"/>
      <c r="FL172" s="216"/>
      <c r="FM172" s="216"/>
      <c r="FN172" s="216"/>
      <c r="FO172" s="216"/>
      <c r="FP172" s="216"/>
      <c r="FQ172" s="216"/>
      <c r="FR172" s="216"/>
      <c r="FS172" s="216"/>
      <c r="FT172" s="216"/>
      <c r="FU172" s="216"/>
      <c r="FV172" s="216"/>
      <c r="FW172" s="216"/>
      <c r="FX172" s="216"/>
      <c r="FY172" s="216"/>
      <c r="FZ172" s="216"/>
      <c r="GA172" s="216"/>
      <c r="GB172" s="216"/>
      <c r="GC172" s="216"/>
      <c r="GD172" s="216"/>
      <c r="GE172" s="216"/>
      <c r="GF172" s="216"/>
      <c r="GG172" s="216"/>
      <c r="GH172" s="216"/>
      <c r="GI172" s="216"/>
      <c r="GJ172" s="216"/>
      <c r="GK172" s="216"/>
      <c r="GL172" s="216"/>
      <c r="GM172" s="216"/>
      <c r="GN172" s="216"/>
      <c r="GO172" s="216"/>
      <c r="GP172" s="216"/>
      <c r="GQ172" s="216"/>
      <c r="GR172" s="216"/>
      <c r="GS172" s="216"/>
      <c r="GT172" s="216"/>
      <c r="GU172" s="216"/>
      <c r="GV172" s="216"/>
      <c r="GW172" s="216"/>
      <c r="GX172" s="216"/>
      <c r="GY172" s="216"/>
      <c r="GZ172" s="216"/>
      <c r="HA172" s="216"/>
      <c r="HB172" s="216"/>
      <c r="HC172" s="216"/>
      <c r="HD172" s="216"/>
      <c r="HE172" s="216"/>
      <c r="HF172" s="216"/>
      <c r="HG172" s="216"/>
      <c r="HH172" s="216"/>
      <c r="HI172" s="216"/>
      <c r="HJ172" s="216"/>
      <c r="HK172" s="216"/>
      <c r="HL172" s="216"/>
      <c r="HM172" s="216"/>
      <c r="HN172" s="216"/>
      <c r="HO172" s="216"/>
      <c r="HP172" s="216"/>
      <c r="HQ172" s="216"/>
      <c r="HR172" s="216"/>
      <c r="HS172" s="216"/>
      <c r="HT172" s="216"/>
      <c r="HU172" s="216"/>
      <c r="HV172" s="216"/>
      <c r="HW172" s="216"/>
      <c r="HX172" s="216"/>
      <c r="HY172" s="216"/>
      <c r="HZ172" s="216"/>
      <c r="IA172" s="216"/>
      <c r="IB172" s="216"/>
      <c r="IC172" s="216"/>
      <c r="ID172" s="216"/>
      <c r="IE172" s="216"/>
      <c r="IF172" s="216"/>
      <c r="IG172" s="216"/>
      <c r="IH172" s="216"/>
      <c r="II172" s="216"/>
      <c r="IJ172" s="216"/>
      <c r="IK172" s="216"/>
    </row>
    <row r="173" spans="1:245" s="217" customFormat="1" ht="15.75" hidden="1" outlineLevel="2" x14ac:dyDescent="0.25">
      <c r="A173" s="99" t="s">
        <v>790</v>
      </c>
      <c r="B173" s="63" t="s">
        <v>791</v>
      </c>
      <c r="C173" s="58">
        <v>0</v>
      </c>
      <c r="D173" s="58">
        <f t="shared" si="38"/>
        <v>1000</v>
      </c>
      <c r="E173" s="58">
        <f t="shared" si="103"/>
        <v>0</v>
      </c>
      <c r="F173" s="58">
        <v>0</v>
      </c>
      <c r="G173" s="58">
        <v>0</v>
      </c>
      <c r="H173" s="59">
        <v>0</v>
      </c>
      <c r="I173" s="58">
        <f t="shared" si="104"/>
        <v>1000</v>
      </c>
      <c r="J173" s="59">
        <v>0</v>
      </c>
      <c r="K173" s="58">
        <v>1000</v>
      </c>
      <c r="L173" s="58">
        <v>0</v>
      </c>
      <c r="M173" s="58">
        <f t="shared" si="105"/>
        <v>0</v>
      </c>
      <c r="N173" s="58">
        <v>0</v>
      </c>
      <c r="O173" s="58">
        <v>0</v>
      </c>
      <c r="P173" s="58">
        <v>0</v>
      </c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88" t="s">
        <v>778</v>
      </c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  <c r="DP173" s="216"/>
      <c r="DQ173" s="216"/>
      <c r="DR173" s="216"/>
      <c r="DS173" s="216"/>
      <c r="DT173" s="216"/>
      <c r="DU173" s="216"/>
      <c r="DV173" s="216"/>
      <c r="DW173" s="216"/>
      <c r="DX173" s="216"/>
      <c r="DY173" s="216"/>
      <c r="DZ173" s="216"/>
      <c r="EA173" s="216"/>
      <c r="EB173" s="216"/>
      <c r="EC173" s="216"/>
      <c r="ED173" s="216"/>
      <c r="EE173" s="216"/>
      <c r="EF173" s="216"/>
      <c r="EG173" s="216"/>
      <c r="EH173" s="216"/>
      <c r="EI173" s="216"/>
      <c r="EJ173" s="216"/>
      <c r="EK173" s="216"/>
      <c r="EL173" s="216"/>
      <c r="EM173" s="216"/>
      <c r="EN173" s="216"/>
      <c r="EO173" s="216"/>
      <c r="EP173" s="216"/>
      <c r="EQ173" s="216"/>
      <c r="ER173" s="216"/>
      <c r="ES173" s="216"/>
      <c r="ET173" s="216"/>
      <c r="EU173" s="216"/>
      <c r="EV173" s="216"/>
      <c r="EW173" s="216"/>
      <c r="EX173" s="216"/>
      <c r="EY173" s="216"/>
      <c r="EZ173" s="216"/>
      <c r="FA173" s="216"/>
      <c r="FB173" s="216"/>
      <c r="FC173" s="216"/>
      <c r="FD173" s="216"/>
      <c r="FE173" s="216"/>
      <c r="FF173" s="216"/>
      <c r="FG173" s="216"/>
      <c r="FH173" s="216"/>
      <c r="FI173" s="216"/>
      <c r="FJ173" s="216"/>
      <c r="FK173" s="216"/>
      <c r="FL173" s="216"/>
      <c r="FM173" s="216"/>
      <c r="FN173" s="216"/>
      <c r="FO173" s="216"/>
      <c r="FP173" s="216"/>
      <c r="FQ173" s="216"/>
      <c r="FR173" s="216"/>
      <c r="FS173" s="216"/>
      <c r="FT173" s="216"/>
      <c r="FU173" s="216"/>
      <c r="FV173" s="216"/>
      <c r="FW173" s="216"/>
      <c r="FX173" s="216"/>
      <c r="FY173" s="216"/>
      <c r="FZ173" s="216"/>
      <c r="GA173" s="216"/>
      <c r="GB173" s="216"/>
      <c r="GC173" s="216"/>
      <c r="GD173" s="216"/>
      <c r="GE173" s="216"/>
      <c r="GF173" s="216"/>
      <c r="GG173" s="216"/>
      <c r="GH173" s="216"/>
      <c r="GI173" s="216"/>
      <c r="GJ173" s="216"/>
      <c r="GK173" s="216"/>
      <c r="GL173" s="216"/>
      <c r="GM173" s="216"/>
      <c r="GN173" s="216"/>
      <c r="GO173" s="216"/>
      <c r="GP173" s="216"/>
      <c r="GQ173" s="216"/>
      <c r="GR173" s="216"/>
      <c r="GS173" s="216"/>
      <c r="GT173" s="216"/>
      <c r="GU173" s="216"/>
      <c r="GV173" s="216"/>
      <c r="GW173" s="216"/>
      <c r="GX173" s="216"/>
      <c r="GY173" s="216"/>
      <c r="GZ173" s="216"/>
      <c r="HA173" s="216"/>
      <c r="HB173" s="216"/>
      <c r="HC173" s="216"/>
      <c r="HD173" s="216"/>
      <c r="HE173" s="216"/>
      <c r="HF173" s="216"/>
      <c r="HG173" s="216"/>
      <c r="HH173" s="216"/>
      <c r="HI173" s="216"/>
      <c r="HJ173" s="216"/>
      <c r="HK173" s="216"/>
      <c r="HL173" s="216"/>
      <c r="HM173" s="216"/>
      <c r="HN173" s="216"/>
      <c r="HO173" s="216"/>
      <c r="HP173" s="216"/>
      <c r="HQ173" s="216"/>
      <c r="HR173" s="216"/>
      <c r="HS173" s="216"/>
      <c r="HT173" s="216"/>
      <c r="HU173" s="216"/>
      <c r="HV173" s="216"/>
      <c r="HW173" s="216"/>
      <c r="HX173" s="216"/>
      <c r="HY173" s="216"/>
      <c r="HZ173" s="216"/>
      <c r="IA173" s="216"/>
      <c r="IB173" s="216"/>
      <c r="IC173" s="216"/>
      <c r="ID173" s="216"/>
      <c r="IE173" s="216"/>
      <c r="IF173" s="216"/>
      <c r="IG173" s="216"/>
      <c r="IH173" s="216"/>
      <c r="II173" s="216"/>
      <c r="IJ173" s="216"/>
      <c r="IK173" s="216"/>
    </row>
    <row r="174" spans="1:245" s="217" customFormat="1" ht="15.75" hidden="1" outlineLevel="2" x14ac:dyDescent="0.25">
      <c r="A174" s="99" t="s">
        <v>792</v>
      </c>
      <c r="B174" s="63" t="s">
        <v>793</v>
      </c>
      <c r="C174" s="58">
        <v>0</v>
      </c>
      <c r="D174" s="58">
        <f t="shared" si="38"/>
        <v>900</v>
      </c>
      <c r="E174" s="58">
        <f t="shared" si="103"/>
        <v>0</v>
      </c>
      <c r="F174" s="58">
        <v>0</v>
      </c>
      <c r="G174" s="58">
        <v>0</v>
      </c>
      <c r="H174" s="59">
        <v>0</v>
      </c>
      <c r="I174" s="58">
        <f t="shared" si="104"/>
        <v>900</v>
      </c>
      <c r="J174" s="59">
        <v>0</v>
      </c>
      <c r="K174" s="58">
        <v>900</v>
      </c>
      <c r="L174" s="58">
        <v>0</v>
      </c>
      <c r="M174" s="58">
        <f t="shared" si="105"/>
        <v>0</v>
      </c>
      <c r="N174" s="58">
        <v>0</v>
      </c>
      <c r="O174" s="58">
        <v>0</v>
      </c>
      <c r="P174" s="58">
        <v>0</v>
      </c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88" t="s">
        <v>778</v>
      </c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16"/>
      <c r="CQ174" s="216"/>
      <c r="CR174" s="216"/>
      <c r="CS174" s="216"/>
      <c r="CT174" s="216"/>
      <c r="CU174" s="216"/>
      <c r="CV174" s="216"/>
      <c r="CW174" s="216"/>
      <c r="CX174" s="216"/>
      <c r="CY174" s="216"/>
      <c r="CZ174" s="216"/>
      <c r="DA174" s="216"/>
      <c r="DB174" s="216"/>
      <c r="DC174" s="216"/>
      <c r="DD174" s="216"/>
      <c r="DE174" s="216"/>
      <c r="DF174" s="216"/>
      <c r="DG174" s="216"/>
      <c r="DH174" s="216"/>
      <c r="DI174" s="216"/>
      <c r="DJ174" s="216"/>
      <c r="DK174" s="216"/>
      <c r="DL174" s="216"/>
      <c r="DM174" s="216"/>
      <c r="DN174" s="216"/>
      <c r="DO174" s="216"/>
      <c r="DP174" s="216"/>
      <c r="DQ174" s="216"/>
      <c r="DR174" s="216"/>
      <c r="DS174" s="216"/>
      <c r="DT174" s="216"/>
      <c r="DU174" s="216"/>
      <c r="DV174" s="216"/>
      <c r="DW174" s="216"/>
      <c r="DX174" s="216"/>
      <c r="DY174" s="216"/>
      <c r="DZ174" s="216"/>
      <c r="EA174" s="216"/>
      <c r="EB174" s="216"/>
      <c r="EC174" s="216"/>
      <c r="ED174" s="216"/>
      <c r="EE174" s="216"/>
      <c r="EF174" s="216"/>
      <c r="EG174" s="216"/>
      <c r="EH174" s="216"/>
      <c r="EI174" s="216"/>
      <c r="EJ174" s="216"/>
      <c r="EK174" s="216"/>
      <c r="EL174" s="216"/>
      <c r="EM174" s="216"/>
      <c r="EN174" s="216"/>
      <c r="EO174" s="216"/>
      <c r="EP174" s="216"/>
      <c r="EQ174" s="216"/>
      <c r="ER174" s="216"/>
      <c r="ES174" s="216"/>
      <c r="ET174" s="216"/>
      <c r="EU174" s="216"/>
      <c r="EV174" s="216"/>
      <c r="EW174" s="216"/>
      <c r="EX174" s="216"/>
      <c r="EY174" s="216"/>
      <c r="EZ174" s="216"/>
      <c r="FA174" s="216"/>
      <c r="FB174" s="216"/>
      <c r="FC174" s="216"/>
      <c r="FD174" s="216"/>
      <c r="FE174" s="216"/>
      <c r="FF174" s="216"/>
      <c r="FG174" s="216"/>
      <c r="FH174" s="216"/>
      <c r="FI174" s="216"/>
      <c r="FJ174" s="216"/>
      <c r="FK174" s="216"/>
      <c r="FL174" s="216"/>
      <c r="FM174" s="216"/>
      <c r="FN174" s="216"/>
      <c r="FO174" s="216"/>
      <c r="FP174" s="216"/>
      <c r="FQ174" s="216"/>
      <c r="FR174" s="216"/>
      <c r="FS174" s="216"/>
      <c r="FT174" s="216"/>
      <c r="FU174" s="216"/>
      <c r="FV174" s="216"/>
      <c r="FW174" s="216"/>
      <c r="FX174" s="216"/>
      <c r="FY174" s="216"/>
      <c r="FZ174" s="216"/>
      <c r="GA174" s="216"/>
      <c r="GB174" s="216"/>
      <c r="GC174" s="216"/>
      <c r="GD174" s="216"/>
      <c r="GE174" s="216"/>
      <c r="GF174" s="216"/>
      <c r="GG174" s="216"/>
      <c r="GH174" s="216"/>
      <c r="GI174" s="216"/>
      <c r="GJ174" s="216"/>
      <c r="GK174" s="216"/>
      <c r="GL174" s="216"/>
      <c r="GM174" s="216"/>
      <c r="GN174" s="216"/>
      <c r="GO174" s="216"/>
      <c r="GP174" s="216"/>
      <c r="GQ174" s="216"/>
      <c r="GR174" s="216"/>
      <c r="GS174" s="216"/>
      <c r="GT174" s="216"/>
      <c r="GU174" s="216"/>
      <c r="GV174" s="216"/>
      <c r="GW174" s="216"/>
      <c r="GX174" s="216"/>
      <c r="GY174" s="216"/>
      <c r="GZ174" s="216"/>
      <c r="HA174" s="216"/>
      <c r="HB174" s="216"/>
      <c r="HC174" s="216"/>
      <c r="HD174" s="216"/>
      <c r="HE174" s="216"/>
      <c r="HF174" s="216"/>
      <c r="HG174" s="216"/>
      <c r="HH174" s="216"/>
      <c r="HI174" s="216"/>
      <c r="HJ174" s="216"/>
      <c r="HK174" s="216"/>
      <c r="HL174" s="216"/>
      <c r="HM174" s="216"/>
      <c r="HN174" s="216"/>
      <c r="HO174" s="216"/>
      <c r="HP174" s="216"/>
      <c r="HQ174" s="216"/>
      <c r="HR174" s="216"/>
      <c r="HS174" s="216"/>
      <c r="HT174" s="216"/>
      <c r="HU174" s="216"/>
      <c r="HV174" s="216"/>
      <c r="HW174" s="216"/>
      <c r="HX174" s="216"/>
      <c r="HY174" s="216"/>
      <c r="HZ174" s="216"/>
      <c r="IA174" s="216"/>
      <c r="IB174" s="216"/>
      <c r="IC174" s="216"/>
      <c r="ID174" s="216"/>
      <c r="IE174" s="216"/>
      <c r="IF174" s="216"/>
      <c r="IG174" s="216"/>
      <c r="IH174" s="216"/>
      <c r="II174" s="216"/>
      <c r="IJ174" s="216"/>
      <c r="IK174" s="216"/>
    </row>
    <row r="175" spans="1:245" s="171" customFormat="1" ht="15.75" hidden="1" outlineLevel="1" x14ac:dyDescent="0.25">
      <c r="A175" s="29" t="s">
        <v>582</v>
      </c>
      <c r="B175" s="29" t="s">
        <v>336</v>
      </c>
      <c r="C175" s="31">
        <f>SUM(C176:C179)</f>
        <v>1</v>
      </c>
      <c r="D175" s="31">
        <f t="shared" ref="D175:P175" si="108">SUM(D176:D179)</f>
        <v>3308.52</v>
      </c>
      <c r="E175" s="31">
        <f t="shared" si="108"/>
        <v>3308.52</v>
      </c>
      <c r="F175" s="31">
        <f t="shared" si="108"/>
        <v>0</v>
      </c>
      <c r="G175" s="31">
        <f t="shared" si="108"/>
        <v>3308.52</v>
      </c>
      <c r="H175" s="31">
        <f t="shared" si="108"/>
        <v>0</v>
      </c>
      <c r="I175" s="31">
        <f t="shared" si="108"/>
        <v>0</v>
      </c>
      <c r="J175" s="31">
        <f t="shared" si="108"/>
        <v>0</v>
      </c>
      <c r="K175" s="31">
        <f t="shared" si="108"/>
        <v>0</v>
      </c>
      <c r="L175" s="31">
        <f t="shared" si="108"/>
        <v>0</v>
      </c>
      <c r="M175" s="31">
        <f t="shared" si="108"/>
        <v>0</v>
      </c>
      <c r="N175" s="31">
        <f t="shared" si="108"/>
        <v>0</v>
      </c>
      <c r="O175" s="31">
        <f t="shared" si="108"/>
        <v>0</v>
      </c>
      <c r="P175" s="31">
        <f t="shared" si="108"/>
        <v>0</v>
      </c>
      <c r="Q175" s="52" t="s">
        <v>41</v>
      </c>
      <c r="R175" s="72" t="s">
        <v>41</v>
      </c>
      <c r="S175" s="72" t="s">
        <v>41</v>
      </c>
      <c r="T175" s="72" t="s">
        <v>41</v>
      </c>
      <c r="U175" s="72" t="s">
        <v>41</v>
      </c>
      <c r="V175" s="72" t="s">
        <v>41</v>
      </c>
      <c r="W175" s="72" t="s">
        <v>41</v>
      </c>
      <c r="X175" s="52" t="s">
        <v>41</v>
      </c>
      <c r="Y175" s="52" t="s">
        <v>41</v>
      </c>
      <c r="Z175" s="52" t="s">
        <v>41</v>
      </c>
      <c r="AA175" s="52" t="s">
        <v>41</v>
      </c>
      <c r="AB175" s="52" t="s">
        <v>41</v>
      </c>
      <c r="AC175" s="52" t="s">
        <v>41</v>
      </c>
      <c r="AD175" s="52" t="s">
        <v>41</v>
      </c>
      <c r="AE175" s="52" t="s">
        <v>41</v>
      </c>
      <c r="AF175" s="52" t="s">
        <v>41</v>
      </c>
      <c r="AG175" s="52" t="s">
        <v>41</v>
      </c>
      <c r="AH175" s="52" t="s">
        <v>41</v>
      </c>
      <c r="AI175" s="52" t="s">
        <v>41</v>
      </c>
      <c r="AJ175" s="52" t="s">
        <v>41</v>
      </c>
      <c r="AK175" s="52" t="s">
        <v>41</v>
      </c>
      <c r="AL175" s="52" t="s">
        <v>41</v>
      </c>
      <c r="AM175" s="52" t="s">
        <v>41</v>
      </c>
      <c r="AN175" s="52" t="s">
        <v>41</v>
      </c>
      <c r="AO175" s="245" t="s">
        <v>41</v>
      </c>
      <c r="AP175" s="290"/>
      <c r="AZ175" s="34">
        <f t="shared" si="52"/>
        <v>3308.52</v>
      </c>
      <c r="BA175" s="34">
        <f t="shared" si="83"/>
        <v>0</v>
      </c>
    </row>
    <row r="176" spans="1:245" s="161" customFormat="1" ht="15.75" hidden="1" outlineLevel="2" x14ac:dyDescent="0.25">
      <c r="A176" s="99" t="s">
        <v>337</v>
      </c>
      <c r="B176" s="63" t="s">
        <v>583</v>
      </c>
      <c r="C176" s="58">
        <v>0</v>
      </c>
      <c r="D176" s="58">
        <f t="shared" si="38"/>
        <v>800</v>
      </c>
      <c r="E176" s="58">
        <f t="shared" ref="E176:E179" si="109">SUM(F176:H176)</f>
        <v>800</v>
      </c>
      <c r="F176" s="58">
        <v>0</v>
      </c>
      <c r="G176" s="58">
        <v>800</v>
      </c>
      <c r="H176" s="59">
        <v>0</v>
      </c>
      <c r="I176" s="58">
        <f t="shared" ref="I176:I179" si="110">SUM(J176:L176)</f>
        <v>0</v>
      </c>
      <c r="J176" s="59">
        <v>0</v>
      </c>
      <c r="K176" s="58">
        <v>0</v>
      </c>
      <c r="L176" s="58">
        <v>0</v>
      </c>
      <c r="M176" s="58">
        <f t="shared" ref="M176:M179" si="111">SUM(N176:P176)</f>
        <v>0</v>
      </c>
      <c r="N176" s="59">
        <v>0</v>
      </c>
      <c r="O176" s="58">
        <v>0</v>
      </c>
      <c r="P176" s="58">
        <v>0</v>
      </c>
      <c r="Q176" s="58" t="s">
        <v>214</v>
      </c>
      <c r="R176" s="74">
        <f t="shared" ref="R176" si="112">W176+30</f>
        <v>44371</v>
      </c>
      <c r="S176" s="74">
        <v>44251</v>
      </c>
      <c r="T176" s="74">
        <f>S176+13</f>
        <v>44264</v>
      </c>
      <c r="U176" s="74">
        <f>T176+7</f>
        <v>44271</v>
      </c>
      <c r="V176" s="74">
        <f>U176+10</f>
        <v>44281</v>
      </c>
      <c r="W176" s="82">
        <f t="shared" ref="W176" si="113">V176+60</f>
        <v>44341</v>
      </c>
      <c r="X176" s="74"/>
      <c r="Y176" s="74"/>
      <c r="Z176" s="74"/>
      <c r="AA176" s="74"/>
      <c r="AB176" s="74"/>
      <c r="AC176" s="74" t="s">
        <v>41</v>
      </c>
      <c r="AD176" s="74" t="s">
        <v>41</v>
      </c>
      <c r="AE176" s="74" t="s">
        <v>41</v>
      </c>
      <c r="AF176" s="74" t="s">
        <v>41</v>
      </c>
      <c r="AG176" s="58"/>
      <c r="AH176" s="58"/>
      <c r="AI176" s="58"/>
      <c r="AJ176" s="58"/>
      <c r="AK176" s="58"/>
      <c r="AL176" s="58"/>
      <c r="AM176" s="58"/>
      <c r="AN176" s="58"/>
      <c r="AO176" s="59"/>
      <c r="AP176" s="286" t="s">
        <v>523</v>
      </c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34">
        <f t="shared" si="52"/>
        <v>800</v>
      </c>
      <c r="BA176" s="34">
        <f t="shared" si="83"/>
        <v>0</v>
      </c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2"/>
      <c r="DY176" s="172"/>
      <c r="DZ176" s="172"/>
      <c r="EA176" s="172"/>
      <c r="EB176" s="172"/>
      <c r="EC176" s="172"/>
      <c r="ED176" s="172"/>
      <c r="EE176" s="172"/>
      <c r="EF176" s="172"/>
      <c r="EG176" s="172"/>
      <c r="EH176" s="172"/>
      <c r="EI176" s="172"/>
      <c r="EJ176" s="172"/>
      <c r="EK176" s="172"/>
      <c r="EL176" s="172"/>
      <c r="EM176" s="172"/>
      <c r="EN176" s="172"/>
      <c r="EO176" s="172"/>
      <c r="EP176" s="172"/>
      <c r="EQ176" s="172"/>
      <c r="ER176" s="172"/>
      <c r="ES176" s="172"/>
      <c r="ET176" s="172"/>
      <c r="EU176" s="172"/>
      <c r="EV176" s="172"/>
      <c r="EW176" s="172"/>
      <c r="EX176" s="172"/>
      <c r="EY176" s="172"/>
      <c r="EZ176" s="172"/>
      <c r="FA176" s="172"/>
      <c r="FB176" s="172"/>
      <c r="FC176" s="172"/>
      <c r="FD176" s="172"/>
      <c r="FE176" s="172"/>
      <c r="FF176" s="172"/>
      <c r="FG176" s="172"/>
      <c r="FH176" s="172"/>
      <c r="FI176" s="172"/>
      <c r="FJ176" s="172"/>
      <c r="FK176" s="172"/>
      <c r="FL176" s="172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/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172"/>
      <c r="GP176" s="172"/>
      <c r="GQ176" s="172"/>
      <c r="GR176" s="172"/>
      <c r="GS176" s="172"/>
      <c r="GT176" s="172"/>
      <c r="GU176" s="172"/>
      <c r="GV176" s="172"/>
      <c r="GW176" s="172"/>
      <c r="GX176" s="172"/>
      <c r="GY176" s="172"/>
      <c r="GZ176" s="172"/>
      <c r="HA176" s="172"/>
      <c r="HB176" s="172"/>
      <c r="HC176" s="172"/>
      <c r="HD176" s="172"/>
      <c r="HE176" s="172"/>
      <c r="HF176" s="172"/>
      <c r="HG176" s="172"/>
      <c r="HH176" s="172"/>
      <c r="HI176" s="172"/>
      <c r="HJ176" s="172"/>
      <c r="HK176" s="172"/>
      <c r="HL176" s="172"/>
      <c r="HM176" s="172"/>
      <c r="HN176" s="172"/>
      <c r="HO176" s="172"/>
      <c r="HP176" s="172"/>
      <c r="HQ176" s="172"/>
      <c r="HR176" s="172"/>
      <c r="HS176" s="172"/>
      <c r="HT176" s="172"/>
      <c r="HU176" s="172"/>
      <c r="HV176" s="172"/>
      <c r="HW176" s="172"/>
      <c r="HX176" s="172"/>
      <c r="HY176" s="172"/>
      <c r="HZ176" s="172"/>
      <c r="IA176" s="172"/>
      <c r="IB176" s="172"/>
      <c r="IC176" s="172"/>
      <c r="ID176" s="172"/>
      <c r="IE176" s="172"/>
      <c r="IF176" s="172"/>
      <c r="IG176" s="172"/>
      <c r="IH176" s="172"/>
      <c r="II176" s="172"/>
      <c r="IJ176" s="172"/>
      <c r="IK176" s="172"/>
    </row>
    <row r="177" spans="1:53" s="161" customFormat="1" ht="15.75" hidden="1" outlineLevel="2" x14ac:dyDescent="0.25">
      <c r="A177" s="99" t="s">
        <v>339</v>
      </c>
      <c r="B177" s="63" t="s">
        <v>584</v>
      </c>
      <c r="C177" s="58">
        <v>0</v>
      </c>
      <c r="D177" s="58">
        <f t="shared" si="38"/>
        <v>450</v>
      </c>
      <c r="E177" s="58">
        <f t="shared" si="109"/>
        <v>450</v>
      </c>
      <c r="F177" s="58">
        <v>0</v>
      </c>
      <c r="G177" s="58">
        <v>450</v>
      </c>
      <c r="H177" s="59">
        <v>0</v>
      </c>
      <c r="I177" s="58">
        <f t="shared" si="110"/>
        <v>0</v>
      </c>
      <c r="J177" s="59">
        <v>0</v>
      </c>
      <c r="K177" s="58">
        <v>0</v>
      </c>
      <c r="L177" s="58">
        <v>0</v>
      </c>
      <c r="M177" s="58">
        <f t="shared" si="111"/>
        <v>0</v>
      </c>
      <c r="N177" s="59">
        <v>0</v>
      </c>
      <c r="O177" s="58">
        <v>0</v>
      </c>
      <c r="P177" s="58">
        <v>0</v>
      </c>
      <c r="Q177" s="58" t="s">
        <v>163</v>
      </c>
      <c r="R177" s="74">
        <f>W177+30</f>
        <v>44365</v>
      </c>
      <c r="S177" s="74" t="s">
        <v>495</v>
      </c>
      <c r="T177" s="74" t="s">
        <v>495</v>
      </c>
      <c r="U177" s="74" t="s">
        <v>495</v>
      </c>
      <c r="V177" s="74" t="s">
        <v>495</v>
      </c>
      <c r="W177" s="74">
        <v>44335</v>
      </c>
      <c r="X177" s="74"/>
      <c r="Y177" s="74"/>
      <c r="Z177" s="74"/>
      <c r="AA177" s="74"/>
      <c r="AB177" s="74"/>
      <c r="AC177" s="74" t="s">
        <v>41</v>
      </c>
      <c r="AD177" s="74" t="s">
        <v>41</v>
      </c>
      <c r="AE177" s="74" t="s">
        <v>41</v>
      </c>
      <c r="AF177" s="74" t="s">
        <v>41</v>
      </c>
      <c r="AG177" s="58"/>
      <c r="AH177" s="58"/>
      <c r="AI177" s="58"/>
      <c r="AJ177" s="58"/>
      <c r="AK177" s="58"/>
      <c r="AL177" s="58"/>
      <c r="AM177" s="58"/>
      <c r="AN177" s="58"/>
      <c r="AO177" s="59"/>
      <c r="AP177" s="286" t="s">
        <v>504</v>
      </c>
      <c r="AZ177" s="34">
        <f t="shared" si="52"/>
        <v>450</v>
      </c>
      <c r="BA177" s="34">
        <f t="shared" si="83"/>
        <v>0</v>
      </c>
    </row>
    <row r="178" spans="1:53" s="161" customFormat="1" ht="15.75" hidden="1" outlineLevel="2" x14ac:dyDescent="0.25">
      <c r="A178" s="99" t="s">
        <v>342</v>
      </c>
      <c r="B178" s="63" t="s">
        <v>585</v>
      </c>
      <c r="C178" s="58">
        <v>0</v>
      </c>
      <c r="D178" s="58">
        <f t="shared" si="38"/>
        <v>442.64</v>
      </c>
      <c r="E178" s="58">
        <f t="shared" si="109"/>
        <v>442.64</v>
      </c>
      <c r="F178" s="58">
        <v>0</v>
      </c>
      <c r="G178" s="58">
        <v>442.64</v>
      </c>
      <c r="H178" s="59">
        <v>0</v>
      </c>
      <c r="I178" s="58">
        <f t="shared" si="110"/>
        <v>0</v>
      </c>
      <c r="J178" s="59">
        <v>0</v>
      </c>
      <c r="K178" s="58">
        <v>0</v>
      </c>
      <c r="L178" s="58">
        <v>0</v>
      </c>
      <c r="M178" s="58">
        <f t="shared" si="111"/>
        <v>0</v>
      </c>
      <c r="N178" s="59">
        <v>0</v>
      </c>
      <c r="O178" s="58">
        <v>0</v>
      </c>
      <c r="P178" s="58">
        <v>0</v>
      </c>
      <c r="Q178" s="58" t="s">
        <v>163</v>
      </c>
      <c r="R178" s="74">
        <f>W178+30</f>
        <v>44365</v>
      </c>
      <c r="S178" s="74" t="s">
        <v>495</v>
      </c>
      <c r="T178" s="74" t="s">
        <v>495</v>
      </c>
      <c r="U178" s="74" t="s">
        <v>495</v>
      </c>
      <c r="V178" s="74" t="s">
        <v>495</v>
      </c>
      <c r="W178" s="74">
        <v>44335</v>
      </c>
      <c r="X178" s="74"/>
      <c r="Y178" s="74"/>
      <c r="Z178" s="74"/>
      <c r="AA178" s="74"/>
      <c r="AB178" s="74"/>
      <c r="AC178" s="74" t="s">
        <v>41</v>
      </c>
      <c r="AD178" s="74" t="s">
        <v>41</v>
      </c>
      <c r="AE178" s="74" t="s">
        <v>41</v>
      </c>
      <c r="AF178" s="74" t="s">
        <v>41</v>
      </c>
      <c r="AG178" s="58"/>
      <c r="AH178" s="58"/>
      <c r="AI178" s="58"/>
      <c r="AJ178" s="58"/>
      <c r="AK178" s="58"/>
      <c r="AL178" s="58"/>
      <c r="AM178" s="58"/>
      <c r="AN178" s="58"/>
      <c r="AO178" s="59"/>
      <c r="AP178" s="286" t="s">
        <v>504</v>
      </c>
      <c r="AZ178" s="34">
        <f t="shared" si="52"/>
        <v>442.64</v>
      </c>
      <c r="BA178" s="34">
        <f t="shared" si="83"/>
        <v>0</v>
      </c>
    </row>
    <row r="179" spans="1:53" s="161" customFormat="1" ht="31.5" hidden="1" outlineLevel="2" x14ac:dyDescent="0.25">
      <c r="A179" s="99" t="s">
        <v>345</v>
      </c>
      <c r="B179" s="63" t="s">
        <v>586</v>
      </c>
      <c r="C179" s="58">
        <v>1</v>
      </c>
      <c r="D179" s="58">
        <f t="shared" si="38"/>
        <v>1615.88</v>
      </c>
      <c r="E179" s="58">
        <f t="shared" si="109"/>
        <v>1615.88</v>
      </c>
      <c r="F179" s="58">
        <v>0</v>
      </c>
      <c r="G179" s="58">
        <v>1615.88</v>
      </c>
      <c r="H179" s="59">
        <v>0</v>
      </c>
      <c r="I179" s="58">
        <f t="shared" si="110"/>
        <v>0</v>
      </c>
      <c r="J179" s="59">
        <v>0</v>
      </c>
      <c r="K179" s="58">
        <v>0</v>
      </c>
      <c r="L179" s="58">
        <v>0</v>
      </c>
      <c r="M179" s="58">
        <f t="shared" si="111"/>
        <v>0</v>
      </c>
      <c r="N179" s="59">
        <v>0</v>
      </c>
      <c r="O179" s="58">
        <v>0</v>
      </c>
      <c r="P179" s="58">
        <v>0</v>
      </c>
      <c r="Q179" s="58" t="s">
        <v>163</v>
      </c>
      <c r="R179" s="74">
        <f>W179+30</f>
        <v>44365</v>
      </c>
      <c r="S179" s="74" t="s">
        <v>495</v>
      </c>
      <c r="T179" s="74" t="s">
        <v>495</v>
      </c>
      <c r="U179" s="74" t="s">
        <v>495</v>
      </c>
      <c r="V179" s="74" t="s">
        <v>495</v>
      </c>
      <c r="W179" s="74">
        <v>44335</v>
      </c>
      <c r="X179" s="74"/>
      <c r="Y179" s="74"/>
      <c r="Z179" s="74"/>
      <c r="AA179" s="74"/>
      <c r="AB179" s="74"/>
      <c r="AC179" s="74" t="s">
        <v>41</v>
      </c>
      <c r="AD179" s="74" t="s">
        <v>41</v>
      </c>
      <c r="AE179" s="74" t="s">
        <v>41</v>
      </c>
      <c r="AF179" s="74" t="s">
        <v>41</v>
      </c>
      <c r="AG179" s="58"/>
      <c r="AH179" s="58"/>
      <c r="AI179" s="58"/>
      <c r="AJ179" s="58"/>
      <c r="AK179" s="58"/>
      <c r="AL179" s="58"/>
      <c r="AM179" s="58"/>
      <c r="AN179" s="58"/>
      <c r="AO179" s="59"/>
      <c r="AP179" s="286" t="s">
        <v>504</v>
      </c>
      <c r="AZ179" s="34">
        <f t="shared" si="52"/>
        <v>1615.88</v>
      </c>
      <c r="BA179" s="34">
        <f t="shared" si="83"/>
        <v>0</v>
      </c>
    </row>
    <row r="180" spans="1:53" s="173" customFormat="1" ht="15.75" hidden="1" outlineLevel="1" x14ac:dyDescent="0.25">
      <c r="A180" s="29" t="s">
        <v>361</v>
      </c>
      <c r="B180" s="121" t="s">
        <v>362</v>
      </c>
      <c r="C180" s="31">
        <f>SUM(C181:C188)</f>
        <v>7.6999999999999993</v>
      </c>
      <c r="D180" s="31">
        <f t="shared" ref="D180:P180" si="114">SUM(D181:D188)</f>
        <v>6532.0749999999998</v>
      </c>
      <c r="E180" s="31">
        <f t="shared" si="114"/>
        <v>6532.0749999999998</v>
      </c>
      <c r="F180" s="31">
        <f t="shared" si="114"/>
        <v>0</v>
      </c>
      <c r="G180" s="31">
        <f t="shared" si="114"/>
        <v>6532.0749999999998</v>
      </c>
      <c r="H180" s="31">
        <f t="shared" si="114"/>
        <v>0</v>
      </c>
      <c r="I180" s="31">
        <f t="shared" si="114"/>
        <v>0</v>
      </c>
      <c r="J180" s="31">
        <f t="shared" si="114"/>
        <v>0</v>
      </c>
      <c r="K180" s="31">
        <f t="shared" si="114"/>
        <v>0</v>
      </c>
      <c r="L180" s="31">
        <f t="shared" si="114"/>
        <v>0</v>
      </c>
      <c r="M180" s="31">
        <f t="shared" si="114"/>
        <v>0</v>
      </c>
      <c r="N180" s="31">
        <f t="shared" si="114"/>
        <v>0</v>
      </c>
      <c r="O180" s="31">
        <f t="shared" si="114"/>
        <v>0</v>
      </c>
      <c r="P180" s="31">
        <f t="shared" si="114"/>
        <v>0</v>
      </c>
      <c r="Q180" s="52" t="s">
        <v>41</v>
      </c>
      <c r="R180" s="72" t="s">
        <v>41</v>
      </c>
      <c r="S180" s="72" t="s">
        <v>41</v>
      </c>
      <c r="T180" s="72" t="s">
        <v>41</v>
      </c>
      <c r="U180" s="72" t="s">
        <v>41</v>
      </c>
      <c r="V180" s="72" t="s">
        <v>41</v>
      </c>
      <c r="W180" s="72" t="s">
        <v>41</v>
      </c>
      <c r="X180" s="52" t="s">
        <v>41</v>
      </c>
      <c r="Y180" s="52" t="s">
        <v>41</v>
      </c>
      <c r="Z180" s="52" t="s">
        <v>41</v>
      </c>
      <c r="AA180" s="52" t="s">
        <v>41</v>
      </c>
      <c r="AB180" s="52" t="s">
        <v>41</v>
      </c>
      <c r="AC180" s="52" t="s">
        <v>41</v>
      </c>
      <c r="AD180" s="52" t="s">
        <v>41</v>
      </c>
      <c r="AE180" s="52" t="s">
        <v>41</v>
      </c>
      <c r="AF180" s="52" t="s">
        <v>41</v>
      </c>
      <c r="AG180" s="52" t="s">
        <v>41</v>
      </c>
      <c r="AH180" s="52" t="s">
        <v>41</v>
      </c>
      <c r="AI180" s="52" t="s">
        <v>41</v>
      </c>
      <c r="AJ180" s="52" t="s">
        <v>41</v>
      </c>
      <c r="AK180" s="52" t="s">
        <v>41</v>
      </c>
      <c r="AL180" s="52" t="s">
        <v>41</v>
      </c>
      <c r="AM180" s="52" t="s">
        <v>41</v>
      </c>
      <c r="AN180" s="52" t="s">
        <v>41</v>
      </c>
      <c r="AO180" s="245" t="s">
        <v>41</v>
      </c>
      <c r="AP180" s="273"/>
      <c r="AZ180" s="34">
        <f t="shared" si="52"/>
        <v>6532.0749999999998</v>
      </c>
      <c r="BA180" s="34">
        <f t="shared" si="83"/>
        <v>0</v>
      </c>
    </row>
    <row r="181" spans="1:53" s="167" customFormat="1" ht="31.5" hidden="1" outlineLevel="2" x14ac:dyDescent="0.2">
      <c r="A181" s="99" t="s">
        <v>363</v>
      </c>
      <c r="B181" s="63" t="s">
        <v>924</v>
      </c>
      <c r="C181" s="58">
        <v>3.1</v>
      </c>
      <c r="D181" s="58">
        <f t="shared" si="38"/>
        <v>1850</v>
      </c>
      <c r="E181" s="58">
        <f t="shared" ref="E181:E188" si="115">SUM(F181:H181)</f>
        <v>1850</v>
      </c>
      <c r="F181" s="58">
        <v>0</v>
      </c>
      <c r="G181" s="58">
        <v>1850</v>
      </c>
      <c r="H181" s="59">
        <v>0</v>
      </c>
      <c r="I181" s="58">
        <f t="shared" ref="I181:I188" si="116">SUM(J181:L181)</f>
        <v>0</v>
      </c>
      <c r="J181" s="59">
        <v>0</v>
      </c>
      <c r="K181" s="58">
        <v>0</v>
      </c>
      <c r="L181" s="58">
        <v>0</v>
      </c>
      <c r="M181" s="58">
        <f t="shared" ref="M181:M188" si="117">SUM(N181:P181)</f>
        <v>0</v>
      </c>
      <c r="N181" s="59">
        <v>0</v>
      </c>
      <c r="O181" s="58">
        <v>0</v>
      </c>
      <c r="P181" s="58">
        <v>0</v>
      </c>
      <c r="Q181" s="58" t="s">
        <v>163</v>
      </c>
      <c r="R181" s="74">
        <f t="shared" ref="R181:R188" si="118">W181+30</f>
        <v>44366</v>
      </c>
      <c r="S181" s="74" t="s">
        <v>495</v>
      </c>
      <c r="T181" s="74" t="s">
        <v>495</v>
      </c>
      <c r="U181" s="74" t="s">
        <v>495</v>
      </c>
      <c r="V181" s="74" t="s">
        <v>495</v>
      </c>
      <c r="W181" s="74">
        <v>44336</v>
      </c>
      <c r="X181" s="74"/>
      <c r="Y181" s="74"/>
      <c r="Z181" s="74"/>
      <c r="AA181" s="74"/>
      <c r="AB181" s="74"/>
      <c r="AC181" s="74" t="s">
        <v>41</v>
      </c>
      <c r="AD181" s="74" t="s">
        <v>41</v>
      </c>
      <c r="AE181" s="74" t="s">
        <v>41</v>
      </c>
      <c r="AF181" s="74" t="s">
        <v>41</v>
      </c>
      <c r="AG181" s="58"/>
      <c r="AH181" s="58"/>
      <c r="AI181" s="58"/>
      <c r="AJ181" s="58"/>
      <c r="AK181" s="58"/>
      <c r="AL181" s="58"/>
      <c r="AM181" s="58"/>
      <c r="AN181" s="58"/>
      <c r="AO181" s="59"/>
      <c r="AP181" s="286" t="s">
        <v>504</v>
      </c>
      <c r="AZ181" s="34">
        <f t="shared" si="52"/>
        <v>1850</v>
      </c>
      <c r="BA181" s="34">
        <f t="shared" si="83"/>
        <v>0</v>
      </c>
    </row>
    <row r="182" spans="1:53" s="167" customFormat="1" ht="15.75" hidden="1" outlineLevel="2" x14ac:dyDescent="0.2">
      <c r="A182" s="99" t="s">
        <v>365</v>
      </c>
      <c r="B182" s="63" t="s">
        <v>588</v>
      </c>
      <c r="C182" s="58">
        <v>0</v>
      </c>
      <c r="D182" s="58">
        <f t="shared" si="38"/>
        <v>650</v>
      </c>
      <c r="E182" s="58">
        <f t="shared" si="115"/>
        <v>650</v>
      </c>
      <c r="F182" s="58">
        <v>0</v>
      </c>
      <c r="G182" s="58">
        <v>650</v>
      </c>
      <c r="H182" s="59">
        <v>0</v>
      </c>
      <c r="I182" s="58">
        <f t="shared" si="116"/>
        <v>0</v>
      </c>
      <c r="J182" s="59">
        <v>0</v>
      </c>
      <c r="K182" s="58">
        <v>0</v>
      </c>
      <c r="L182" s="58">
        <v>0</v>
      </c>
      <c r="M182" s="58">
        <f t="shared" si="117"/>
        <v>0</v>
      </c>
      <c r="N182" s="59">
        <v>0</v>
      </c>
      <c r="O182" s="58">
        <v>0</v>
      </c>
      <c r="P182" s="58">
        <v>0</v>
      </c>
      <c r="Q182" s="58" t="s">
        <v>163</v>
      </c>
      <c r="R182" s="74">
        <f t="shared" si="118"/>
        <v>44366</v>
      </c>
      <c r="S182" s="74" t="s">
        <v>503</v>
      </c>
      <c r="T182" s="74" t="s">
        <v>503</v>
      </c>
      <c r="U182" s="74" t="s">
        <v>503</v>
      </c>
      <c r="V182" s="74" t="s">
        <v>503</v>
      </c>
      <c r="W182" s="74">
        <v>44336</v>
      </c>
      <c r="X182" s="74"/>
      <c r="Y182" s="74"/>
      <c r="Z182" s="74"/>
      <c r="AA182" s="74"/>
      <c r="AB182" s="74"/>
      <c r="AC182" s="74" t="s">
        <v>41</v>
      </c>
      <c r="AD182" s="74" t="s">
        <v>41</v>
      </c>
      <c r="AE182" s="74" t="s">
        <v>41</v>
      </c>
      <c r="AF182" s="74" t="s">
        <v>41</v>
      </c>
      <c r="AG182" s="58"/>
      <c r="AH182" s="58"/>
      <c r="AI182" s="58"/>
      <c r="AJ182" s="58"/>
      <c r="AK182" s="58"/>
      <c r="AL182" s="58"/>
      <c r="AM182" s="58"/>
      <c r="AN182" s="58"/>
      <c r="AO182" s="59"/>
      <c r="AP182" s="286" t="s">
        <v>504</v>
      </c>
      <c r="AZ182" s="34">
        <f t="shared" ref="AZ182:AZ421" si="119">SUM(F182:H182)</f>
        <v>650</v>
      </c>
      <c r="BA182" s="34">
        <f t="shared" si="83"/>
        <v>0</v>
      </c>
    </row>
    <row r="183" spans="1:53" s="167" customFormat="1" ht="15.75" hidden="1" outlineLevel="2" x14ac:dyDescent="0.2">
      <c r="A183" s="99" t="s">
        <v>367</v>
      </c>
      <c r="B183" s="63" t="s">
        <v>589</v>
      </c>
      <c r="C183" s="58">
        <v>0</v>
      </c>
      <c r="D183" s="58">
        <f t="shared" si="38"/>
        <v>647.07500000000005</v>
      </c>
      <c r="E183" s="58">
        <f t="shared" si="115"/>
        <v>647.07500000000005</v>
      </c>
      <c r="F183" s="58">
        <v>0</v>
      </c>
      <c r="G183" s="58">
        <v>647.07500000000005</v>
      </c>
      <c r="H183" s="59">
        <v>0</v>
      </c>
      <c r="I183" s="58">
        <f t="shared" si="116"/>
        <v>0</v>
      </c>
      <c r="J183" s="59">
        <v>0</v>
      </c>
      <c r="K183" s="58">
        <v>0</v>
      </c>
      <c r="L183" s="58">
        <v>0</v>
      </c>
      <c r="M183" s="58">
        <f t="shared" si="117"/>
        <v>0</v>
      </c>
      <c r="N183" s="59">
        <v>0</v>
      </c>
      <c r="O183" s="58">
        <v>0</v>
      </c>
      <c r="P183" s="58">
        <v>0</v>
      </c>
      <c r="Q183" s="58" t="s">
        <v>163</v>
      </c>
      <c r="R183" s="74">
        <f t="shared" si="118"/>
        <v>44366</v>
      </c>
      <c r="S183" s="74" t="s">
        <v>495</v>
      </c>
      <c r="T183" s="74" t="s">
        <v>495</v>
      </c>
      <c r="U183" s="74" t="s">
        <v>495</v>
      </c>
      <c r="V183" s="74" t="s">
        <v>495</v>
      </c>
      <c r="W183" s="74">
        <v>44336</v>
      </c>
      <c r="X183" s="74"/>
      <c r="Y183" s="74"/>
      <c r="Z183" s="74"/>
      <c r="AA183" s="74"/>
      <c r="AB183" s="74"/>
      <c r="AC183" s="74" t="s">
        <v>41</v>
      </c>
      <c r="AD183" s="74" t="s">
        <v>41</v>
      </c>
      <c r="AE183" s="74" t="s">
        <v>41</v>
      </c>
      <c r="AF183" s="74" t="s">
        <v>41</v>
      </c>
      <c r="AG183" s="58"/>
      <c r="AH183" s="58"/>
      <c r="AI183" s="58"/>
      <c r="AJ183" s="58"/>
      <c r="AK183" s="58"/>
      <c r="AL183" s="58"/>
      <c r="AM183" s="58"/>
      <c r="AN183" s="58"/>
      <c r="AO183" s="59"/>
      <c r="AP183" s="286" t="s">
        <v>504</v>
      </c>
      <c r="AZ183" s="34">
        <f t="shared" si="119"/>
        <v>647.07500000000005</v>
      </c>
      <c r="BA183" s="34">
        <f t="shared" si="83"/>
        <v>0</v>
      </c>
    </row>
    <row r="184" spans="1:53" s="167" customFormat="1" ht="15.75" hidden="1" outlineLevel="2" x14ac:dyDescent="0.2">
      <c r="A184" s="99" t="s">
        <v>369</v>
      </c>
      <c r="B184" s="63" t="s">
        <v>590</v>
      </c>
      <c r="C184" s="58">
        <v>2</v>
      </c>
      <c r="D184" s="58">
        <f t="shared" ref="D184:D429" si="120">E184+I184+M184</f>
        <v>485</v>
      </c>
      <c r="E184" s="58">
        <f t="shared" si="115"/>
        <v>485</v>
      </c>
      <c r="F184" s="58">
        <v>0</v>
      </c>
      <c r="G184" s="58">
        <v>485</v>
      </c>
      <c r="H184" s="59">
        <v>0</v>
      </c>
      <c r="I184" s="58">
        <f t="shared" si="116"/>
        <v>0</v>
      </c>
      <c r="J184" s="59">
        <v>0</v>
      </c>
      <c r="K184" s="58">
        <v>0</v>
      </c>
      <c r="L184" s="58">
        <v>0</v>
      </c>
      <c r="M184" s="58">
        <f t="shared" si="117"/>
        <v>0</v>
      </c>
      <c r="N184" s="59">
        <v>0</v>
      </c>
      <c r="O184" s="58">
        <v>0</v>
      </c>
      <c r="P184" s="58">
        <v>0</v>
      </c>
      <c r="Q184" s="58" t="s">
        <v>163</v>
      </c>
      <c r="R184" s="74">
        <f t="shared" si="118"/>
        <v>44366</v>
      </c>
      <c r="S184" s="74" t="s">
        <v>495</v>
      </c>
      <c r="T184" s="74" t="s">
        <v>495</v>
      </c>
      <c r="U184" s="74" t="s">
        <v>495</v>
      </c>
      <c r="V184" s="74" t="s">
        <v>495</v>
      </c>
      <c r="W184" s="74">
        <v>44336</v>
      </c>
      <c r="X184" s="74"/>
      <c r="Y184" s="74"/>
      <c r="Z184" s="74"/>
      <c r="AA184" s="74"/>
      <c r="AB184" s="74"/>
      <c r="AC184" s="74" t="s">
        <v>41</v>
      </c>
      <c r="AD184" s="74" t="s">
        <v>41</v>
      </c>
      <c r="AE184" s="74" t="s">
        <v>41</v>
      </c>
      <c r="AF184" s="74" t="s">
        <v>41</v>
      </c>
      <c r="AG184" s="58"/>
      <c r="AH184" s="58"/>
      <c r="AI184" s="58"/>
      <c r="AJ184" s="58"/>
      <c r="AK184" s="58"/>
      <c r="AL184" s="58"/>
      <c r="AM184" s="58"/>
      <c r="AN184" s="58"/>
      <c r="AO184" s="59"/>
      <c r="AP184" s="286" t="s">
        <v>504</v>
      </c>
      <c r="AZ184" s="34">
        <f t="shared" si="119"/>
        <v>485</v>
      </c>
      <c r="BA184" s="34">
        <f t="shared" si="83"/>
        <v>0</v>
      </c>
    </row>
    <row r="185" spans="1:53" s="174" customFormat="1" ht="15.75" hidden="1" outlineLevel="2" x14ac:dyDescent="0.2">
      <c r="A185" s="99" t="s">
        <v>371</v>
      </c>
      <c r="B185" s="159" t="s">
        <v>758</v>
      </c>
      <c r="C185" s="58">
        <v>0</v>
      </c>
      <c r="D185" s="58">
        <f t="shared" si="120"/>
        <v>750</v>
      </c>
      <c r="E185" s="58">
        <f t="shared" si="115"/>
        <v>750</v>
      </c>
      <c r="F185" s="58">
        <v>0</v>
      </c>
      <c r="G185" s="106">
        <f>1000-300+50</f>
        <v>750</v>
      </c>
      <c r="H185" s="59">
        <v>0</v>
      </c>
      <c r="I185" s="58">
        <f t="shared" si="116"/>
        <v>0</v>
      </c>
      <c r="J185" s="59">
        <v>0</v>
      </c>
      <c r="K185" s="58">
        <v>0</v>
      </c>
      <c r="L185" s="58">
        <v>0</v>
      </c>
      <c r="M185" s="58">
        <f t="shared" si="117"/>
        <v>0</v>
      </c>
      <c r="N185" s="59">
        <v>0</v>
      </c>
      <c r="O185" s="58">
        <v>0</v>
      </c>
      <c r="P185" s="58">
        <v>0</v>
      </c>
      <c r="Q185" s="58" t="s">
        <v>214</v>
      </c>
      <c r="R185" s="74">
        <f t="shared" si="118"/>
        <v>44371</v>
      </c>
      <c r="S185" s="74">
        <v>44252</v>
      </c>
      <c r="T185" s="74">
        <f>S185+12</f>
        <v>44264</v>
      </c>
      <c r="U185" s="74">
        <f t="shared" ref="U185:U188" si="121">T185+7</f>
        <v>44271</v>
      </c>
      <c r="V185" s="74">
        <f t="shared" ref="V185:V188" si="122">U185+10</f>
        <v>44281</v>
      </c>
      <c r="W185" s="82">
        <f t="shared" ref="W185:W188" si="123">V185+60</f>
        <v>44341</v>
      </c>
      <c r="X185" s="74"/>
      <c r="Y185" s="74"/>
      <c r="Z185" s="74"/>
      <c r="AA185" s="74"/>
      <c r="AB185" s="74"/>
      <c r="AC185" s="74" t="s">
        <v>41</v>
      </c>
      <c r="AD185" s="74" t="s">
        <v>41</v>
      </c>
      <c r="AE185" s="74" t="s">
        <v>41</v>
      </c>
      <c r="AF185" s="74" t="s">
        <v>41</v>
      </c>
      <c r="AG185" s="58"/>
      <c r="AH185" s="58"/>
      <c r="AI185" s="58"/>
      <c r="AJ185" s="58"/>
      <c r="AK185" s="58"/>
      <c r="AL185" s="58"/>
      <c r="AM185" s="58"/>
      <c r="AN185" s="58"/>
      <c r="AO185" s="59"/>
      <c r="AP185" s="281" t="s">
        <v>506</v>
      </c>
      <c r="AZ185" s="34">
        <f t="shared" si="119"/>
        <v>750</v>
      </c>
      <c r="BA185" s="34">
        <f t="shared" si="83"/>
        <v>0</v>
      </c>
    </row>
    <row r="186" spans="1:53" s="149" customFormat="1" ht="15.75" hidden="1" outlineLevel="2" x14ac:dyDescent="0.25">
      <c r="A186" s="99" t="s">
        <v>373</v>
      </c>
      <c r="B186" s="159" t="s">
        <v>759</v>
      </c>
      <c r="C186" s="58">
        <v>0</v>
      </c>
      <c r="D186" s="58">
        <f t="shared" si="120"/>
        <v>750</v>
      </c>
      <c r="E186" s="58">
        <f t="shared" si="115"/>
        <v>750</v>
      </c>
      <c r="F186" s="58">
        <v>0</v>
      </c>
      <c r="G186" s="106">
        <f>700+50</f>
        <v>750</v>
      </c>
      <c r="H186" s="59">
        <v>0</v>
      </c>
      <c r="I186" s="58">
        <f t="shared" si="116"/>
        <v>0</v>
      </c>
      <c r="J186" s="59">
        <v>0</v>
      </c>
      <c r="K186" s="58">
        <v>0</v>
      </c>
      <c r="L186" s="58">
        <v>0</v>
      </c>
      <c r="M186" s="58">
        <f t="shared" si="117"/>
        <v>0</v>
      </c>
      <c r="N186" s="59">
        <v>0</v>
      </c>
      <c r="O186" s="58">
        <v>0</v>
      </c>
      <c r="P186" s="58">
        <v>0</v>
      </c>
      <c r="Q186" s="58" t="s">
        <v>214</v>
      </c>
      <c r="R186" s="74">
        <f t="shared" si="118"/>
        <v>44371</v>
      </c>
      <c r="S186" s="74">
        <v>44252</v>
      </c>
      <c r="T186" s="74">
        <f>S186+12</f>
        <v>44264</v>
      </c>
      <c r="U186" s="74">
        <f t="shared" si="121"/>
        <v>44271</v>
      </c>
      <c r="V186" s="74">
        <f t="shared" si="122"/>
        <v>44281</v>
      </c>
      <c r="W186" s="82">
        <f t="shared" si="123"/>
        <v>44341</v>
      </c>
      <c r="X186" s="74"/>
      <c r="Y186" s="74"/>
      <c r="Z186" s="74"/>
      <c r="AA186" s="74"/>
      <c r="AB186" s="74"/>
      <c r="AC186" s="74" t="s">
        <v>41</v>
      </c>
      <c r="AD186" s="74" t="s">
        <v>41</v>
      </c>
      <c r="AE186" s="74" t="s">
        <v>41</v>
      </c>
      <c r="AF186" s="74" t="s">
        <v>41</v>
      </c>
      <c r="AG186" s="58"/>
      <c r="AH186" s="58"/>
      <c r="AI186" s="58"/>
      <c r="AJ186" s="58"/>
      <c r="AK186" s="58"/>
      <c r="AL186" s="58"/>
      <c r="AM186" s="58"/>
      <c r="AN186" s="58"/>
      <c r="AO186" s="59"/>
      <c r="AP186" s="281" t="s">
        <v>506</v>
      </c>
      <c r="AZ186" s="34">
        <f t="shared" si="119"/>
        <v>750</v>
      </c>
      <c r="BA186" s="34">
        <f t="shared" si="83"/>
        <v>0</v>
      </c>
    </row>
    <row r="187" spans="1:53" s="161" customFormat="1" ht="15.75" hidden="1" outlineLevel="2" x14ac:dyDescent="0.25">
      <c r="A187" s="99" t="s">
        <v>375</v>
      </c>
      <c r="B187" s="63" t="s">
        <v>593</v>
      </c>
      <c r="C187" s="58">
        <v>0</v>
      </c>
      <c r="D187" s="58">
        <f t="shared" si="120"/>
        <v>800</v>
      </c>
      <c r="E187" s="58">
        <f t="shared" si="115"/>
        <v>800</v>
      </c>
      <c r="F187" s="58">
        <v>0</v>
      </c>
      <c r="G187" s="106">
        <f>500+300</f>
        <v>800</v>
      </c>
      <c r="H187" s="59">
        <v>0</v>
      </c>
      <c r="I187" s="58">
        <f t="shared" si="116"/>
        <v>0</v>
      </c>
      <c r="J187" s="59">
        <v>0</v>
      </c>
      <c r="K187" s="58">
        <v>0</v>
      </c>
      <c r="L187" s="58">
        <v>0</v>
      </c>
      <c r="M187" s="58">
        <f t="shared" si="117"/>
        <v>0</v>
      </c>
      <c r="N187" s="59">
        <v>0</v>
      </c>
      <c r="O187" s="58">
        <v>0</v>
      </c>
      <c r="P187" s="58">
        <v>0</v>
      </c>
      <c r="Q187" s="58" t="s">
        <v>214</v>
      </c>
      <c r="R187" s="74">
        <f t="shared" si="118"/>
        <v>44371</v>
      </c>
      <c r="S187" s="74">
        <v>44252</v>
      </c>
      <c r="T187" s="74">
        <f>S187+12</f>
        <v>44264</v>
      </c>
      <c r="U187" s="74">
        <f t="shared" si="121"/>
        <v>44271</v>
      </c>
      <c r="V187" s="74">
        <f t="shared" si="122"/>
        <v>44281</v>
      </c>
      <c r="W187" s="82">
        <f t="shared" si="123"/>
        <v>44341</v>
      </c>
      <c r="X187" s="74"/>
      <c r="Y187" s="74"/>
      <c r="Z187" s="74"/>
      <c r="AA187" s="74"/>
      <c r="AB187" s="74"/>
      <c r="AC187" s="74" t="s">
        <v>41</v>
      </c>
      <c r="AD187" s="74" t="s">
        <v>41</v>
      </c>
      <c r="AE187" s="74" t="s">
        <v>41</v>
      </c>
      <c r="AF187" s="74" t="s">
        <v>41</v>
      </c>
      <c r="AG187" s="58"/>
      <c r="AH187" s="58"/>
      <c r="AI187" s="58"/>
      <c r="AJ187" s="58"/>
      <c r="AK187" s="58"/>
      <c r="AL187" s="58"/>
      <c r="AM187" s="58"/>
      <c r="AN187" s="58"/>
      <c r="AO187" s="59"/>
      <c r="AP187" s="286" t="s">
        <v>523</v>
      </c>
      <c r="AZ187" s="34">
        <f t="shared" si="119"/>
        <v>800</v>
      </c>
      <c r="BA187" s="34">
        <f t="shared" si="83"/>
        <v>0</v>
      </c>
    </row>
    <row r="188" spans="1:53" s="149" customFormat="1" ht="15.75" hidden="1" outlineLevel="2" x14ac:dyDescent="0.25">
      <c r="A188" s="99" t="s">
        <v>377</v>
      </c>
      <c r="B188" s="105" t="s">
        <v>973</v>
      </c>
      <c r="C188" s="106">
        <v>2.6</v>
      </c>
      <c r="D188" s="58">
        <f t="shared" si="120"/>
        <v>600</v>
      </c>
      <c r="E188" s="58">
        <f t="shared" si="115"/>
        <v>600</v>
      </c>
      <c r="F188" s="58">
        <v>0</v>
      </c>
      <c r="G188" s="58">
        <v>600</v>
      </c>
      <c r="H188" s="59">
        <v>0</v>
      </c>
      <c r="I188" s="58">
        <f t="shared" si="116"/>
        <v>0</v>
      </c>
      <c r="J188" s="59">
        <v>0</v>
      </c>
      <c r="K188" s="58">
        <v>0</v>
      </c>
      <c r="L188" s="58">
        <v>0</v>
      </c>
      <c r="M188" s="58">
        <f t="shared" si="117"/>
        <v>0</v>
      </c>
      <c r="N188" s="59">
        <v>0</v>
      </c>
      <c r="O188" s="58">
        <v>0</v>
      </c>
      <c r="P188" s="58">
        <v>0</v>
      </c>
      <c r="Q188" s="58" t="s">
        <v>214</v>
      </c>
      <c r="R188" s="74">
        <f t="shared" si="118"/>
        <v>44371</v>
      </c>
      <c r="S188" s="74">
        <v>44253</v>
      </c>
      <c r="T188" s="74">
        <f>S188+11</f>
        <v>44264</v>
      </c>
      <c r="U188" s="74">
        <f t="shared" si="121"/>
        <v>44271</v>
      </c>
      <c r="V188" s="74">
        <f t="shared" si="122"/>
        <v>44281</v>
      </c>
      <c r="W188" s="82">
        <f t="shared" si="123"/>
        <v>44341</v>
      </c>
      <c r="X188" s="74"/>
      <c r="Y188" s="74"/>
      <c r="Z188" s="74"/>
      <c r="AA188" s="74"/>
      <c r="AB188" s="74"/>
      <c r="AC188" s="74" t="s">
        <v>41</v>
      </c>
      <c r="AD188" s="74" t="s">
        <v>41</v>
      </c>
      <c r="AE188" s="74" t="s">
        <v>41</v>
      </c>
      <c r="AF188" s="74" t="s">
        <v>41</v>
      </c>
      <c r="AG188" s="58"/>
      <c r="AH188" s="58"/>
      <c r="AI188" s="58"/>
      <c r="AJ188" s="58"/>
      <c r="AK188" s="58"/>
      <c r="AL188" s="58"/>
      <c r="AM188" s="58"/>
      <c r="AN188" s="58"/>
      <c r="AO188" s="59"/>
      <c r="AP188" s="281" t="s">
        <v>506</v>
      </c>
      <c r="AZ188" s="34">
        <f t="shared" si="119"/>
        <v>600</v>
      </c>
      <c r="BA188" s="34">
        <f t="shared" si="83"/>
        <v>0</v>
      </c>
    </row>
    <row r="189" spans="1:53" s="173" customFormat="1" ht="15.75" hidden="1" outlineLevel="1" x14ac:dyDescent="0.25">
      <c r="A189" s="125">
        <v>15</v>
      </c>
      <c r="B189" s="125" t="s">
        <v>384</v>
      </c>
      <c r="C189" s="31">
        <f>SUM(C190:C194)</f>
        <v>12.3</v>
      </c>
      <c r="D189" s="31">
        <f t="shared" ref="D189:P189" si="124">SUM(D190:D194)</f>
        <v>3996.6</v>
      </c>
      <c r="E189" s="31">
        <f t="shared" si="124"/>
        <v>3996.6</v>
      </c>
      <c r="F189" s="31">
        <f t="shared" si="124"/>
        <v>0</v>
      </c>
      <c r="G189" s="31">
        <f t="shared" si="124"/>
        <v>3996.6</v>
      </c>
      <c r="H189" s="31">
        <f t="shared" si="124"/>
        <v>0</v>
      </c>
      <c r="I189" s="31">
        <f t="shared" si="124"/>
        <v>0</v>
      </c>
      <c r="J189" s="31">
        <f t="shared" si="124"/>
        <v>0</v>
      </c>
      <c r="K189" s="31">
        <f t="shared" si="124"/>
        <v>0</v>
      </c>
      <c r="L189" s="31">
        <f t="shared" si="124"/>
        <v>0</v>
      </c>
      <c r="M189" s="31">
        <f t="shared" si="124"/>
        <v>0</v>
      </c>
      <c r="N189" s="31">
        <f t="shared" si="124"/>
        <v>0</v>
      </c>
      <c r="O189" s="31">
        <f t="shared" si="124"/>
        <v>0</v>
      </c>
      <c r="P189" s="31">
        <f t="shared" si="124"/>
        <v>0</v>
      </c>
      <c r="Q189" s="52" t="s">
        <v>41</v>
      </c>
      <c r="R189" s="72" t="s">
        <v>41</v>
      </c>
      <c r="S189" s="72" t="s">
        <v>41</v>
      </c>
      <c r="T189" s="72" t="s">
        <v>41</v>
      </c>
      <c r="U189" s="72" t="s">
        <v>41</v>
      </c>
      <c r="V189" s="72" t="s">
        <v>41</v>
      </c>
      <c r="W189" s="72" t="s">
        <v>41</v>
      </c>
      <c r="X189" s="52" t="s">
        <v>41</v>
      </c>
      <c r="Y189" s="52" t="s">
        <v>41</v>
      </c>
      <c r="Z189" s="52" t="s">
        <v>41</v>
      </c>
      <c r="AA189" s="52" t="s">
        <v>41</v>
      </c>
      <c r="AB189" s="52" t="s">
        <v>41</v>
      </c>
      <c r="AC189" s="52" t="s">
        <v>41</v>
      </c>
      <c r="AD189" s="52" t="s">
        <v>41</v>
      </c>
      <c r="AE189" s="52" t="s">
        <v>41</v>
      </c>
      <c r="AF189" s="52" t="s">
        <v>41</v>
      </c>
      <c r="AG189" s="52" t="s">
        <v>41</v>
      </c>
      <c r="AH189" s="52" t="s">
        <v>41</v>
      </c>
      <c r="AI189" s="52" t="s">
        <v>41</v>
      </c>
      <c r="AJ189" s="52" t="s">
        <v>41</v>
      </c>
      <c r="AK189" s="52" t="s">
        <v>41</v>
      </c>
      <c r="AL189" s="52" t="s">
        <v>41</v>
      </c>
      <c r="AM189" s="52" t="s">
        <v>41</v>
      </c>
      <c r="AN189" s="52" t="s">
        <v>41</v>
      </c>
      <c r="AO189" s="245" t="s">
        <v>41</v>
      </c>
      <c r="AP189" s="291"/>
      <c r="AZ189" s="34">
        <f t="shared" si="119"/>
        <v>3996.6</v>
      </c>
      <c r="BA189" s="34">
        <f t="shared" si="83"/>
        <v>0</v>
      </c>
    </row>
    <row r="190" spans="1:53" s="161" customFormat="1" ht="15.75" hidden="1" outlineLevel="2" x14ac:dyDescent="0.25">
      <c r="A190" s="124" t="s">
        <v>385</v>
      </c>
      <c r="B190" s="63" t="s">
        <v>603</v>
      </c>
      <c r="C190" s="58">
        <v>4.5999999999999996</v>
      </c>
      <c r="D190" s="58">
        <f t="shared" si="120"/>
        <v>696.6</v>
      </c>
      <c r="E190" s="58">
        <f t="shared" ref="E190:E194" si="125">SUM(F190:H190)</f>
        <v>696.6</v>
      </c>
      <c r="F190" s="58">
        <v>0</v>
      </c>
      <c r="G190" s="58">
        <v>696.6</v>
      </c>
      <c r="H190" s="59">
        <v>0</v>
      </c>
      <c r="I190" s="58">
        <f t="shared" ref="I190:I194" si="126">SUM(J190:L190)</f>
        <v>0</v>
      </c>
      <c r="J190" s="59">
        <v>0</v>
      </c>
      <c r="K190" s="58">
        <v>0</v>
      </c>
      <c r="L190" s="58">
        <v>0</v>
      </c>
      <c r="M190" s="58">
        <f t="shared" ref="M190:M194" si="127">SUM(N190:P190)</f>
        <v>0</v>
      </c>
      <c r="N190" s="59">
        <v>0</v>
      </c>
      <c r="O190" s="58">
        <v>0</v>
      </c>
      <c r="P190" s="58">
        <v>0</v>
      </c>
      <c r="Q190" s="58" t="s">
        <v>163</v>
      </c>
      <c r="R190" s="74">
        <f t="shared" ref="R190" si="128">W190+30</f>
        <v>44367</v>
      </c>
      <c r="S190" s="74" t="s">
        <v>495</v>
      </c>
      <c r="T190" s="74" t="s">
        <v>495</v>
      </c>
      <c r="U190" s="74" t="s">
        <v>495</v>
      </c>
      <c r="V190" s="74" t="s">
        <v>495</v>
      </c>
      <c r="W190" s="74">
        <v>44337</v>
      </c>
      <c r="X190" s="74"/>
      <c r="Y190" s="74"/>
      <c r="Z190" s="74"/>
      <c r="AA190" s="74"/>
      <c r="AB190" s="74"/>
      <c r="AC190" s="74" t="s">
        <v>41</v>
      </c>
      <c r="AD190" s="74" t="s">
        <v>41</v>
      </c>
      <c r="AE190" s="74" t="s">
        <v>41</v>
      </c>
      <c r="AF190" s="74" t="s">
        <v>41</v>
      </c>
      <c r="AG190" s="58"/>
      <c r="AH190" s="58"/>
      <c r="AI190" s="58"/>
      <c r="AJ190" s="58"/>
      <c r="AK190" s="58"/>
      <c r="AL190" s="58"/>
      <c r="AM190" s="58"/>
      <c r="AN190" s="58"/>
      <c r="AO190" s="59"/>
      <c r="AP190" s="286" t="s">
        <v>504</v>
      </c>
      <c r="AZ190" s="34">
        <f t="shared" si="119"/>
        <v>696.6</v>
      </c>
      <c r="BA190" s="34">
        <f t="shared" si="83"/>
        <v>0</v>
      </c>
    </row>
    <row r="191" spans="1:53" s="149" customFormat="1" ht="15.75" hidden="1" outlineLevel="2" x14ac:dyDescent="0.25">
      <c r="A191" s="124" t="s">
        <v>387</v>
      </c>
      <c r="B191" s="63" t="s">
        <v>604</v>
      </c>
      <c r="C191" s="58">
        <v>2.5</v>
      </c>
      <c r="D191" s="58">
        <f t="shared" si="120"/>
        <v>900</v>
      </c>
      <c r="E191" s="58">
        <f t="shared" si="125"/>
        <v>900</v>
      </c>
      <c r="F191" s="58">
        <v>0</v>
      </c>
      <c r="G191" s="58">
        <v>900</v>
      </c>
      <c r="H191" s="59">
        <v>0</v>
      </c>
      <c r="I191" s="58">
        <f t="shared" si="126"/>
        <v>0</v>
      </c>
      <c r="J191" s="59">
        <v>0</v>
      </c>
      <c r="K191" s="58">
        <v>0</v>
      </c>
      <c r="L191" s="58">
        <v>0</v>
      </c>
      <c r="M191" s="58">
        <f t="shared" si="127"/>
        <v>0</v>
      </c>
      <c r="N191" s="59">
        <v>0</v>
      </c>
      <c r="O191" s="58">
        <v>0</v>
      </c>
      <c r="P191" s="58">
        <v>0</v>
      </c>
      <c r="Q191" s="58" t="s">
        <v>214</v>
      </c>
      <c r="R191" s="74">
        <f>W191+31</f>
        <v>44375</v>
      </c>
      <c r="S191" s="74">
        <v>44256</v>
      </c>
      <c r="T191" s="74">
        <f>S191+10</f>
        <v>44266</v>
      </c>
      <c r="U191" s="74">
        <f>T191+7</f>
        <v>44273</v>
      </c>
      <c r="V191" s="74">
        <f>U191+11</f>
        <v>44284</v>
      </c>
      <c r="W191" s="82">
        <f t="shared" ref="W191:W194" si="129">V191+60</f>
        <v>44344</v>
      </c>
      <c r="X191" s="74"/>
      <c r="Y191" s="74"/>
      <c r="Z191" s="74"/>
      <c r="AA191" s="74"/>
      <c r="AB191" s="74"/>
      <c r="AC191" s="74" t="s">
        <v>41</v>
      </c>
      <c r="AD191" s="74" t="s">
        <v>41</v>
      </c>
      <c r="AE191" s="74" t="s">
        <v>41</v>
      </c>
      <c r="AF191" s="74" t="s">
        <v>41</v>
      </c>
      <c r="AG191" s="58"/>
      <c r="AH191" s="58"/>
      <c r="AI191" s="58"/>
      <c r="AJ191" s="58"/>
      <c r="AK191" s="58"/>
      <c r="AL191" s="58"/>
      <c r="AM191" s="58"/>
      <c r="AN191" s="58"/>
      <c r="AO191" s="59"/>
      <c r="AP191" s="281" t="s">
        <v>506</v>
      </c>
      <c r="AZ191" s="34">
        <f t="shared" si="119"/>
        <v>900</v>
      </c>
      <c r="BA191" s="34">
        <f t="shared" si="83"/>
        <v>0</v>
      </c>
    </row>
    <row r="192" spans="1:53" s="161" customFormat="1" ht="31.5" hidden="1" outlineLevel="2" x14ac:dyDescent="0.25">
      <c r="A192" s="124" t="s">
        <v>389</v>
      </c>
      <c r="B192" s="57" t="s">
        <v>605</v>
      </c>
      <c r="C192" s="58">
        <v>3.2</v>
      </c>
      <c r="D192" s="58">
        <f t="shared" si="120"/>
        <v>1000</v>
      </c>
      <c r="E192" s="58">
        <f t="shared" si="125"/>
        <v>1000</v>
      </c>
      <c r="F192" s="58">
        <v>0</v>
      </c>
      <c r="G192" s="58">
        <v>1000</v>
      </c>
      <c r="H192" s="59">
        <v>0</v>
      </c>
      <c r="I192" s="58">
        <f t="shared" si="126"/>
        <v>0</v>
      </c>
      <c r="J192" s="59">
        <v>0</v>
      </c>
      <c r="K192" s="58">
        <v>0</v>
      </c>
      <c r="L192" s="58">
        <v>0</v>
      </c>
      <c r="M192" s="58">
        <f t="shared" si="127"/>
        <v>0</v>
      </c>
      <c r="N192" s="59">
        <v>0</v>
      </c>
      <c r="O192" s="58">
        <v>0</v>
      </c>
      <c r="P192" s="58">
        <v>0</v>
      </c>
      <c r="Q192" s="58" t="s">
        <v>214</v>
      </c>
      <c r="R192" s="74">
        <f t="shared" ref="R192:R194" si="130">W192+31</f>
        <v>44375</v>
      </c>
      <c r="S192" s="74">
        <v>44256</v>
      </c>
      <c r="T192" s="74">
        <f>S192+10</f>
        <v>44266</v>
      </c>
      <c r="U192" s="74">
        <f>T192+7</f>
        <v>44273</v>
      </c>
      <c r="V192" s="74">
        <f>U192+11</f>
        <v>44284</v>
      </c>
      <c r="W192" s="82">
        <f t="shared" si="129"/>
        <v>44344</v>
      </c>
      <c r="X192" s="74"/>
      <c r="Y192" s="74"/>
      <c r="Z192" s="74"/>
      <c r="AA192" s="74"/>
      <c r="AB192" s="74"/>
      <c r="AC192" s="74" t="s">
        <v>41</v>
      </c>
      <c r="AD192" s="74" t="s">
        <v>41</v>
      </c>
      <c r="AE192" s="74" t="s">
        <v>41</v>
      </c>
      <c r="AF192" s="74" t="s">
        <v>41</v>
      </c>
      <c r="AG192" s="58"/>
      <c r="AH192" s="58"/>
      <c r="AI192" s="58"/>
      <c r="AJ192" s="58"/>
      <c r="AK192" s="58"/>
      <c r="AL192" s="58"/>
      <c r="AM192" s="58"/>
      <c r="AN192" s="58"/>
      <c r="AO192" s="59"/>
      <c r="AP192" s="286" t="s">
        <v>523</v>
      </c>
      <c r="AZ192" s="34">
        <f t="shared" si="119"/>
        <v>1000</v>
      </c>
      <c r="BA192" s="34">
        <f t="shared" si="83"/>
        <v>0</v>
      </c>
    </row>
    <row r="193" spans="1:53" s="149" customFormat="1" ht="15.75" hidden="1" outlineLevel="2" x14ac:dyDescent="0.25">
      <c r="A193" s="124" t="s">
        <v>391</v>
      </c>
      <c r="B193" s="63" t="s">
        <v>606</v>
      </c>
      <c r="C193" s="58">
        <v>1</v>
      </c>
      <c r="D193" s="58">
        <f t="shared" si="120"/>
        <v>700</v>
      </c>
      <c r="E193" s="58">
        <f t="shared" si="125"/>
        <v>700</v>
      </c>
      <c r="F193" s="58">
        <v>0</v>
      </c>
      <c r="G193" s="58">
        <v>700</v>
      </c>
      <c r="H193" s="59">
        <v>0</v>
      </c>
      <c r="I193" s="58">
        <f t="shared" si="126"/>
        <v>0</v>
      </c>
      <c r="J193" s="59">
        <v>0</v>
      </c>
      <c r="K193" s="58">
        <v>0</v>
      </c>
      <c r="L193" s="58">
        <v>0</v>
      </c>
      <c r="M193" s="58">
        <f t="shared" si="127"/>
        <v>0</v>
      </c>
      <c r="N193" s="59">
        <v>0</v>
      </c>
      <c r="O193" s="58">
        <v>0</v>
      </c>
      <c r="P193" s="58">
        <v>0</v>
      </c>
      <c r="Q193" s="58" t="s">
        <v>214</v>
      </c>
      <c r="R193" s="74">
        <f t="shared" si="130"/>
        <v>44375</v>
      </c>
      <c r="S193" s="74">
        <v>44256</v>
      </c>
      <c r="T193" s="74">
        <f>S193+10</f>
        <v>44266</v>
      </c>
      <c r="U193" s="74">
        <f>T193+7</f>
        <v>44273</v>
      </c>
      <c r="V193" s="74">
        <f>U193+11</f>
        <v>44284</v>
      </c>
      <c r="W193" s="82">
        <f t="shared" si="129"/>
        <v>44344</v>
      </c>
      <c r="X193" s="74"/>
      <c r="Y193" s="74"/>
      <c r="Z193" s="74"/>
      <c r="AA193" s="74"/>
      <c r="AB193" s="74"/>
      <c r="AC193" s="74" t="s">
        <v>41</v>
      </c>
      <c r="AD193" s="74" t="s">
        <v>41</v>
      </c>
      <c r="AE193" s="74" t="s">
        <v>41</v>
      </c>
      <c r="AF193" s="74" t="s">
        <v>41</v>
      </c>
      <c r="AG193" s="58"/>
      <c r="AH193" s="58"/>
      <c r="AI193" s="58"/>
      <c r="AJ193" s="58"/>
      <c r="AK193" s="58"/>
      <c r="AL193" s="58"/>
      <c r="AM193" s="58"/>
      <c r="AN193" s="58"/>
      <c r="AO193" s="59"/>
      <c r="AP193" s="281" t="s">
        <v>506</v>
      </c>
      <c r="AZ193" s="34">
        <f t="shared" si="119"/>
        <v>700</v>
      </c>
      <c r="BA193" s="34">
        <f t="shared" si="83"/>
        <v>0</v>
      </c>
    </row>
    <row r="194" spans="1:53" s="149" customFormat="1" ht="15.75" hidden="1" outlineLevel="2" x14ac:dyDescent="0.25">
      <c r="A194" s="124" t="s">
        <v>607</v>
      </c>
      <c r="B194" s="63" t="s">
        <v>608</v>
      </c>
      <c r="C194" s="58">
        <v>1</v>
      </c>
      <c r="D194" s="58">
        <f t="shared" si="120"/>
        <v>700</v>
      </c>
      <c r="E194" s="58">
        <f t="shared" si="125"/>
        <v>700</v>
      </c>
      <c r="F194" s="58">
        <v>0</v>
      </c>
      <c r="G194" s="58">
        <v>700</v>
      </c>
      <c r="H194" s="59">
        <v>0</v>
      </c>
      <c r="I194" s="58">
        <f t="shared" si="126"/>
        <v>0</v>
      </c>
      <c r="J194" s="59">
        <v>0</v>
      </c>
      <c r="K194" s="58">
        <v>0</v>
      </c>
      <c r="L194" s="58">
        <v>0</v>
      </c>
      <c r="M194" s="58">
        <f t="shared" si="127"/>
        <v>0</v>
      </c>
      <c r="N194" s="59">
        <v>0</v>
      </c>
      <c r="O194" s="58">
        <v>0</v>
      </c>
      <c r="P194" s="58">
        <v>0</v>
      </c>
      <c r="Q194" s="58" t="s">
        <v>214</v>
      </c>
      <c r="R194" s="74">
        <f t="shared" si="130"/>
        <v>44375</v>
      </c>
      <c r="S194" s="74">
        <v>44256</v>
      </c>
      <c r="T194" s="74">
        <f>S194+10</f>
        <v>44266</v>
      </c>
      <c r="U194" s="74">
        <f>T194+7</f>
        <v>44273</v>
      </c>
      <c r="V194" s="74">
        <f>U194+11</f>
        <v>44284</v>
      </c>
      <c r="W194" s="82">
        <f t="shared" si="129"/>
        <v>44344</v>
      </c>
      <c r="X194" s="74"/>
      <c r="Y194" s="74"/>
      <c r="Z194" s="74"/>
      <c r="AA194" s="74"/>
      <c r="AB194" s="74"/>
      <c r="AC194" s="74" t="s">
        <v>41</v>
      </c>
      <c r="AD194" s="74" t="s">
        <v>41</v>
      </c>
      <c r="AE194" s="74" t="s">
        <v>41</v>
      </c>
      <c r="AF194" s="74" t="s">
        <v>41</v>
      </c>
      <c r="AG194" s="58"/>
      <c r="AH194" s="58"/>
      <c r="AI194" s="58"/>
      <c r="AJ194" s="58"/>
      <c r="AK194" s="58"/>
      <c r="AL194" s="58"/>
      <c r="AM194" s="58"/>
      <c r="AN194" s="58"/>
      <c r="AO194" s="59"/>
      <c r="AP194" s="281" t="s">
        <v>506</v>
      </c>
      <c r="AZ194" s="34">
        <f t="shared" si="119"/>
        <v>700</v>
      </c>
      <c r="BA194" s="34">
        <f t="shared" si="83"/>
        <v>0</v>
      </c>
    </row>
    <row r="195" spans="1:53" s="54" customFormat="1" ht="15.75" hidden="1" outlineLevel="1" x14ac:dyDescent="0.2">
      <c r="A195" s="29">
        <v>16</v>
      </c>
      <c r="B195" s="29" t="s">
        <v>393</v>
      </c>
      <c r="C195" s="31">
        <f t="shared" ref="C195:P195" si="131">SUM(C196:C208)</f>
        <v>7.9</v>
      </c>
      <c r="D195" s="31">
        <f t="shared" si="131"/>
        <v>7861.93</v>
      </c>
      <c r="E195" s="31">
        <f t="shared" si="131"/>
        <v>7861.93</v>
      </c>
      <c r="F195" s="31">
        <f t="shared" si="131"/>
        <v>0</v>
      </c>
      <c r="G195" s="31">
        <f t="shared" si="131"/>
        <v>7861.93</v>
      </c>
      <c r="H195" s="31">
        <f t="shared" si="131"/>
        <v>0</v>
      </c>
      <c r="I195" s="31">
        <f t="shared" si="131"/>
        <v>0</v>
      </c>
      <c r="J195" s="31">
        <f t="shared" si="131"/>
        <v>0</v>
      </c>
      <c r="K195" s="31">
        <f t="shared" si="131"/>
        <v>0</v>
      </c>
      <c r="L195" s="31">
        <f t="shared" si="131"/>
        <v>0</v>
      </c>
      <c r="M195" s="31">
        <f t="shared" si="131"/>
        <v>0</v>
      </c>
      <c r="N195" s="31">
        <f t="shared" si="131"/>
        <v>0</v>
      </c>
      <c r="O195" s="31">
        <f t="shared" si="131"/>
        <v>0</v>
      </c>
      <c r="P195" s="31">
        <f t="shared" si="131"/>
        <v>0</v>
      </c>
      <c r="Q195" s="52" t="s">
        <v>41</v>
      </c>
      <c r="R195" s="72" t="s">
        <v>41</v>
      </c>
      <c r="S195" s="72" t="s">
        <v>41</v>
      </c>
      <c r="T195" s="72" t="s">
        <v>41</v>
      </c>
      <c r="U195" s="72" t="s">
        <v>41</v>
      </c>
      <c r="V195" s="72" t="s">
        <v>41</v>
      </c>
      <c r="W195" s="72" t="s">
        <v>41</v>
      </c>
      <c r="X195" s="52" t="s">
        <v>41</v>
      </c>
      <c r="Y195" s="52" t="s">
        <v>41</v>
      </c>
      <c r="Z195" s="52" t="s">
        <v>41</v>
      </c>
      <c r="AA195" s="52" t="s">
        <v>41</v>
      </c>
      <c r="AB195" s="52" t="s">
        <v>41</v>
      </c>
      <c r="AC195" s="52" t="s">
        <v>41</v>
      </c>
      <c r="AD195" s="52" t="s">
        <v>41</v>
      </c>
      <c r="AE195" s="52" t="s">
        <v>41</v>
      </c>
      <c r="AF195" s="52" t="s">
        <v>41</v>
      </c>
      <c r="AG195" s="52" t="s">
        <v>41</v>
      </c>
      <c r="AH195" s="52" t="s">
        <v>41</v>
      </c>
      <c r="AI195" s="52" t="s">
        <v>41</v>
      </c>
      <c r="AJ195" s="52" t="s">
        <v>41</v>
      </c>
      <c r="AK195" s="52" t="s">
        <v>41</v>
      </c>
      <c r="AL195" s="52" t="s">
        <v>41</v>
      </c>
      <c r="AM195" s="52" t="s">
        <v>41</v>
      </c>
      <c r="AN195" s="52" t="s">
        <v>41</v>
      </c>
      <c r="AO195" s="245" t="s">
        <v>41</v>
      </c>
      <c r="AP195" s="273"/>
      <c r="AZ195" s="34">
        <f t="shared" si="119"/>
        <v>7861.93</v>
      </c>
      <c r="BA195" s="34">
        <f t="shared" si="83"/>
        <v>0</v>
      </c>
    </row>
    <row r="196" spans="1:53" s="167" customFormat="1" ht="15.75" hidden="1" outlineLevel="2" x14ac:dyDescent="0.2">
      <c r="A196" s="124" t="s">
        <v>394</v>
      </c>
      <c r="B196" s="63" t="s">
        <v>611</v>
      </c>
      <c r="C196" s="58">
        <v>0</v>
      </c>
      <c r="D196" s="58">
        <f t="shared" si="120"/>
        <v>670</v>
      </c>
      <c r="E196" s="58">
        <f t="shared" ref="E196:E208" si="132">SUM(F196:H196)</f>
        <v>670</v>
      </c>
      <c r="F196" s="58">
        <v>0</v>
      </c>
      <c r="G196" s="58">
        <v>670</v>
      </c>
      <c r="H196" s="59">
        <v>0</v>
      </c>
      <c r="I196" s="58">
        <f t="shared" ref="I196:I208" si="133">SUM(J196:L196)</f>
        <v>0</v>
      </c>
      <c r="J196" s="59">
        <v>0</v>
      </c>
      <c r="K196" s="58">
        <v>0</v>
      </c>
      <c r="L196" s="58">
        <v>0</v>
      </c>
      <c r="M196" s="58">
        <f t="shared" ref="M196:M208" si="134">SUM(N196:P196)</f>
        <v>0</v>
      </c>
      <c r="N196" s="59">
        <v>0</v>
      </c>
      <c r="O196" s="58">
        <v>0</v>
      </c>
      <c r="P196" s="58">
        <v>0</v>
      </c>
      <c r="Q196" s="58" t="s">
        <v>163</v>
      </c>
      <c r="R196" s="74">
        <f t="shared" ref="R196:R206" si="135">W196+30</f>
        <v>44367</v>
      </c>
      <c r="S196" s="74" t="s">
        <v>495</v>
      </c>
      <c r="T196" s="74" t="s">
        <v>495</v>
      </c>
      <c r="U196" s="74" t="s">
        <v>495</v>
      </c>
      <c r="V196" s="74" t="s">
        <v>495</v>
      </c>
      <c r="W196" s="74">
        <v>44337</v>
      </c>
      <c r="X196" s="74"/>
      <c r="Y196" s="74"/>
      <c r="Z196" s="74"/>
      <c r="AA196" s="74"/>
      <c r="AB196" s="74"/>
      <c r="AC196" s="74" t="s">
        <v>41</v>
      </c>
      <c r="AD196" s="74" t="s">
        <v>41</v>
      </c>
      <c r="AE196" s="74" t="s">
        <v>41</v>
      </c>
      <c r="AF196" s="74" t="s">
        <v>41</v>
      </c>
      <c r="AG196" s="58"/>
      <c r="AH196" s="58"/>
      <c r="AI196" s="58"/>
      <c r="AJ196" s="58"/>
      <c r="AK196" s="58"/>
      <c r="AL196" s="58"/>
      <c r="AM196" s="58"/>
      <c r="AN196" s="58"/>
      <c r="AO196" s="59"/>
      <c r="AP196" s="286" t="s">
        <v>504</v>
      </c>
      <c r="AZ196" s="34">
        <f t="shared" si="119"/>
        <v>670</v>
      </c>
      <c r="BA196" s="34">
        <f t="shared" si="83"/>
        <v>0</v>
      </c>
    </row>
    <row r="197" spans="1:53" s="147" customFormat="1" ht="15.75" hidden="1" outlineLevel="2" x14ac:dyDescent="0.2">
      <c r="A197" s="124" t="s">
        <v>396</v>
      </c>
      <c r="B197" s="57" t="s">
        <v>612</v>
      </c>
      <c r="C197" s="58">
        <v>0</v>
      </c>
      <c r="D197" s="58">
        <f t="shared" si="120"/>
        <v>520.49</v>
      </c>
      <c r="E197" s="58">
        <f t="shared" si="132"/>
        <v>520.49</v>
      </c>
      <c r="F197" s="58">
        <v>0</v>
      </c>
      <c r="G197" s="58">
        <v>520.49</v>
      </c>
      <c r="H197" s="59">
        <v>0</v>
      </c>
      <c r="I197" s="58">
        <f t="shared" si="133"/>
        <v>0</v>
      </c>
      <c r="J197" s="59">
        <v>0</v>
      </c>
      <c r="K197" s="58">
        <v>0</v>
      </c>
      <c r="L197" s="58">
        <v>0</v>
      </c>
      <c r="M197" s="58">
        <f t="shared" si="134"/>
        <v>0</v>
      </c>
      <c r="N197" s="59">
        <v>0</v>
      </c>
      <c r="O197" s="58">
        <v>0</v>
      </c>
      <c r="P197" s="58">
        <v>0</v>
      </c>
      <c r="Q197" s="58" t="s">
        <v>163</v>
      </c>
      <c r="R197" s="74">
        <f t="shared" si="135"/>
        <v>44367</v>
      </c>
      <c r="S197" s="74" t="s">
        <v>503</v>
      </c>
      <c r="T197" s="74" t="s">
        <v>503</v>
      </c>
      <c r="U197" s="74" t="s">
        <v>503</v>
      </c>
      <c r="V197" s="74" t="s">
        <v>503</v>
      </c>
      <c r="W197" s="74">
        <v>44337</v>
      </c>
      <c r="X197" s="74"/>
      <c r="Y197" s="74"/>
      <c r="Z197" s="74"/>
      <c r="AA197" s="74"/>
      <c r="AB197" s="74"/>
      <c r="AC197" s="74" t="s">
        <v>41</v>
      </c>
      <c r="AD197" s="74" t="s">
        <v>41</v>
      </c>
      <c r="AE197" s="74" t="s">
        <v>41</v>
      </c>
      <c r="AF197" s="74" t="s">
        <v>41</v>
      </c>
      <c r="AG197" s="58"/>
      <c r="AH197" s="58"/>
      <c r="AI197" s="58"/>
      <c r="AJ197" s="58"/>
      <c r="AK197" s="58"/>
      <c r="AL197" s="58"/>
      <c r="AM197" s="58"/>
      <c r="AN197" s="58"/>
      <c r="AO197" s="59"/>
      <c r="AP197" s="286" t="s">
        <v>504</v>
      </c>
      <c r="AZ197" s="34">
        <f t="shared" si="119"/>
        <v>520.49</v>
      </c>
      <c r="BA197" s="34">
        <f t="shared" si="83"/>
        <v>0</v>
      </c>
    </row>
    <row r="198" spans="1:53" s="147" customFormat="1" ht="15.75" hidden="1" outlineLevel="2" x14ac:dyDescent="0.2">
      <c r="A198" s="124" t="s">
        <v>399</v>
      </c>
      <c r="B198" s="57" t="s">
        <v>613</v>
      </c>
      <c r="C198" s="58">
        <v>0</v>
      </c>
      <c r="D198" s="58">
        <f t="shared" si="120"/>
        <v>553.89</v>
      </c>
      <c r="E198" s="58">
        <f t="shared" si="132"/>
        <v>553.89</v>
      </c>
      <c r="F198" s="58">
        <v>0</v>
      </c>
      <c r="G198" s="58">
        <v>553.89</v>
      </c>
      <c r="H198" s="59">
        <v>0</v>
      </c>
      <c r="I198" s="58">
        <f t="shared" si="133"/>
        <v>0</v>
      </c>
      <c r="J198" s="59">
        <v>0</v>
      </c>
      <c r="K198" s="58">
        <v>0</v>
      </c>
      <c r="L198" s="58">
        <v>0</v>
      </c>
      <c r="M198" s="58">
        <f t="shared" si="134"/>
        <v>0</v>
      </c>
      <c r="N198" s="59">
        <v>0</v>
      </c>
      <c r="O198" s="58">
        <v>0</v>
      </c>
      <c r="P198" s="58">
        <v>0</v>
      </c>
      <c r="Q198" s="58" t="s">
        <v>163</v>
      </c>
      <c r="R198" s="74">
        <f t="shared" si="135"/>
        <v>44370</v>
      </c>
      <c r="S198" s="74" t="s">
        <v>503</v>
      </c>
      <c r="T198" s="74" t="s">
        <v>503</v>
      </c>
      <c r="U198" s="74" t="s">
        <v>503</v>
      </c>
      <c r="V198" s="74" t="s">
        <v>503</v>
      </c>
      <c r="W198" s="74">
        <v>44340</v>
      </c>
      <c r="X198" s="74"/>
      <c r="Y198" s="74"/>
      <c r="Z198" s="74"/>
      <c r="AA198" s="74"/>
      <c r="AB198" s="74"/>
      <c r="AC198" s="74" t="s">
        <v>41</v>
      </c>
      <c r="AD198" s="74" t="s">
        <v>41</v>
      </c>
      <c r="AE198" s="74" t="s">
        <v>41</v>
      </c>
      <c r="AF198" s="74" t="s">
        <v>41</v>
      </c>
      <c r="AG198" s="58"/>
      <c r="AH198" s="58"/>
      <c r="AI198" s="58"/>
      <c r="AJ198" s="58"/>
      <c r="AK198" s="58"/>
      <c r="AL198" s="58"/>
      <c r="AM198" s="58"/>
      <c r="AN198" s="58"/>
      <c r="AO198" s="59"/>
      <c r="AP198" s="286" t="s">
        <v>504</v>
      </c>
      <c r="AZ198" s="34">
        <f t="shared" si="119"/>
        <v>553.89</v>
      </c>
      <c r="BA198" s="34">
        <f t="shared" si="83"/>
        <v>0</v>
      </c>
    </row>
    <row r="199" spans="1:53" s="147" customFormat="1" ht="15.75" hidden="1" outlineLevel="2" x14ac:dyDescent="0.2">
      <c r="A199" s="124" t="s">
        <v>401</v>
      </c>
      <c r="B199" s="57" t="s">
        <v>614</v>
      </c>
      <c r="C199" s="58">
        <v>0</v>
      </c>
      <c r="D199" s="58">
        <f t="shared" si="120"/>
        <v>553.89</v>
      </c>
      <c r="E199" s="58">
        <f t="shared" si="132"/>
        <v>553.89</v>
      </c>
      <c r="F199" s="58">
        <v>0</v>
      </c>
      <c r="G199" s="58">
        <v>553.89</v>
      </c>
      <c r="H199" s="59">
        <v>0</v>
      </c>
      <c r="I199" s="58">
        <f t="shared" si="133"/>
        <v>0</v>
      </c>
      <c r="J199" s="59">
        <v>0</v>
      </c>
      <c r="K199" s="58">
        <v>0</v>
      </c>
      <c r="L199" s="58">
        <v>0</v>
      </c>
      <c r="M199" s="58">
        <f t="shared" si="134"/>
        <v>0</v>
      </c>
      <c r="N199" s="59">
        <v>0</v>
      </c>
      <c r="O199" s="58">
        <v>0</v>
      </c>
      <c r="P199" s="58">
        <v>0</v>
      </c>
      <c r="Q199" s="58" t="s">
        <v>163</v>
      </c>
      <c r="R199" s="74">
        <f t="shared" si="135"/>
        <v>44370</v>
      </c>
      <c r="S199" s="74" t="s">
        <v>503</v>
      </c>
      <c r="T199" s="74" t="s">
        <v>503</v>
      </c>
      <c r="U199" s="74" t="s">
        <v>503</v>
      </c>
      <c r="V199" s="74" t="s">
        <v>503</v>
      </c>
      <c r="W199" s="74">
        <v>44340</v>
      </c>
      <c r="X199" s="74"/>
      <c r="Y199" s="74"/>
      <c r="Z199" s="74"/>
      <c r="AA199" s="74"/>
      <c r="AB199" s="74"/>
      <c r="AC199" s="74" t="s">
        <v>41</v>
      </c>
      <c r="AD199" s="74" t="s">
        <v>41</v>
      </c>
      <c r="AE199" s="74" t="s">
        <v>41</v>
      </c>
      <c r="AF199" s="74" t="s">
        <v>41</v>
      </c>
      <c r="AG199" s="58"/>
      <c r="AH199" s="58"/>
      <c r="AI199" s="58"/>
      <c r="AJ199" s="58"/>
      <c r="AK199" s="58"/>
      <c r="AL199" s="58"/>
      <c r="AM199" s="58"/>
      <c r="AN199" s="58"/>
      <c r="AO199" s="59"/>
      <c r="AP199" s="286" t="s">
        <v>504</v>
      </c>
      <c r="AZ199" s="34">
        <f t="shared" si="119"/>
        <v>553.89</v>
      </c>
      <c r="BA199" s="34">
        <f t="shared" si="83"/>
        <v>0</v>
      </c>
    </row>
    <row r="200" spans="1:53" s="147" customFormat="1" ht="15.75" hidden="1" outlineLevel="2" x14ac:dyDescent="0.2">
      <c r="A200" s="124" t="s">
        <v>403</v>
      </c>
      <c r="B200" s="57" t="s">
        <v>615</v>
      </c>
      <c r="C200" s="58">
        <v>0</v>
      </c>
      <c r="D200" s="58">
        <f t="shared" si="120"/>
        <v>531.62</v>
      </c>
      <c r="E200" s="58">
        <f t="shared" si="132"/>
        <v>531.62</v>
      </c>
      <c r="F200" s="58">
        <v>0</v>
      </c>
      <c r="G200" s="58">
        <v>531.62</v>
      </c>
      <c r="H200" s="59">
        <v>0</v>
      </c>
      <c r="I200" s="58">
        <f t="shared" si="133"/>
        <v>0</v>
      </c>
      <c r="J200" s="59">
        <v>0</v>
      </c>
      <c r="K200" s="58">
        <v>0</v>
      </c>
      <c r="L200" s="58">
        <v>0</v>
      </c>
      <c r="M200" s="58">
        <f t="shared" si="134"/>
        <v>0</v>
      </c>
      <c r="N200" s="59">
        <v>0</v>
      </c>
      <c r="O200" s="58">
        <v>0</v>
      </c>
      <c r="P200" s="58">
        <v>0</v>
      </c>
      <c r="Q200" s="58" t="s">
        <v>163</v>
      </c>
      <c r="R200" s="74">
        <f t="shared" si="135"/>
        <v>44370</v>
      </c>
      <c r="S200" s="74" t="s">
        <v>503</v>
      </c>
      <c r="T200" s="74" t="s">
        <v>503</v>
      </c>
      <c r="U200" s="74" t="s">
        <v>503</v>
      </c>
      <c r="V200" s="74" t="s">
        <v>503</v>
      </c>
      <c r="W200" s="74">
        <v>44340</v>
      </c>
      <c r="X200" s="74"/>
      <c r="Y200" s="74"/>
      <c r="Z200" s="74"/>
      <c r="AA200" s="74"/>
      <c r="AB200" s="74"/>
      <c r="AC200" s="74" t="s">
        <v>41</v>
      </c>
      <c r="AD200" s="74" t="s">
        <v>41</v>
      </c>
      <c r="AE200" s="74" t="s">
        <v>41</v>
      </c>
      <c r="AF200" s="74" t="s">
        <v>41</v>
      </c>
      <c r="AG200" s="58"/>
      <c r="AH200" s="58"/>
      <c r="AI200" s="58"/>
      <c r="AJ200" s="58"/>
      <c r="AK200" s="58"/>
      <c r="AL200" s="58"/>
      <c r="AM200" s="58"/>
      <c r="AN200" s="58"/>
      <c r="AO200" s="59"/>
      <c r="AP200" s="286" t="s">
        <v>504</v>
      </c>
      <c r="AZ200" s="34">
        <f t="shared" si="119"/>
        <v>531.62</v>
      </c>
      <c r="BA200" s="34">
        <f t="shared" si="83"/>
        <v>0</v>
      </c>
    </row>
    <row r="201" spans="1:53" s="147" customFormat="1" ht="15.75" hidden="1" outlineLevel="2" x14ac:dyDescent="0.2">
      <c r="A201" s="124" t="s">
        <v>405</v>
      </c>
      <c r="B201" s="57" t="s">
        <v>616</v>
      </c>
      <c r="C201" s="58">
        <v>0</v>
      </c>
      <c r="D201" s="58">
        <f t="shared" si="120"/>
        <v>505.09</v>
      </c>
      <c r="E201" s="58">
        <f t="shared" si="132"/>
        <v>505.09</v>
      </c>
      <c r="F201" s="58">
        <v>0</v>
      </c>
      <c r="G201" s="58">
        <v>505.09</v>
      </c>
      <c r="H201" s="59">
        <v>0</v>
      </c>
      <c r="I201" s="58">
        <f t="shared" si="133"/>
        <v>0</v>
      </c>
      <c r="J201" s="59">
        <v>0</v>
      </c>
      <c r="K201" s="58">
        <v>0</v>
      </c>
      <c r="L201" s="58">
        <v>0</v>
      </c>
      <c r="M201" s="58">
        <f t="shared" si="134"/>
        <v>0</v>
      </c>
      <c r="N201" s="59">
        <v>0</v>
      </c>
      <c r="O201" s="58">
        <v>0</v>
      </c>
      <c r="P201" s="58">
        <v>0</v>
      </c>
      <c r="Q201" s="58" t="s">
        <v>163</v>
      </c>
      <c r="R201" s="74">
        <f t="shared" si="135"/>
        <v>44370</v>
      </c>
      <c r="S201" s="74" t="s">
        <v>503</v>
      </c>
      <c r="T201" s="74" t="s">
        <v>503</v>
      </c>
      <c r="U201" s="74" t="s">
        <v>503</v>
      </c>
      <c r="V201" s="74" t="s">
        <v>503</v>
      </c>
      <c r="W201" s="74">
        <v>44340</v>
      </c>
      <c r="X201" s="74"/>
      <c r="Y201" s="74"/>
      <c r="Z201" s="74"/>
      <c r="AA201" s="74"/>
      <c r="AB201" s="74"/>
      <c r="AC201" s="74" t="s">
        <v>41</v>
      </c>
      <c r="AD201" s="74" t="s">
        <v>41</v>
      </c>
      <c r="AE201" s="74" t="s">
        <v>41</v>
      </c>
      <c r="AF201" s="74" t="s">
        <v>41</v>
      </c>
      <c r="AG201" s="58"/>
      <c r="AH201" s="58"/>
      <c r="AI201" s="58"/>
      <c r="AJ201" s="58"/>
      <c r="AK201" s="58"/>
      <c r="AL201" s="58"/>
      <c r="AM201" s="58"/>
      <c r="AN201" s="58"/>
      <c r="AO201" s="59"/>
      <c r="AP201" s="286" t="s">
        <v>504</v>
      </c>
      <c r="AZ201" s="34">
        <f t="shared" si="119"/>
        <v>505.09</v>
      </c>
      <c r="BA201" s="34">
        <f t="shared" si="83"/>
        <v>0</v>
      </c>
    </row>
    <row r="202" spans="1:53" s="147" customFormat="1" ht="15.75" hidden="1" outlineLevel="2" x14ac:dyDescent="0.2">
      <c r="A202" s="124" t="s">
        <v>407</v>
      </c>
      <c r="B202" s="57" t="s">
        <v>617</v>
      </c>
      <c r="C202" s="58">
        <v>0</v>
      </c>
      <c r="D202" s="58">
        <f t="shared" si="120"/>
        <v>800</v>
      </c>
      <c r="E202" s="58">
        <f t="shared" si="132"/>
        <v>800</v>
      </c>
      <c r="F202" s="58">
        <v>0</v>
      </c>
      <c r="G202" s="106">
        <f>490+310</f>
        <v>800</v>
      </c>
      <c r="H202" s="59">
        <v>0</v>
      </c>
      <c r="I202" s="58">
        <f t="shared" si="133"/>
        <v>0</v>
      </c>
      <c r="J202" s="59">
        <v>0</v>
      </c>
      <c r="K202" s="58">
        <v>0</v>
      </c>
      <c r="L202" s="58">
        <v>0</v>
      </c>
      <c r="M202" s="58">
        <f t="shared" si="134"/>
        <v>0</v>
      </c>
      <c r="N202" s="59">
        <v>0</v>
      </c>
      <c r="O202" s="58">
        <v>0</v>
      </c>
      <c r="P202" s="58">
        <v>0</v>
      </c>
      <c r="Q202" s="58" t="s">
        <v>214</v>
      </c>
      <c r="R202" s="74">
        <f t="shared" ref="R202" si="136">W202+31</f>
        <v>44375</v>
      </c>
      <c r="S202" s="74">
        <v>44257</v>
      </c>
      <c r="T202" s="74">
        <f>S202+10</f>
        <v>44267</v>
      </c>
      <c r="U202" s="74">
        <f>T202+7</f>
        <v>44274</v>
      </c>
      <c r="V202" s="74">
        <f>U202+10</f>
        <v>44284</v>
      </c>
      <c r="W202" s="82">
        <f t="shared" ref="W202" si="137">V202+60</f>
        <v>44344</v>
      </c>
      <c r="X202" s="74"/>
      <c r="Y202" s="74"/>
      <c r="Z202" s="74"/>
      <c r="AA202" s="74"/>
      <c r="AB202" s="74"/>
      <c r="AC202" s="74" t="s">
        <v>41</v>
      </c>
      <c r="AD202" s="74" t="s">
        <v>41</v>
      </c>
      <c r="AE202" s="74" t="s">
        <v>41</v>
      </c>
      <c r="AF202" s="74" t="s">
        <v>41</v>
      </c>
      <c r="AG202" s="58"/>
      <c r="AH202" s="58"/>
      <c r="AI202" s="58"/>
      <c r="AJ202" s="58"/>
      <c r="AK202" s="58"/>
      <c r="AL202" s="58"/>
      <c r="AM202" s="58"/>
      <c r="AN202" s="58"/>
      <c r="AO202" s="59"/>
      <c r="AP202" s="286" t="s">
        <v>523</v>
      </c>
      <c r="AZ202" s="34">
        <f t="shared" si="119"/>
        <v>800</v>
      </c>
      <c r="BA202" s="34">
        <f t="shared" si="83"/>
        <v>0</v>
      </c>
    </row>
    <row r="203" spans="1:53" s="161" customFormat="1" ht="31.5" hidden="1" outlineLevel="2" x14ac:dyDescent="0.25">
      <c r="A203" s="124" t="s">
        <v>409</v>
      </c>
      <c r="B203" s="63" t="s">
        <v>618</v>
      </c>
      <c r="C203" s="58">
        <v>0.8</v>
      </c>
      <c r="D203" s="58">
        <f t="shared" si="120"/>
        <v>554.29999999999995</v>
      </c>
      <c r="E203" s="58">
        <f t="shared" si="132"/>
        <v>554.29999999999995</v>
      </c>
      <c r="F203" s="58">
        <v>0</v>
      </c>
      <c r="G203" s="58">
        <v>554.29999999999995</v>
      </c>
      <c r="H203" s="59">
        <v>0</v>
      </c>
      <c r="I203" s="58">
        <f t="shared" si="133"/>
        <v>0</v>
      </c>
      <c r="J203" s="59">
        <v>0</v>
      </c>
      <c r="K203" s="58">
        <v>0</v>
      </c>
      <c r="L203" s="58">
        <v>0</v>
      </c>
      <c r="M203" s="58">
        <f t="shared" si="134"/>
        <v>0</v>
      </c>
      <c r="N203" s="59">
        <v>0</v>
      </c>
      <c r="O203" s="58">
        <v>0</v>
      </c>
      <c r="P203" s="58">
        <v>0</v>
      </c>
      <c r="Q203" s="58" t="s">
        <v>163</v>
      </c>
      <c r="R203" s="74">
        <f t="shared" si="135"/>
        <v>44371</v>
      </c>
      <c r="S203" s="74" t="s">
        <v>495</v>
      </c>
      <c r="T203" s="74" t="s">
        <v>495</v>
      </c>
      <c r="U203" s="74" t="s">
        <v>495</v>
      </c>
      <c r="V203" s="74" t="s">
        <v>495</v>
      </c>
      <c r="W203" s="74">
        <v>44341</v>
      </c>
      <c r="X203" s="74"/>
      <c r="Y203" s="74"/>
      <c r="Z203" s="74"/>
      <c r="AA203" s="74"/>
      <c r="AB203" s="74"/>
      <c r="AC203" s="74" t="s">
        <v>41</v>
      </c>
      <c r="AD203" s="74" t="s">
        <v>41</v>
      </c>
      <c r="AE203" s="74" t="s">
        <v>41</v>
      </c>
      <c r="AF203" s="74" t="s">
        <v>41</v>
      </c>
      <c r="AG203" s="58"/>
      <c r="AH203" s="58"/>
      <c r="AI203" s="58"/>
      <c r="AJ203" s="58"/>
      <c r="AK203" s="58"/>
      <c r="AL203" s="58"/>
      <c r="AM203" s="58"/>
      <c r="AN203" s="58"/>
      <c r="AO203" s="59"/>
      <c r="AP203" s="286" t="s">
        <v>504</v>
      </c>
      <c r="AZ203" s="34">
        <f t="shared" si="119"/>
        <v>554.29999999999995</v>
      </c>
      <c r="BA203" s="34">
        <f t="shared" si="83"/>
        <v>0</v>
      </c>
    </row>
    <row r="204" spans="1:53" s="161" customFormat="1" ht="15.75" hidden="1" outlineLevel="2" x14ac:dyDescent="0.25">
      <c r="A204" s="124" t="s">
        <v>411</v>
      </c>
      <c r="B204" s="63" t="s">
        <v>619</v>
      </c>
      <c r="C204" s="58">
        <v>0.1</v>
      </c>
      <c r="D204" s="58">
        <f t="shared" si="120"/>
        <v>544.95000000000005</v>
      </c>
      <c r="E204" s="58">
        <f t="shared" si="132"/>
        <v>544.95000000000005</v>
      </c>
      <c r="F204" s="58">
        <v>0</v>
      </c>
      <c r="G204" s="58">
        <v>544.95000000000005</v>
      </c>
      <c r="H204" s="59">
        <v>0</v>
      </c>
      <c r="I204" s="58">
        <f t="shared" si="133"/>
        <v>0</v>
      </c>
      <c r="J204" s="59">
        <v>0</v>
      </c>
      <c r="K204" s="58">
        <v>0</v>
      </c>
      <c r="L204" s="58">
        <v>0</v>
      </c>
      <c r="M204" s="58">
        <f t="shared" si="134"/>
        <v>0</v>
      </c>
      <c r="N204" s="59">
        <v>0</v>
      </c>
      <c r="O204" s="58">
        <v>0</v>
      </c>
      <c r="P204" s="58">
        <v>0</v>
      </c>
      <c r="Q204" s="58" t="s">
        <v>163</v>
      </c>
      <c r="R204" s="74">
        <f t="shared" si="135"/>
        <v>44371</v>
      </c>
      <c r="S204" s="74" t="s">
        <v>495</v>
      </c>
      <c r="T204" s="74" t="s">
        <v>495</v>
      </c>
      <c r="U204" s="74" t="s">
        <v>495</v>
      </c>
      <c r="V204" s="74" t="s">
        <v>495</v>
      </c>
      <c r="W204" s="74">
        <v>44341</v>
      </c>
      <c r="X204" s="74"/>
      <c r="Y204" s="74"/>
      <c r="Z204" s="74"/>
      <c r="AA204" s="74"/>
      <c r="AB204" s="74"/>
      <c r="AC204" s="74" t="s">
        <v>41</v>
      </c>
      <c r="AD204" s="74" t="s">
        <v>41</v>
      </c>
      <c r="AE204" s="74" t="s">
        <v>41</v>
      </c>
      <c r="AF204" s="74" t="s">
        <v>41</v>
      </c>
      <c r="AG204" s="58"/>
      <c r="AH204" s="58"/>
      <c r="AI204" s="58"/>
      <c r="AJ204" s="58"/>
      <c r="AK204" s="58"/>
      <c r="AL204" s="58"/>
      <c r="AM204" s="58"/>
      <c r="AN204" s="58"/>
      <c r="AO204" s="59"/>
      <c r="AP204" s="286" t="s">
        <v>504</v>
      </c>
      <c r="AZ204" s="34">
        <f t="shared" si="119"/>
        <v>544.95000000000005</v>
      </c>
      <c r="BA204" s="34">
        <f t="shared" si="83"/>
        <v>0</v>
      </c>
    </row>
    <row r="205" spans="1:53" s="161" customFormat="1" ht="15.75" hidden="1" outlineLevel="2" x14ac:dyDescent="0.25">
      <c r="A205" s="124" t="s">
        <v>413</v>
      </c>
      <c r="B205" s="63" t="s">
        <v>620</v>
      </c>
      <c r="C205" s="58">
        <v>1.5</v>
      </c>
      <c r="D205" s="58">
        <f t="shared" si="120"/>
        <v>626.85</v>
      </c>
      <c r="E205" s="58">
        <f t="shared" si="132"/>
        <v>626.85</v>
      </c>
      <c r="F205" s="58">
        <v>0</v>
      </c>
      <c r="G205" s="58">
        <v>626.85</v>
      </c>
      <c r="H205" s="59">
        <v>0</v>
      </c>
      <c r="I205" s="58">
        <f t="shared" si="133"/>
        <v>0</v>
      </c>
      <c r="J205" s="59">
        <v>0</v>
      </c>
      <c r="K205" s="58">
        <v>0</v>
      </c>
      <c r="L205" s="58">
        <v>0</v>
      </c>
      <c r="M205" s="58">
        <f t="shared" si="134"/>
        <v>0</v>
      </c>
      <c r="N205" s="59">
        <v>0</v>
      </c>
      <c r="O205" s="58">
        <v>0</v>
      </c>
      <c r="P205" s="58">
        <v>0</v>
      </c>
      <c r="Q205" s="58" t="s">
        <v>163</v>
      </c>
      <c r="R205" s="74">
        <f t="shared" si="135"/>
        <v>44372</v>
      </c>
      <c r="S205" s="74" t="s">
        <v>495</v>
      </c>
      <c r="T205" s="74" t="s">
        <v>495</v>
      </c>
      <c r="U205" s="74" t="s">
        <v>495</v>
      </c>
      <c r="V205" s="74" t="s">
        <v>495</v>
      </c>
      <c r="W205" s="74">
        <v>44342</v>
      </c>
      <c r="X205" s="74"/>
      <c r="Y205" s="74"/>
      <c r="Z205" s="74"/>
      <c r="AA205" s="74"/>
      <c r="AB205" s="74"/>
      <c r="AC205" s="74" t="s">
        <v>41</v>
      </c>
      <c r="AD205" s="74" t="s">
        <v>41</v>
      </c>
      <c r="AE205" s="74" t="s">
        <v>41</v>
      </c>
      <c r="AF205" s="74" t="s">
        <v>41</v>
      </c>
      <c r="AG205" s="58"/>
      <c r="AH205" s="58"/>
      <c r="AI205" s="58"/>
      <c r="AJ205" s="58"/>
      <c r="AK205" s="58"/>
      <c r="AL205" s="58"/>
      <c r="AM205" s="58"/>
      <c r="AN205" s="58"/>
      <c r="AO205" s="59"/>
      <c r="AP205" s="286" t="s">
        <v>504</v>
      </c>
      <c r="AZ205" s="34">
        <f t="shared" si="119"/>
        <v>626.85</v>
      </c>
      <c r="BA205" s="34">
        <f t="shared" si="83"/>
        <v>0</v>
      </c>
    </row>
    <row r="206" spans="1:53" s="161" customFormat="1" ht="15.75" hidden="1" outlineLevel="2" x14ac:dyDescent="0.25">
      <c r="A206" s="124" t="s">
        <v>415</v>
      </c>
      <c r="B206" s="63" t="s">
        <v>621</v>
      </c>
      <c r="C206" s="58">
        <v>0.5</v>
      </c>
      <c r="D206" s="58">
        <f t="shared" si="120"/>
        <v>500.85</v>
      </c>
      <c r="E206" s="58">
        <f t="shared" si="132"/>
        <v>500.85</v>
      </c>
      <c r="F206" s="58">
        <v>0</v>
      </c>
      <c r="G206" s="58">
        <v>500.85</v>
      </c>
      <c r="H206" s="59">
        <v>0</v>
      </c>
      <c r="I206" s="58">
        <f t="shared" si="133"/>
        <v>0</v>
      </c>
      <c r="J206" s="59">
        <v>0</v>
      </c>
      <c r="K206" s="58">
        <v>0</v>
      </c>
      <c r="L206" s="58">
        <v>0</v>
      </c>
      <c r="M206" s="58">
        <f t="shared" si="134"/>
        <v>0</v>
      </c>
      <c r="N206" s="59">
        <v>0</v>
      </c>
      <c r="O206" s="58">
        <v>0</v>
      </c>
      <c r="P206" s="58">
        <v>0</v>
      </c>
      <c r="Q206" s="58" t="s">
        <v>163</v>
      </c>
      <c r="R206" s="74">
        <f t="shared" si="135"/>
        <v>44372</v>
      </c>
      <c r="S206" s="74" t="s">
        <v>495</v>
      </c>
      <c r="T206" s="74" t="s">
        <v>495</v>
      </c>
      <c r="U206" s="74" t="s">
        <v>495</v>
      </c>
      <c r="V206" s="74" t="s">
        <v>495</v>
      </c>
      <c r="W206" s="74">
        <v>44342</v>
      </c>
      <c r="X206" s="74"/>
      <c r="Y206" s="74"/>
      <c r="Z206" s="74"/>
      <c r="AA206" s="74"/>
      <c r="AB206" s="74"/>
      <c r="AC206" s="74" t="s">
        <v>41</v>
      </c>
      <c r="AD206" s="74" t="s">
        <v>41</v>
      </c>
      <c r="AE206" s="74" t="s">
        <v>41</v>
      </c>
      <c r="AF206" s="74" t="s">
        <v>41</v>
      </c>
      <c r="AG206" s="58"/>
      <c r="AH206" s="58"/>
      <c r="AI206" s="58"/>
      <c r="AJ206" s="58"/>
      <c r="AK206" s="58"/>
      <c r="AL206" s="58"/>
      <c r="AM206" s="58"/>
      <c r="AN206" s="58"/>
      <c r="AO206" s="59"/>
      <c r="AP206" s="286" t="s">
        <v>504</v>
      </c>
      <c r="AZ206" s="34">
        <f t="shared" si="119"/>
        <v>500.85</v>
      </c>
      <c r="BA206" s="34">
        <f t="shared" si="83"/>
        <v>0</v>
      </c>
    </row>
    <row r="207" spans="1:53" s="149" customFormat="1" ht="15.75" hidden="1" outlineLevel="2" x14ac:dyDescent="0.25">
      <c r="A207" s="124" t="s">
        <v>417</v>
      </c>
      <c r="B207" s="63" t="s">
        <v>623</v>
      </c>
      <c r="C207" s="58">
        <v>5</v>
      </c>
      <c r="D207" s="58">
        <f t="shared" si="120"/>
        <v>800</v>
      </c>
      <c r="E207" s="58">
        <f t="shared" si="132"/>
        <v>800</v>
      </c>
      <c r="F207" s="58">
        <v>0</v>
      </c>
      <c r="G207" s="106">
        <f>600+200</f>
        <v>800</v>
      </c>
      <c r="H207" s="59">
        <v>0</v>
      </c>
      <c r="I207" s="58">
        <f t="shared" si="133"/>
        <v>0</v>
      </c>
      <c r="J207" s="59">
        <v>0</v>
      </c>
      <c r="K207" s="58">
        <v>0</v>
      </c>
      <c r="L207" s="58">
        <v>0</v>
      </c>
      <c r="M207" s="58">
        <f t="shared" si="134"/>
        <v>0</v>
      </c>
      <c r="N207" s="59">
        <v>0</v>
      </c>
      <c r="O207" s="58">
        <v>0</v>
      </c>
      <c r="P207" s="58">
        <v>0</v>
      </c>
      <c r="Q207" s="58" t="s">
        <v>214</v>
      </c>
      <c r="R207" s="74">
        <f t="shared" ref="R207:R208" si="138">W207+31</f>
        <v>44375</v>
      </c>
      <c r="S207" s="74">
        <v>44257</v>
      </c>
      <c r="T207" s="74">
        <f>S207+10</f>
        <v>44267</v>
      </c>
      <c r="U207" s="74">
        <f>T207+7</f>
        <v>44274</v>
      </c>
      <c r="V207" s="74">
        <f>U207+10</f>
        <v>44284</v>
      </c>
      <c r="W207" s="82">
        <f t="shared" ref="W207:W208" si="139">V207+60</f>
        <v>44344</v>
      </c>
      <c r="X207" s="74"/>
      <c r="Y207" s="74"/>
      <c r="Z207" s="74"/>
      <c r="AA207" s="74"/>
      <c r="AB207" s="74"/>
      <c r="AC207" s="74" t="s">
        <v>41</v>
      </c>
      <c r="AD207" s="74" t="s">
        <v>41</v>
      </c>
      <c r="AE207" s="74" t="s">
        <v>41</v>
      </c>
      <c r="AF207" s="74" t="s">
        <v>41</v>
      </c>
      <c r="AG207" s="58"/>
      <c r="AH207" s="58"/>
      <c r="AI207" s="58"/>
      <c r="AJ207" s="58"/>
      <c r="AK207" s="58"/>
      <c r="AL207" s="58"/>
      <c r="AM207" s="58"/>
      <c r="AN207" s="58"/>
      <c r="AO207" s="59"/>
      <c r="AP207" s="281" t="s">
        <v>506</v>
      </c>
      <c r="AZ207" s="34">
        <f t="shared" si="119"/>
        <v>800</v>
      </c>
      <c r="BA207" s="34">
        <f t="shared" si="83"/>
        <v>0</v>
      </c>
    </row>
    <row r="208" spans="1:53" s="149" customFormat="1" ht="15.75" hidden="1" outlineLevel="2" x14ac:dyDescent="0.25">
      <c r="A208" s="124" t="s">
        <v>419</v>
      </c>
      <c r="B208" s="63" t="s">
        <v>757</v>
      </c>
      <c r="C208" s="58">
        <v>0</v>
      </c>
      <c r="D208" s="58">
        <f t="shared" si="120"/>
        <v>700</v>
      </c>
      <c r="E208" s="58">
        <f t="shared" si="132"/>
        <v>700</v>
      </c>
      <c r="F208" s="58">
        <v>0</v>
      </c>
      <c r="G208" s="58">
        <v>700</v>
      </c>
      <c r="H208" s="59">
        <v>0</v>
      </c>
      <c r="I208" s="58">
        <f t="shared" si="133"/>
        <v>0</v>
      </c>
      <c r="J208" s="59">
        <v>0</v>
      </c>
      <c r="K208" s="58">
        <v>0</v>
      </c>
      <c r="L208" s="58">
        <v>0</v>
      </c>
      <c r="M208" s="58">
        <f t="shared" si="134"/>
        <v>0</v>
      </c>
      <c r="N208" s="59">
        <v>0</v>
      </c>
      <c r="O208" s="58">
        <v>0</v>
      </c>
      <c r="P208" s="58">
        <v>0</v>
      </c>
      <c r="Q208" s="58" t="s">
        <v>214</v>
      </c>
      <c r="R208" s="74">
        <f t="shared" si="138"/>
        <v>44375</v>
      </c>
      <c r="S208" s="74">
        <v>44257</v>
      </c>
      <c r="T208" s="74">
        <f>S208+10</f>
        <v>44267</v>
      </c>
      <c r="U208" s="74">
        <f>T208+7</f>
        <v>44274</v>
      </c>
      <c r="V208" s="74">
        <f>U208+10</f>
        <v>44284</v>
      </c>
      <c r="W208" s="82">
        <f t="shared" si="139"/>
        <v>44344</v>
      </c>
      <c r="X208" s="74"/>
      <c r="Y208" s="74"/>
      <c r="Z208" s="74"/>
      <c r="AA208" s="74"/>
      <c r="AB208" s="74"/>
      <c r="AC208" s="74" t="s">
        <v>41</v>
      </c>
      <c r="AD208" s="74" t="s">
        <v>41</v>
      </c>
      <c r="AE208" s="74" t="s">
        <v>41</v>
      </c>
      <c r="AF208" s="74" t="s">
        <v>41</v>
      </c>
      <c r="AG208" s="58"/>
      <c r="AH208" s="58"/>
      <c r="AI208" s="58"/>
      <c r="AJ208" s="58"/>
      <c r="AK208" s="58"/>
      <c r="AL208" s="58"/>
      <c r="AM208" s="58"/>
      <c r="AN208" s="58"/>
      <c r="AO208" s="59"/>
      <c r="AP208" s="281" t="s">
        <v>506</v>
      </c>
      <c r="AZ208" s="34">
        <f t="shared" si="119"/>
        <v>700</v>
      </c>
      <c r="BA208" s="34">
        <f t="shared" si="83"/>
        <v>0</v>
      </c>
    </row>
    <row r="209" spans="1:245" s="54" customFormat="1" ht="15.75" hidden="1" outlineLevel="1" x14ac:dyDescent="0.2">
      <c r="A209" s="101" t="s">
        <v>435</v>
      </c>
      <c r="B209" s="29" t="s">
        <v>436</v>
      </c>
      <c r="C209" s="31">
        <f>SUM(C210:C215)</f>
        <v>8.7000000000000011</v>
      </c>
      <c r="D209" s="31">
        <f t="shared" ref="D209:P209" si="140">SUM(D210:D215)</f>
        <v>4051</v>
      </c>
      <c r="E209" s="31">
        <f t="shared" si="140"/>
        <v>4051</v>
      </c>
      <c r="F209" s="31">
        <f t="shared" si="140"/>
        <v>0</v>
      </c>
      <c r="G209" s="31">
        <f t="shared" si="140"/>
        <v>4051</v>
      </c>
      <c r="H209" s="31">
        <f t="shared" si="140"/>
        <v>0</v>
      </c>
      <c r="I209" s="31">
        <f t="shared" si="140"/>
        <v>0</v>
      </c>
      <c r="J209" s="31">
        <f t="shared" si="140"/>
        <v>0</v>
      </c>
      <c r="K209" s="31">
        <f t="shared" si="140"/>
        <v>0</v>
      </c>
      <c r="L209" s="31">
        <f t="shared" si="140"/>
        <v>0</v>
      </c>
      <c r="M209" s="31">
        <f t="shared" si="140"/>
        <v>0</v>
      </c>
      <c r="N209" s="31">
        <f t="shared" si="140"/>
        <v>0</v>
      </c>
      <c r="O209" s="31">
        <f t="shared" si="140"/>
        <v>0</v>
      </c>
      <c r="P209" s="31">
        <f t="shared" si="140"/>
        <v>0</v>
      </c>
      <c r="Q209" s="52" t="s">
        <v>41</v>
      </c>
      <c r="R209" s="72" t="s">
        <v>41</v>
      </c>
      <c r="S209" s="72" t="s">
        <v>41</v>
      </c>
      <c r="T209" s="72" t="s">
        <v>41</v>
      </c>
      <c r="U209" s="72" t="s">
        <v>41</v>
      </c>
      <c r="V209" s="72" t="s">
        <v>41</v>
      </c>
      <c r="W209" s="72" t="s">
        <v>41</v>
      </c>
      <c r="X209" s="52" t="s">
        <v>41</v>
      </c>
      <c r="Y209" s="52" t="s">
        <v>41</v>
      </c>
      <c r="Z209" s="52" t="s">
        <v>41</v>
      </c>
      <c r="AA209" s="52" t="s">
        <v>41</v>
      </c>
      <c r="AB209" s="52" t="s">
        <v>41</v>
      </c>
      <c r="AC209" s="52" t="s">
        <v>41</v>
      </c>
      <c r="AD209" s="52" t="s">
        <v>41</v>
      </c>
      <c r="AE209" s="52" t="s">
        <v>41</v>
      </c>
      <c r="AF209" s="52" t="s">
        <v>41</v>
      </c>
      <c r="AG209" s="52" t="s">
        <v>41</v>
      </c>
      <c r="AH209" s="52" t="s">
        <v>41</v>
      </c>
      <c r="AI209" s="52" t="s">
        <v>41</v>
      </c>
      <c r="AJ209" s="52" t="s">
        <v>41</v>
      </c>
      <c r="AK209" s="52" t="s">
        <v>41</v>
      </c>
      <c r="AL209" s="52" t="s">
        <v>41</v>
      </c>
      <c r="AM209" s="52" t="s">
        <v>41</v>
      </c>
      <c r="AN209" s="52" t="s">
        <v>41</v>
      </c>
      <c r="AO209" s="245" t="s">
        <v>41</v>
      </c>
      <c r="AP209" s="273"/>
      <c r="AZ209" s="34">
        <f t="shared" si="119"/>
        <v>4051</v>
      </c>
      <c r="BA209" s="34">
        <f t="shared" si="83"/>
        <v>0</v>
      </c>
    </row>
    <row r="210" spans="1:245" s="161" customFormat="1" ht="15.75" hidden="1" outlineLevel="2" x14ac:dyDescent="0.25">
      <c r="A210" s="124" t="s">
        <v>437</v>
      </c>
      <c r="B210" s="63" t="s">
        <v>626</v>
      </c>
      <c r="C210" s="58">
        <v>0.3</v>
      </c>
      <c r="D210" s="58">
        <f t="shared" si="120"/>
        <v>435</v>
      </c>
      <c r="E210" s="58">
        <f t="shared" ref="E210:E215" si="141">SUM(F210:H210)</f>
        <v>435</v>
      </c>
      <c r="F210" s="58">
        <v>0</v>
      </c>
      <c r="G210" s="58">
        <v>435</v>
      </c>
      <c r="H210" s="59">
        <v>0</v>
      </c>
      <c r="I210" s="58">
        <f t="shared" ref="I210:I215" si="142">SUM(J210:L210)</f>
        <v>0</v>
      </c>
      <c r="J210" s="59">
        <v>0</v>
      </c>
      <c r="K210" s="58">
        <v>0</v>
      </c>
      <c r="L210" s="58">
        <v>0</v>
      </c>
      <c r="M210" s="58">
        <f t="shared" ref="M210:M215" si="143">SUM(N210:P210)</f>
        <v>0</v>
      </c>
      <c r="N210" s="59">
        <v>0</v>
      </c>
      <c r="O210" s="58">
        <v>0</v>
      </c>
      <c r="P210" s="58">
        <v>0</v>
      </c>
      <c r="Q210" s="58" t="s">
        <v>163</v>
      </c>
      <c r="R210" s="74">
        <f t="shared" ref="R210:R215" si="144">W210+30</f>
        <v>44373</v>
      </c>
      <c r="S210" s="74" t="s">
        <v>495</v>
      </c>
      <c r="T210" s="74" t="s">
        <v>495</v>
      </c>
      <c r="U210" s="74" t="s">
        <v>495</v>
      </c>
      <c r="V210" s="74" t="s">
        <v>495</v>
      </c>
      <c r="W210" s="74">
        <v>44343</v>
      </c>
      <c r="X210" s="74"/>
      <c r="Y210" s="74"/>
      <c r="Z210" s="74"/>
      <c r="AA210" s="74"/>
      <c r="AB210" s="74"/>
      <c r="AC210" s="74" t="s">
        <v>41</v>
      </c>
      <c r="AD210" s="74" t="s">
        <v>41</v>
      </c>
      <c r="AE210" s="74" t="s">
        <v>41</v>
      </c>
      <c r="AF210" s="74" t="s">
        <v>41</v>
      </c>
      <c r="AG210" s="58"/>
      <c r="AH210" s="58"/>
      <c r="AI210" s="58"/>
      <c r="AJ210" s="58"/>
      <c r="AK210" s="58"/>
      <c r="AL210" s="58"/>
      <c r="AM210" s="58"/>
      <c r="AN210" s="58"/>
      <c r="AO210" s="59"/>
      <c r="AP210" s="286" t="s">
        <v>504</v>
      </c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34">
        <f t="shared" si="119"/>
        <v>435</v>
      </c>
      <c r="BA210" s="34">
        <f t="shared" si="83"/>
        <v>0</v>
      </c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172"/>
      <c r="CU210" s="172"/>
      <c r="CV210" s="172"/>
      <c r="CW210" s="172"/>
      <c r="CX210" s="172"/>
      <c r="CY210" s="172"/>
      <c r="CZ210" s="172"/>
      <c r="DA210" s="172"/>
      <c r="DB210" s="172"/>
      <c r="DC210" s="172"/>
      <c r="DD210" s="172"/>
      <c r="DE210" s="172"/>
      <c r="DF210" s="172"/>
      <c r="DG210" s="172"/>
      <c r="DH210" s="172"/>
      <c r="DI210" s="172"/>
      <c r="DJ210" s="172"/>
      <c r="DK210" s="172"/>
      <c r="DL210" s="172"/>
      <c r="DM210" s="172"/>
      <c r="DN210" s="172"/>
      <c r="DO210" s="172"/>
      <c r="DP210" s="172"/>
      <c r="DQ210" s="172"/>
      <c r="DR210" s="172"/>
      <c r="DS210" s="172"/>
      <c r="DT210" s="172"/>
      <c r="DU210" s="172"/>
      <c r="DV210" s="172"/>
      <c r="DW210" s="172"/>
      <c r="DX210" s="172"/>
      <c r="DY210" s="172"/>
      <c r="DZ210" s="172"/>
      <c r="EA210" s="172"/>
      <c r="EB210" s="172"/>
      <c r="EC210" s="172"/>
      <c r="ED210" s="172"/>
      <c r="EE210" s="172"/>
      <c r="EF210" s="172"/>
      <c r="EG210" s="172"/>
      <c r="EH210" s="172"/>
      <c r="EI210" s="172"/>
      <c r="EJ210" s="172"/>
      <c r="EK210" s="172"/>
      <c r="EL210" s="172"/>
      <c r="EM210" s="172"/>
      <c r="EN210" s="172"/>
      <c r="EO210" s="172"/>
      <c r="EP210" s="172"/>
      <c r="EQ210" s="172"/>
      <c r="ER210" s="172"/>
      <c r="ES210" s="172"/>
      <c r="ET210" s="172"/>
      <c r="EU210" s="172"/>
      <c r="EV210" s="172"/>
      <c r="EW210" s="172"/>
      <c r="EX210" s="172"/>
      <c r="EY210" s="172"/>
      <c r="EZ210" s="172"/>
      <c r="FA210" s="172"/>
      <c r="FB210" s="172"/>
      <c r="FC210" s="172"/>
      <c r="FD210" s="172"/>
      <c r="FE210" s="172"/>
      <c r="FF210" s="172"/>
      <c r="FG210" s="172"/>
      <c r="FH210" s="172"/>
      <c r="FI210" s="172"/>
      <c r="FJ210" s="172"/>
      <c r="FK210" s="172"/>
      <c r="FL210" s="172"/>
      <c r="FM210" s="172"/>
      <c r="FN210" s="172"/>
      <c r="FO210" s="172"/>
      <c r="FP210" s="172"/>
      <c r="FQ210" s="172"/>
      <c r="FR210" s="172"/>
      <c r="FS210" s="172"/>
      <c r="FT210" s="172"/>
      <c r="FU210" s="172"/>
      <c r="FV210" s="172"/>
      <c r="FW210" s="172"/>
      <c r="FX210" s="172"/>
      <c r="FY210" s="172"/>
      <c r="FZ210" s="172"/>
      <c r="GA210" s="172"/>
      <c r="GB210" s="172"/>
      <c r="GC210" s="172"/>
      <c r="GD210" s="172"/>
      <c r="GE210" s="172"/>
      <c r="GF210" s="172"/>
      <c r="GG210" s="172"/>
      <c r="GH210" s="172"/>
      <c r="GI210" s="172"/>
      <c r="GJ210" s="172"/>
      <c r="GK210" s="172"/>
      <c r="GL210" s="172"/>
      <c r="GM210" s="172"/>
      <c r="GN210" s="172"/>
      <c r="GO210" s="172"/>
      <c r="GP210" s="172"/>
      <c r="GQ210" s="172"/>
      <c r="GR210" s="172"/>
      <c r="GS210" s="172"/>
      <c r="GT210" s="172"/>
      <c r="GU210" s="172"/>
      <c r="GV210" s="172"/>
      <c r="GW210" s="172"/>
      <c r="GX210" s="172"/>
      <c r="GY210" s="172"/>
      <c r="GZ210" s="172"/>
      <c r="HA210" s="172"/>
      <c r="HB210" s="172"/>
      <c r="HC210" s="172"/>
      <c r="HD210" s="172"/>
      <c r="HE210" s="172"/>
      <c r="HF210" s="172"/>
      <c r="HG210" s="172"/>
      <c r="HH210" s="172"/>
      <c r="HI210" s="172"/>
      <c r="HJ210" s="172"/>
      <c r="HK210" s="172"/>
      <c r="HL210" s="172"/>
      <c r="HM210" s="172"/>
      <c r="HN210" s="172"/>
      <c r="HO210" s="172"/>
      <c r="HP210" s="172"/>
      <c r="HQ210" s="172"/>
      <c r="HR210" s="172"/>
      <c r="HS210" s="172"/>
      <c r="HT210" s="172"/>
      <c r="HU210" s="172"/>
      <c r="HV210" s="172"/>
      <c r="HW210" s="172"/>
      <c r="HX210" s="172"/>
      <c r="HY210" s="172"/>
      <c r="HZ210" s="172"/>
      <c r="IA210" s="172"/>
      <c r="IB210" s="172"/>
      <c r="IC210" s="172"/>
      <c r="ID210" s="172"/>
      <c r="IE210" s="172"/>
      <c r="IF210" s="172"/>
      <c r="IG210" s="172"/>
      <c r="IH210" s="172"/>
      <c r="II210" s="172"/>
      <c r="IJ210" s="172"/>
      <c r="IK210" s="172"/>
    </row>
    <row r="211" spans="1:245" s="161" customFormat="1" ht="31.5" hidden="1" outlineLevel="2" x14ac:dyDescent="0.25">
      <c r="A211" s="124" t="s">
        <v>627</v>
      </c>
      <c r="B211" s="63" t="s">
        <v>628</v>
      </c>
      <c r="C211" s="58">
        <v>0.1</v>
      </c>
      <c r="D211" s="58">
        <f t="shared" si="120"/>
        <v>516</v>
      </c>
      <c r="E211" s="58">
        <f t="shared" si="141"/>
        <v>516</v>
      </c>
      <c r="F211" s="58">
        <v>0</v>
      </c>
      <c r="G211" s="58">
        <v>516</v>
      </c>
      <c r="H211" s="59">
        <v>0</v>
      </c>
      <c r="I211" s="58">
        <f t="shared" si="142"/>
        <v>0</v>
      </c>
      <c r="J211" s="59">
        <v>0</v>
      </c>
      <c r="K211" s="58">
        <v>0</v>
      </c>
      <c r="L211" s="58">
        <v>0</v>
      </c>
      <c r="M211" s="58">
        <f t="shared" si="143"/>
        <v>0</v>
      </c>
      <c r="N211" s="59">
        <v>0</v>
      </c>
      <c r="O211" s="58">
        <v>0</v>
      </c>
      <c r="P211" s="58">
        <v>0</v>
      </c>
      <c r="Q211" s="58" t="s">
        <v>163</v>
      </c>
      <c r="R211" s="74">
        <f t="shared" si="144"/>
        <v>44373</v>
      </c>
      <c r="S211" s="74" t="s">
        <v>495</v>
      </c>
      <c r="T211" s="74" t="s">
        <v>495</v>
      </c>
      <c r="U211" s="74" t="s">
        <v>495</v>
      </c>
      <c r="V211" s="74" t="s">
        <v>495</v>
      </c>
      <c r="W211" s="74">
        <v>44343</v>
      </c>
      <c r="X211" s="74"/>
      <c r="Y211" s="74"/>
      <c r="Z211" s="74"/>
      <c r="AA211" s="74"/>
      <c r="AB211" s="74"/>
      <c r="AC211" s="74" t="s">
        <v>41</v>
      </c>
      <c r="AD211" s="74" t="s">
        <v>41</v>
      </c>
      <c r="AE211" s="74" t="s">
        <v>41</v>
      </c>
      <c r="AF211" s="74" t="s">
        <v>41</v>
      </c>
      <c r="AG211" s="58"/>
      <c r="AH211" s="58"/>
      <c r="AI211" s="58"/>
      <c r="AJ211" s="58"/>
      <c r="AK211" s="58"/>
      <c r="AL211" s="58"/>
      <c r="AM211" s="58"/>
      <c r="AN211" s="58"/>
      <c r="AO211" s="59"/>
      <c r="AP211" s="286" t="s">
        <v>504</v>
      </c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34">
        <f t="shared" si="119"/>
        <v>516</v>
      </c>
      <c r="BA211" s="34">
        <f t="shared" si="83"/>
        <v>0</v>
      </c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2"/>
      <c r="BZ211" s="172"/>
      <c r="CA211" s="172"/>
      <c r="CB211" s="172"/>
      <c r="CC211" s="172"/>
      <c r="CD211" s="172"/>
      <c r="CE211" s="172"/>
      <c r="CF211" s="172"/>
      <c r="CG211" s="172"/>
      <c r="CH211" s="172"/>
      <c r="CI211" s="172"/>
      <c r="CJ211" s="172"/>
      <c r="CK211" s="172"/>
      <c r="CL211" s="172"/>
      <c r="CM211" s="172"/>
      <c r="CN211" s="172"/>
      <c r="CO211" s="172"/>
      <c r="CP211" s="172"/>
      <c r="CQ211" s="172"/>
      <c r="CR211" s="172"/>
      <c r="CS211" s="172"/>
      <c r="CT211" s="172"/>
      <c r="CU211" s="172"/>
      <c r="CV211" s="172"/>
      <c r="CW211" s="172"/>
      <c r="CX211" s="172"/>
      <c r="CY211" s="172"/>
      <c r="CZ211" s="172"/>
      <c r="DA211" s="172"/>
      <c r="DB211" s="172"/>
      <c r="DC211" s="172"/>
      <c r="DD211" s="172"/>
      <c r="DE211" s="172"/>
      <c r="DF211" s="172"/>
      <c r="DG211" s="172"/>
      <c r="DH211" s="172"/>
      <c r="DI211" s="172"/>
      <c r="DJ211" s="172"/>
      <c r="DK211" s="172"/>
      <c r="DL211" s="172"/>
      <c r="DM211" s="172"/>
      <c r="DN211" s="172"/>
      <c r="DO211" s="172"/>
      <c r="DP211" s="172"/>
      <c r="DQ211" s="172"/>
      <c r="DR211" s="172"/>
      <c r="DS211" s="172"/>
      <c r="DT211" s="172"/>
      <c r="DU211" s="172"/>
      <c r="DV211" s="172"/>
      <c r="DW211" s="172"/>
      <c r="DX211" s="172"/>
      <c r="DY211" s="172"/>
      <c r="DZ211" s="172"/>
      <c r="EA211" s="172"/>
      <c r="EB211" s="172"/>
      <c r="EC211" s="172"/>
      <c r="ED211" s="172"/>
      <c r="EE211" s="172"/>
      <c r="EF211" s="172"/>
      <c r="EG211" s="172"/>
      <c r="EH211" s="172"/>
      <c r="EI211" s="172"/>
      <c r="EJ211" s="172"/>
      <c r="EK211" s="172"/>
      <c r="EL211" s="172"/>
      <c r="EM211" s="172"/>
      <c r="EN211" s="172"/>
      <c r="EO211" s="172"/>
      <c r="EP211" s="172"/>
      <c r="EQ211" s="172"/>
      <c r="ER211" s="172"/>
      <c r="ES211" s="172"/>
      <c r="ET211" s="172"/>
      <c r="EU211" s="172"/>
      <c r="EV211" s="172"/>
      <c r="EW211" s="172"/>
      <c r="EX211" s="172"/>
      <c r="EY211" s="172"/>
      <c r="EZ211" s="172"/>
      <c r="FA211" s="172"/>
      <c r="FB211" s="172"/>
      <c r="FC211" s="172"/>
      <c r="FD211" s="172"/>
      <c r="FE211" s="172"/>
      <c r="FF211" s="172"/>
      <c r="FG211" s="172"/>
      <c r="FH211" s="172"/>
      <c r="FI211" s="172"/>
      <c r="FJ211" s="172"/>
      <c r="FK211" s="172"/>
      <c r="FL211" s="172"/>
      <c r="FM211" s="172"/>
      <c r="FN211" s="172"/>
      <c r="FO211" s="172"/>
      <c r="FP211" s="172"/>
      <c r="FQ211" s="172"/>
      <c r="FR211" s="172"/>
      <c r="FS211" s="172"/>
      <c r="FT211" s="172"/>
      <c r="FU211" s="172"/>
      <c r="FV211" s="172"/>
      <c r="FW211" s="172"/>
      <c r="FX211" s="172"/>
      <c r="FY211" s="172"/>
      <c r="FZ211" s="172"/>
      <c r="GA211" s="172"/>
      <c r="GB211" s="172"/>
      <c r="GC211" s="172"/>
      <c r="GD211" s="172"/>
      <c r="GE211" s="172"/>
      <c r="GF211" s="172"/>
      <c r="GG211" s="172"/>
      <c r="GH211" s="172"/>
      <c r="GI211" s="172"/>
      <c r="GJ211" s="172"/>
      <c r="GK211" s="172"/>
      <c r="GL211" s="172"/>
      <c r="GM211" s="172"/>
      <c r="GN211" s="172"/>
      <c r="GO211" s="172"/>
      <c r="GP211" s="172"/>
      <c r="GQ211" s="172"/>
      <c r="GR211" s="172"/>
      <c r="GS211" s="172"/>
      <c r="GT211" s="172"/>
      <c r="GU211" s="172"/>
      <c r="GV211" s="172"/>
      <c r="GW211" s="172"/>
      <c r="GX211" s="172"/>
      <c r="GY211" s="172"/>
      <c r="GZ211" s="172"/>
      <c r="HA211" s="172"/>
      <c r="HB211" s="172"/>
      <c r="HC211" s="172"/>
      <c r="HD211" s="172"/>
      <c r="HE211" s="172"/>
      <c r="HF211" s="172"/>
      <c r="HG211" s="172"/>
      <c r="HH211" s="172"/>
      <c r="HI211" s="172"/>
      <c r="HJ211" s="172"/>
      <c r="HK211" s="172"/>
      <c r="HL211" s="172"/>
      <c r="HM211" s="172"/>
      <c r="HN211" s="172"/>
      <c r="HO211" s="172"/>
      <c r="HP211" s="172"/>
      <c r="HQ211" s="172"/>
      <c r="HR211" s="172"/>
      <c r="HS211" s="172"/>
      <c r="HT211" s="172"/>
      <c r="HU211" s="172"/>
      <c r="HV211" s="172"/>
      <c r="HW211" s="172"/>
      <c r="HX211" s="172"/>
      <c r="HY211" s="172"/>
      <c r="HZ211" s="172"/>
      <c r="IA211" s="172"/>
      <c r="IB211" s="172"/>
      <c r="IC211" s="172"/>
      <c r="ID211" s="172"/>
      <c r="IE211" s="172"/>
      <c r="IF211" s="172"/>
      <c r="IG211" s="172"/>
      <c r="IH211" s="172"/>
      <c r="II211" s="172"/>
      <c r="IJ211" s="172"/>
      <c r="IK211" s="172"/>
    </row>
    <row r="212" spans="1:245" s="161" customFormat="1" ht="15.75" hidden="1" outlineLevel="2" x14ac:dyDescent="0.25">
      <c r="A212" s="124" t="s">
        <v>629</v>
      </c>
      <c r="B212" s="57" t="s">
        <v>630</v>
      </c>
      <c r="C212" s="58">
        <v>0</v>
      </c>
      <c r="D212" s="58">
        <f t="shared" si="120"/>
        <v>700</v>
      </c>
      <c r="E212" s="58">
        <f t="shared" si="141"/>
        <v>700</v>
      </c>
      <c r="F212" s="58">
        <v>0</v>
      </c>
      <c r="G212" s="106">
        <f>490+210</f>
        <v>700</v>
      </c>
      <c r="H212" s="59">
        <v>0</v>
      </c>
      <c r="I212" s="58">
        <f t="shared" si="142"/>
        <v>0</v>
      </c>
      <c r="J212" s="59">
        <v>0</v>
      </c>
      <c r="K212" s="58">
        <v>0</v>
      </c>
      <c r="L212" s="58">
        <v>0</v>
      </c>
      <c r="M212" s="58">
        <f t="shared" si="143"/>
        <v>0</v>
      </c>
      <c r="N212" s="59">
        <v>0</v>
      </c>
      <c r="O212" s="58">
        <v>0</v>
      </c>
      <c r="P212" s="58">
        <v>0</v>
      </c>
      <c r="Q212" s="58" t="s">
        <v>214</v>
      </c>
      <c r="R212" s="74">
        <f t="shared" si="144"/>
        <v>44377</v>
      </c>
      <c r="S212" s="74">
        <v>44258</v>
      </c>
      <c r="T212" s="74">
        <f>S212+12</f>
        <v>44270</v>
      </c>
      <c r="U212" s="74">
        <f>T212+7</f>
        <v>44277</v>
      </c>
      <c r="V212" s="74">
        <f>U212+10</f>
        <v>44287</v>
      </c>
      <c r="W212" s="82">
        <f t="shared" ref="W212:W215" si="145">V212+60</f>
        <v>44347</v>
      </c>
      <c r="X212" s="74"/>
      <c r="Y212" s="74"/>
      <c r="Z212" s="74"/>
      <c r="AA212" s="74"/>
      <c r="AB212" s="74"/>
      <c r="AC212" s="74" t="s">
        <v>41</v>
      </c>
      <c r="AD212" s="74" t="s">
        <v>41</v>
      </c>
      <c r="AE212" s="74" t="s">
        <v>41</v>
      </c>
      <c r="AF212" s="74" t="s">
        <v>41</v>
      </c>
      <c r="AG212" s="58"/>
      <c r="AH212" s="58"/>
      <c r="AI212" s="58"/>
      <c r="AJ212" s="58"/>
      <c r="AK212" s="58"/>
      <c r="AL212" s="58"/>
      <c r="AM212" s="58"/>
      <c r="AN212" s="58"/>
      <c r="AO212" s="59"/>
      <c r="AP212" s="286" t="s">
        <v>523</v>
      </c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34">
        <f t="shared" si="119"/>
        <v>700</v>
      </c>
      <c r="BA212" s="34">
        <f t="shared" si="83"/>
        <v>0</v>
      </c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172"/>
      <c r="BN212" s="172"/>
      <c r="BO212" s="172"/>
      <c r="BP212" s="172"/>
      <c r="BQ212" s="172"/>
      <c r="BR212" s="172"/>
      <c r="BS212" s="172"/>
      <c r="BT212" s="172"/>
      <c r="BU212" s="172"/>
      <c r="BV212" s="172"/>
      <c r="BW212" s="172"/>
      <c r="BX212" s="172"/>
      <c r="BY212" s="172"/>
      <c r="BZ212" s="172"/>
      <c r="CA212" s="172"/>
      <c r="CB212" s="172"/>
      <c r="CC212" s="172"/>
      <c r="CD212" s="172"/>
      <c r="CE212" s="172"/>
      <c r="CF212" s="172"/>
      <c r="CG212" s="172"/>
      <c r="CH212" s="172"/>
      <c r="CI212" s="172"/>
      <c r="CJ212" s="172"/>
      <c r="CK212" s="172"/>
      <c r="CL212" s="172"/>
      <c r="CM212" s="172"/>
      <c r="CN212" s="172"/>
      <c r="CO212" s="172"/>
      <c r="CP212" s="172"/>
      <c r="CQ212" s="172"/>
      <c r="CR212" s="172"/>
      <c r="CS212" s="172"/>
      <c r="CT212" s="172"/>
      <c r="CU212" s="172"/>
      <c r="CV212" s="172"/>
      <c r="CW212" s="172"/>
      <c r="CX212" s="172"/>
      <c r="CY212" s="172"/>
      <c r="CZ212" s="172"/>
      <c r="DA212" s="172"/>
      <c r="DB212" s="172"/>
      <c r="DC212" s="172"/>
      <c r="DD212" s="172"/>
      <c r="DE212" s="172"/>
      <c r="DF212" s="172"/>
      <c r="DG212" s="172"/>
      <c r="DH212" s="172"/>
      <c r="DI212" s="172"/>
      <c r="DJ212" s="172"/>
      <c r="DK212" s="172"/>
      <c r="DL212" s="172"/>
      <c r="DM212" s="172"/>
      <c r="DN212" s="172"/>
      <c r="DO212" s="172"/>
      <c r="DP212" s="172"/>
      <c r="DQ212" s="172"/>
      <c r="DR212" s="172"/>
      <c r="DS212" s="172"/>
      <c r="DT212" s="172"/>
      <c r="DU212" s="172"/>
      <c r="DV212" s="172"/>
      <c r="DW212" s="172"/>
      <c r="DX212" s="172"/>
      <c r="DY212" s="172"/>
      <c r="DZ212" s="172"/>
      <c r="EA212" s="172"/>
      <c r="EB212" s="172"/>
      <c r="EC212" s="172"/>
      <c r="ED212" s="172"/>
      <c r="EE212" s="172"/>
      <c r="EF212" s="172"/>
      <c r="EG212" s="172"/>
      <c r="EH212" s="172"/>
      <c r="EI212" s="172"/>
      <c r="EJ212" s="172"/>
      <c r="EK212" s="172"/>
      <c r="EL212" s="172"/>
      <c r="EM212" s="172"/>
      <c r="EN212" s="172"/>
      <c r="EO212" s="172"/>
      <c r="EP212" s="172"/>
      <c r="EQ212" s="172"/>
      <c r="ER212" s="172"/>
      <c r="ES212" s="172"/>
      <c r="ET212" s="172"/>
      <c r="EU212" s="172"/>
      <c r="EV212" s="172"/>
      <c r="EW212" s="172"/>
      <c r="EX212" s="172"/>
      <c r="EY212" s="172"/>
      <c r="EZ212" s="172"/>
      <c r="FA212" s="172"/>
      <c r="FB212" s="172"/>
      <c r="FC212" s="172"/>
      <c r="FD212" s="172"/>
      <c r="FE212" s="172"/>
      <c r="FF212" s="172"/>
      <c r="FG212" s="172"/>
      <c r="FH212" s="172"/>
      <c r="FI212" s="172"/>
      <c r="FJ212" s="172"/>
      <c r="FK212" s="172"/>
      <c r="FL212" s="172"/>
      <c r="FM212" s="172"/>
      <c r="FN212" s="172"/>
      <c r="FO212" s="172"/>
      <c r="FP212" s="172"/>
      <c r="FQ212" s="172"/>
      <c r="FR212" s="172"/>
      <c r="FS212" s="172"/>
      <c r="FT212" s="172"/>
      <c r="FU212" s="172"/>
      <c r="FV212" s="172"/>
      <c r="FW212" s="172"/>
      <c r="FX212" s="172"/>
      <c r="FY212" s="172"/>
      <c r="FZ212" s="172"/>
      <c r="GA212" s="172"/>
      <c r="GB212" s="172"/>
      <c r="GC212" s="172"/>
      <c r="GD212" s="172"/>
      <c r="GE212" s="172"/>
      <c r="GF212" s="172"/>
      <c r="GG212" s="172"/>
      <c r="GH212" s="172"/>
      <c r="GI212" s="172"/>
      <c r="GJ212" s="172"/>
      <c r="GK212" s="172"/>
      <c r="GL212" s="172"/>
      <c r="GM212" s="172"/>
      <c r="GN212" s="172"/>
      <c r="GO212" s="172"/>
      <c r="GP212" s="172"/>
      <c r="GQ212" s="172"/>
      <c r="GR212" s="172"/>
      <c r="GS212" s="172"/>
      <c r="GT212" s="172"/>
      <c r="GU212" s="172"/>
      <c r="GV212" s="172"/>
      <c r="GW212" s="172"/>
      <c r="GX212" s="172"/>
      <c r="GY212" s="172"/>
      <c r="GZ212" s="172"/>
      <c r="HA212" s="172"/>
      <c r="HB212" s="172"/>
      <c r="HC212" s="172"/>
      <c r="HD212" s="172"/>
      <c r="HE212" s="172"/>
      <c r="HF212" s="172"/>
      <c r="HG212" s="172"/>
      <c r="HH212" s="172"/>
      <c r="HI212" s="172"/>
      <c r="HJ212" s="172"/>
      <c r="HK212" s="172"/>
      <c r="HL212" s="172"/>
      <c r="HM212" s="172"/>
      <c r="HN212" s="172"/>
      <c r="HO212" s="172"/>
      <c r="HP212" s="172"/>
      <c r="HQ212" s="172"/>
      <c r="HR212" s="172"/>
      <c r="HS212" s="172"/>
      <c r="HT212" s="172"/>
      <c r="HU212" s="172"/>
      <c r="HV212" s="172"/>
      <c r="HW212" s="172"/>
      <c r="HX212" s="172"/>
      <c r="HY212" s="172"/>
      <c r="HZ212" s="172"/>
      <c r="IA212" s="172"/>
      <c r="IB212" s="172"/>
      <c r="IC212" s="172"/>
      <c r="ID212" s="172"/>
      <c r="IE212" s="172"/>
      <c r="IF212" s="172"/>
      <c r="IG212" s="172"/>
      <c r="IH212" s="172"/>
      <c r="II212" s="172"/>
      <c r="IJ212" s="172"/>
      <c r="IK212" s="172"/>
    </row>
    <row r="213" spans="1:245" s="149" customFormat="1" ht="15.75" hidden="1" outlineLevel="2" x14ac:dyDescent="0.25">
      <c r="A213" s="124" t="s">
        <v>631</v>
      </c>
      <c r="B213" s="63" t="s">
        <v>632</v>
      </c>
      <c r="C213" s="58">
        <v>0</v>
      </c>
      <c r="D213" s="58">
        <f t="shared" si="120"/>
        <v>800</v>
      </c>
      <c r="E213" s="58">
        <f t="shared" si="141"/>
        <v>800</v>
      </c>
      <c r="F213" s="58">
        <v>0</v>
      </c>
      <c r="G213" s="106">
        <f>700+100</f>
        <v>800</v>
      </c>
      <c r="H213" s="59">
        <v>0</v>
      </c>
      <c r="I213" s="58">
        <f t="shared" si="142"/>
        <v>0</v>
      </c>
      <c r="J213" s="59">
        <v>0</v>
      </c>
      <c r="K213" s="58">
        <v>0</v>
      </c>
      <c r="L213" s="58">
        <v>0</v>
      </c>
      <c r="M213" s="58">
        <f t="shared" si="143"/>
        <v>0</v>
      </c>
      <c r="N213" s="59">
        <v>0</v>
      </c>
      <c r="O213" s="58">
        <v>0</v>
      </c>
      <c r="P213" s="58">
        <v>0</v>
      </c>
      <c r="Q213" s="58" t="s">
        <v>214</v>
      </c>
      <c r="R213" s="74">
        <f t="shared" si="144"/>
        <v>44377</v>
      </c>
      <c r="S213" s="74">
        <v>44258</v>
      </c>
      <c r="T213" s="74">
        <f>S213+12</f>
        <v>44270</v>
      </c>
      <c r="U213" s="74">
        <f>T213+7</f>
        <v>44277</v>
      </c>
      <c r="V213" s="74">
        <f>U213+10</f>
        <v>44287</v>
      </c>
      <c r="W213" s="82">
        <f t="shared" si="145"/>
        <v>44347</v>
      </c>
      <c r="X213" s="74"/>
      <c r="Y213" s="74"/>
      <c r="Z213" s="74"/>
      <c r="AA213" s="74"/>
      <c r="AB213" s="74"/>
      <c r="AC213" s="74" t="s">
        <v>41</v>
      </c>
      <c r="AD213" s="74" t="s">
        <v>41</v>
      </c>
      <c r="AE213" s="74" t="s">
        <v>41</v>
      </c>
      <c r="AF213" s="74" t="s">
        <v>41</v>
      </c>
      <c r="AG213" s="58"/>
      <c r="AH213" s="58"/>
      <c r="AI213" s="58"/>
      <c r="AJ213" s="58"/>
      <c r="AK213" s="58"/>
      <c r="AL213" s="58"/>
      <c r="AM213" s="58"/>
      <c r="AN213" s="58"/>
      <c r="AO213" s="59"/>
      <c r="AP213" s="281" t="s">
        <v>506</v>
      </c>
      <c r="AZ213" s="34">
        <f t="shared" si="119"/>
        <v>800</v>
      </c>
      <c r="BA213" s="34">
        <f t="shared" si="83"/>
        <v>0</v>
      </c>
    </row>
    <row r="214" spans="1:245" s="149" customFormat="1" ht="15.75" hidden="1" outlineLevel="2" x14ac:dyDescent="0.25">
      <c r="A214" s="124" t="s">
        <v>633</v>
      </c>
      <c r="B214" s="63" t="s">
        <v>634</v>
      </c>
      <c r="C214" s="58">
        <v>0</v>
      </c>
      <c r="D214" s="58">
        <f t="shared" si="120"/>
        <v>800</v>
      </c>
      <c r="E214" s="58">
        <f t="shared" si="141"/>
        <v>800</v>
      </c>
      <c r="F214" s="58">
        <v>0</v>
      </c>
      <c r="G214" s="106">
        <f>700+100</f>
        <v>800</v>
      </c>
      <c r="H214" s="59">
        <v>0</v>
      </c>
      <c r="I214" s="58">
        <f t="shared" si="142"/>
        <v>0</v>
      </c>
      <c r="J214" s="59">
        <v>0</v>
      </c>
      <c r="K214" s="58">
        <v>0</v>
      </c>
      <c r="L214" s="58">
        <v>0</v>
      </c>
      <c r="M214" s="58">
        <f t="shared" si="143"/>
        <v>0</v>
      </c>
      <c r="N214" s="59">
        <v>0</v>
      </c>
      <c r="O214" s="58">
        <v>0</v>
      </c>
      <c r="P214" s="58">
        <v>0</v>
      </c>
      <c r="Q214" s="58" t="s">
        <v>214</v>
      </c>
      <c r="R214" s="74">
        <f t="shared" si="144"/>
        <v>44377</v>
      </c>
      <c r="S214" s="74">
        <v>44258</v>
      </c>
      <c r="T214" s="74">
        <f>S214+12</f>
        <v>44270</v>
      </c>
      <c r="U214" s="74">
        <f>T214+7</f>
        <v>44277</v>
      </c>
      <c r="V214" s="74">
        <f>U214+10</f>
        <v>44287</v>
      </c>
      <c r="W214" s="82">
        <f t="shared" si="145"/>
        <v>44347</v>
      </c>
      <c r="X214" s="74"/>
      <c r="Y214" s="74"/>
      <c r="Z214" s="74"/>
      <c r="AA214" s="74"/>
      <c r="AB214" s="74"/>
      <c r="AC214" s="74" t="s">
        <v>41</v>
      </c>
      <c r="AD214" s="74" t="s">
        <v>41</v>
      </c>
      <c r="AE214" s="74" t="s">
        <v>41</v>
      </c>
      <c r="AF214" s="74" t="s">
        <v>41</v>
      </c>
      <c r="AG214" s="58"/>
      <c r="AH214" s="58"/>
      <c r="AI214" s="58"/>
      <c r="AJ214" s="58"/>
      <c r="AK214" s="58"/>
      <c r="AL214" s="58"/>
      <c r="AM214" s="58"/>
      <c r="AN214" s="58"/>
      <c r="AO214" s="59"/>
      <c r="AP214" s="281" t="s">
        <v>506</v>
      </c>
      <c r="AZ214" s="34">
        <f t="shared" si="119"/>
        <v>800</v>
      </c>
      <c r="BA214" s="34">
        <f t="shared" si="83"/>
        <v>0</v>
      </c>
    </row>
    <row r="215" spans="1:245" s="149" customFormat="1" ht="15.75" hidden="1" outlineLevel="2" x14ac:dyDescent="0.25">
      <c r="A215" s="124" t="s">
        <v>635</v>
      </c>
      <c r="B215" s="63" t="s">
        <v>636</v>
      </c>
      <c r="C215" s="58">
        <v>8.3000000000000007</v>
      </c>
      <c r="D215" s="58">
        <f t="shared" si="120"/>
        <v>800</v>
      </c>
      <c r="E215" s="58">
        <f t="shared" si="141"/>
        <v>800</v>
      </c>
      <c r="F215" s="58">
        <v>0</v>
      </c>
      <c r="G215" s="106">
        <f>600+200</f>
        <v>800</v>
      </c>
      <c r="H215" s="59">
        <v>0</v>
      </c>
      <c r="I215" s="58">
        <f t="shared" si="142"/>
        <v>0</v>
      </c>
      <c r="J215" s="59">
        <v>0</v>
      </c>
      <c r="K215" s="58">
        <v>0</v>
      </c>
      <c r="L215" s="58">
        <v>0</v>
      </c>
      <c r="M215" s="58">
        <f t="shared" si="143"/>
        <v>0</v>
      </c>
      <c r="N215" s="59">
        <v>0</v>
      </c>
      <c r="O215" s="58">
        <v>0</v>
      </c>
      <c r="P215" s="58">
        <v>0</v>
      </c>
      <c r="Q215" s="58" t="s">
        <v>214</v>
      </c>
      <c r="R215" s="74">
        <f t="shared" si="144"/>
        <v>44377</v>
      </c>
      <c r="S215" s="74">
        <v>44258</v>
      </c>
      <c r="T215" s="74">
        <f>S215+12</f>
        <v>44270</v>
      </c>
      <c r="U215" s="74">
        <f>T215+7</f>
        <v>44277</v>
      </c>
      <c r="V215" s="74">
        <f>U215+10</f>
        <v>44287</v>
      </c>
      <c r="W215" s="82">
        <f t="shared" si="145"/>
        <v>44347</v>
      </c>
      <c r="X215" s="74"/>
      <c r="Y215" s="74"/>
      <c r="Z215" s="74"/>
      <c r="AA215" s="74"/>
      <c r="AB215" s="74"/>
      <c r="AC215" s="74" t="s">
        <v>41</v>
      </c>
      <c r="AD215" s="74" t="s">
        <v>41</v>
      </c>
      <c r="AE215" s="74" t="s">
        <v>41</v>
      </c>
      <c r="AF215" s="74" t="s">
        <v>41</v>
      </c>
      <c r="AG215" s="58"/>
      <c r="AH215" s="58"/>
      <c r="AI215" s="58"/>
      <c r="AJ215" s="58"/>
      <c r="AK215" s="58"/>
      <c r="AL215" s="58"/>
      <c r="AM215" s="58"/>
      <c r="AN215" s="58"/>
      <c r="AO215" s="59"/>
      <c r="AP215" s="281" t="s">
        <v>506</v>
      </c>
      <c r="AZ215" s="34">
        <f t="shared" si="119"/>
        <v>800</v>
      </c>
      <c r="BA215" s="34">
        <f t="shared" si="83"/>
        <v>0</v>
      </c>
    </row>
    <row r="216" spans="1:245" s="54" customFormat="1" ht="15.75" hidden="1" outlineLevel="1" x14ac:dyDescent="0.2">
      <c r="A216" s="101" t="s">
        <v>439</v>
      </c>
      <c r="B216" s="29" t="s">
        <v>440</v>
      </c>
      <c r="C216" s="31">
        <f>SUM(C217:C220)</f>
        <v>34.6</v>
      </c>
      <c r="D216" s="31">
        <f t="shared" ref="D216:P216" si="146">SUM(D217:D220)</f>
        <v>5726.75</v>
      </c>
      <c r="E216" s="31">
        <f t="shared" si="146"/>
        <v>4726.75</v>
      </c>
      <c r="F216" s="31">
        <f t="shared" si="146"/>
        <v>0</v>
      </c>
      <c r="G216" s="31">
        <f t="shared" si="146"/>
        <v>4726.75</v>
      </c>
      <c r="H216" s="31">
        <f t="shared" si="146"/>
        <v>0</v>
      </c>
      <c r="I216" s="31">
        <f t="shared" si="146"/>
        <v>0</v>
      </c>
      <c r="J216" s="31">
        <f t="shared" si="146"/>
        <v>0</v>
      </c>
      <c r="K216" s="31">
        <f t="shared" si="146"/>
        <v>0</v>
      </c>
      <c r="L216" s="31">
        <f t="shared" si="146"/>
        <v>0</v>
      </c>
      <c r="M216" s="31">
        <f t="shared" si="146"/>
        <v>1000</v>
      </c>
      <c r="N216" s="31">
        <f t="shared" si="146"/>
        <v>0</v>
      </c>
      <c r="O216" s="31">
        <f t="shared" si="146"/>
        <v>1000</v>
      </c>
      <c r="P216" s="31">
        <f t="shared" si="146"/>
        <v>0</v>
      </c>
      <c r="Q216" s="52" t="s">
        <v>41</v>
      </c>
      <c r="R216" s="72" t="s">
        <v>41</v>
      </c>
      <c r="S216" s="72" t="s">
        <v>41</v>
      </c>
      <c r="T216" s="72" t="s">
        <v>41</v>
      </c>
      <c r="U216" s="72" t="s">
        <v>41</v>
      </c>
      <c r="V216" s="72" t="s">
        <v>41</v>
      </c>
      <c r="W216" s="72" t="s">
        <v>41</v>
      </c>
      <c r="X216" s="52" t="s">
        <v>41</v>
      </c>
      <c r="Y216" s="52" t="s">
        <v>41</v>
      </c>
      <c r="Z216" s="52" t="s">
        <v>41</v>
      </c>
      <c r="AA216" s="52" t="s">
        <v>41</v>
      </c>
      <c r="AB216" s="52" t="s">
        <v>41</v>
      </c>
      <c r="AC216" s="52" t="s">
        <v>41</v>
      </c>
      <c r="AD216" s="52" t="s">
        <v>41</v>
      </c>
      <c r="AE216" s="52" t="s">
        <v>41</v>
      </c>
      <c r="AF216" s="52" t="s">
        <v>41</v>
      </c>
      <c r="AG216" s="52" t="s">
        <v>41</v>
      </c>
      <c r="AH216" s="52" t="s">
        <v>41</v>
      </c>
      <c r="AI216" s="52" t="s">
        <v>41</v>
      </c>
      <c r="AJ216" s="52" t="s">
        <v>41</v>
      </c>
      <c r="AK216" s="52" t="s">
        <v>41</v>
      </c>
      <c r="AL216" s="52" t="s">
        <v>41</v>
      </c>
      <c r="AM216" s="52" t="s">
        <v>41</v>
      </c>
      <c r="AN216" s="52" t="s">
        <v>41</v>
      </c>
      <c r="AO216" s="245" t="s">
        <v>41</v>
      </c>
      <c r="AP216" s="273"/>
      <c r="AZ216" s="34">
        <f t="shared" si="119"/>
        <v>4726.75</v>
      </c>
      <c r="BA216" s="34">
        <f t="shared" si="83"/>
        <v>0</v>
      </c>
    </row>
    <row r="217" spans="1:245" s="176" customFormat="1" ht="31.5" hidden="1" outlineLevel="2" x14ac:dyDescent="0.2">
      <c r="A217" s="124" t="s">
        <v>441</v>
      </c>
      <c r="B217" s="63" t="s">
        <v>637</v>
      </c>
      <c r="C217" s="58">
        <v>0</v>
      </c>
      <c r="D217" s="58">
        <f t="shared" si="120"/>
        <v>726.75</v>
      </c>
      <c r="E217" s="58">
        <f t="shared" ref="E217:E220" si="147">SUM(F217:H217)</f>
        <v>726.75</v>
      </c>
      <c r="F217" s="58">
        <v>0</v>
      </c>
      <c r="G217" s="58">
        <v>726.75</v>
      </c>
      <c r="H217" s="59">
        <v>0</v>
      </c>
      <c r="I217" s="58">
        <f t="shared" ref="I217:I220" si="148">SUM(J217:L217)</f>
        <v>0</v>
      </c>
      <c r="J217" s="59">
        <v>0</v>
      </c>
      <c r="K217" s="58">
        <v>0</v>
      </c>
      <c r="L217" s="58">
        <v>0</v>
      </c>
      <c r="M217" s="58">
        <f t="shared" ref="M217:M220" si="149">SUM(N217:P217)</f>
        <v>0</v>
      </c>
      <c r="N217" s="59">
        <v>0</v>
      </c>
      <c r="O217" s="58">
        <v>0</v>
      </c>
      <c r="P217" s="58">
        <v>0</v>
      </c>
      <c r="Q217" s="58" t="s">
        <v>163</v>
      </c>
      <c r="R217" s="74">
        <f t="shared" ref="R217:R220" si="150">W217+30</f>
        <v>44373</v>
      </c>
      <c r="S217" s="74" t="s">
        <v>495</v>
      </c>
      <c r="T217" s="74" t="s">
        <v>495</v>
      </c>
      <c r="U217" s="74" t="s">
        <v>495</v>
      </c>
      <c r="V217" s="74" t="s">
        <v>495</v>
      </c>
      <c r="W217" s="74">
        <v>44343</v>
      </c>
      <c r="X217" s="74"/>
      <c r="Y217" s="74"/>
      <c r="Z217" s="74"/>
      <c r="AA217" s="74"/>
      <c r="AB217" s="74"/>
      <c r="AC217" s="74" t="s">
        <v>41</v>
      </c>
      <c r="AD217" s="74" t="s">
        <v>41</v>
      </c>
      <c r="AE217" s="74" t="s">
        <v>41</v>
      </c>
      <c r="AF217" s="74" t="s">
        <v>41</v>
      </c>
      <c r="AG217" s="58"/>
      <c r="AH217" s="58"/>
      <c r="AI217" s="58"/>
      <c r="AJ217" s="58"/>
      <c r="AK217" s="58"/>
      <c r="AL217" s="58"/>
      <c r="AM217" s="58"/>
      <c r="AN217" s="58"/>
      <c r="AO217" s="59"/>
      <c r="AP217" s="286" t="s">
        <v>504</v>
      </c>
      <c r="AZ217" s="34">
        <f t="shared" si="119"/>
        <v>726.75</v>
      </c>
      <c r="BA217" s="34">
        <f t="shared" si="83"/>
        <v>0</v>
      </c>
    </row>
    <row r="218" spans="1:245" s="161" customFormat="1" ht="15.75" hidden="1" outlineLevel="2" x14ac:dyDescent="0.25">
      <c r="A218" s="124" t="s">
        <v>443</v>
      </c>
      <c r="B218" s="63" t="s">
        <v>638</v>
      </c>
      <c r="C218" s="58">
        <v>3</v>
      </c>
      <c r="D218" s="58">
        <f t="shared" si="120"/>
        <v>1000</v>
      </c>
      <c r="E218" s="58">
        <f t="shared" si="147"/>
        <v>1000</v>
      </c>
      <c r="F218" s="58">
        <v>0</v>
      </c>
      <c r="G218" s="58">
        <v>1000</v>
      </c>
      <c r="H218" s="59">
        <v>0</v>
      </c>
      <c r="I218" s="58">
        <f t="shared" si="148"/>
        <v>0</v>
      </c>
      <c r="J218" s="59">
        <v>0</v>
      </c>
      <c r="K218" s="58">
        <v>0</v>
      </c>
      <c r="L218" s="58">
        <v>0</v>
      </c>
      <c r="M218" s="58">
        <f t="shared" si="149"/>
        <v>0</v>
      </c>
      <c r="N218" s="59">
        <v>0</v>
      </c>
      <c r="O218" s="58">
        <v>0</v>
      </c>
      <c r="P218" s="58">
        <v>0</v>
      </c>
      <c r="Q218" s="58" t="s">
        <v>163</v>
      </c>
      <c r="R218" s="74">
        <f t="shared" si="150"/>
        <v>44373</v>
      </c>
      <c r="S218" s="74" t="s">
        <v>495</v>
      </c>
      <c r="T218" s="74" t="s">
        <v>495</v>
      </c>
      <c r="U218" s="74" t="s">
        <v>495</v>
      </c>
      <c r="V218" s="74" t="s">
        <v>495</v>
      </c>
      <c r="W218" s="74">
        <v>44343</v>
      </c>
      <c r="X218" s="74"/>
      <c r="Y218" s="74"/>
      <c r="Z218" s="74"/>
      <c r="AA218" s="74"/>
      <c r="AB218" s="74"/>
      <c r="AC218" s="74" t="s">
        <v>41</v>
      </c>
      <c r="AD218" s="74" t="s">
        <v>41</v>
      </c>
      <c r="AE218" s="74" t="s">
        <v>41</v>
      </c>
      <c r="AF218" s="74" t="s">
        <v>41</v>
      </c>
      <c r="AG218" s="58"/>
      <c r="AH218" s="58"/>
      <c r="AI218" s="58"/>
      <c r="AJ218" s="58"/>
      <c r="AK218" s="58"/>
      <c r="AL218" s="58"/>
      <c r="AM218" s="58"/>
      <c r="AN218" s="58"/>
      <c r="AO218" s="59"/>
      <c r="AP218" s="286" t="s">
        <v>504</v>
      </c>
      <c r="AQ218" s="177"/>
      <c r="AR218" s="177"/>
      <c r="AS218" s="177"/>
      <c r="AT218" s="177"/>
      <c r="AU218" s="177"/>
      <c r="AV218" s="177"/>
      <c r="AW218" s="177"/>
      <c r="AX218" s="177"/>
      <c r="AY218" s="177"/>
      <c r="AZ218" s="34">
        <f t="shared" si="119"/>
        <v>1000</v>
      </c>
      <c r="BA218" s="34">
        <f t="shared" si="83"/>
        <v>0</v>
      </c>
      <c r="BB218" s="177"/>
      <c r="BC218" s="177"/>
      <c r="BD218" s="177"/>
      <c r="BE218" s="177"/>
      <c r="BF218" s="177"/>
      <c r="BG218" s="177"/>
      <c r="BH218" s="177"/>
      <c r="BI218" s="177"/>
      <c r="BJ218" s="177"/>
      <c r="BK218" s="177"/>
      <c r="BL218" s="177"/>
      <c r="BM218" s="177"/>
      <c r="BN218" s="177"/>
      <c r="BO218" s="177"/>
      <c r="BP218" s="177"/>
      <c r="BQ218" s="177"/>
      <c r="BR218" s="177"/>
      <c r="BS218" s="177"/>
      <c r="BT218" s="177"/>
      <c r="BU218" s="177"/>
      <c r="BV218" s="177"/>
      <c r="BW218" s="177"/>
      <c r="BX218" s="177"/>
      <c r="BY218" s="177"/>
      <c r="BZ218" s="177"/>
      <c r="CA218" s="177"/>
      <c r="CB218" s="177"/>
      <c r="CC218" s="177"/>
      <c r="CD218" s="177"/>
      <c r="CE218" s="177"/>
      <c r="CF218" s="177"/>
      <c r="CG218" s="177"/>
      <c r="CH218" s="177"/>
      <c r="CI218" s="177"/>
      <c r="CJ218" s="177"/>
      <c r="CK218" s="177"/>
      <c r="CL218" s="177"/>
      <c r="CM218" s="177"/>
      <c r="CN218" s="177"/>
      <c r="CO218" s="177"/>
      <c r="CP218" s="177"/>
      <c r="CQ218" s="177"/>
      <c r="CR218" s="177"/>
      <c r="CS218" s="177"/>
      <c r="CT218" s="177"/>
      <c r="CU218" s="177"/>
      <c r="CV218" s="177"/>
      <c r="CW218" s="177"/>
      <c r="CX218" s="177"/>
      <c r="CY218" s="177"/>
      <c r="CZ218" s="177"/>
      <c r="DA218" s="177"/>
      <c r="DB218" s="177"/>
      <c r="DC218" s="177"/>
      <c r="DD218" s="177"/>
      <c r="DE218" s="177"/>
      <c r="DF218" s="177"/>
      <c r="DG218" s="177"/>
      <c r="DH218" s="177"/>
      <c r="DI218" s="177"/>
      <c r="DJ218" s="177"/>
      <c r="DK218" s="177"/>
      <c r="DL218" s="177"/>
      <c r="DM218" s="177"/>
      <c r="DN218" s="177"/>
      <c r="DO218" s="177"/>
      <c r="DP218" s="177"/>
      <c r="DQ218" s="177"/>
      <c r="DR218" s="177"/>
      <c r="DS218" s="177"/>
      <c r="DT218" s="177"/>
      <c r="DU218" s="177"/>
      <c r="DV218" s="177"/>
      <c r="DW218" s="177"/>
      <c r="DX218" s="177"/>
      <c r="DY218" s="177"/>
      <c r="DZ218" s="177"/>
      <c r="EA218" s="177"/>
      <c r="EB218" s="177"/>
      <c r="EC218" s="177"/>
      <c r="ED218" s="177"/>
      <c r="EE218" s="177"/>
      <c r="EF218" s="177"/>
      <c r="EG218" s="177"/>
      <c r="EH218" s="177"/>
      <c r="EI218" s="177"/>
      <c r="EJ218" s="177"/>
      <c r="EK218" s="177"/>
      <c r="EL218" s="177"/>
      <c r="EM218" s="177"/>
      <c r="EN218" s="177"/>
      <c r="EO218" s="177"/>
      <c r="EP218" s="177"/>
      <c r="EQ218" s="177"/>
      <c r="ER218" s="177"/>
      <c r="ES218" s="177"/>
      <c r="ET218" s="177"/>
      <c r="EU218" s="177"/>
      <c r="EV218" s="177"/>
      <c r="EW218" s="177"/>
      <c r="EX218" s="177"/>
      <c r="EY218" s="177"/>
      <c r="EZ218" s="177"/>
      <c r="FA218" s="177"/>
      <c r="FB218" s="177"/>
      <c r="FC218" s="177"/>
      <c r="FD218" s="177"/>
      <c r="FE218" s="177"/>
      <c r="FF218" s="177"/>
      <c r="FG218" s="177"/>
      <c r="FH218" s="177"/>
      <c r="FI218" s="177"/>
      <c r="FJ218" s="177"/>
      <c r="FK218" s="177"/>
      <c r="FL218" s="177"/>
      <c r="FM218" s="177"/>
      <c r="FN218" s="177"/>
      <c r="FO218" s="177"/>
      <c r="FP218" s="177"/>
      <c r="FQ218" s="177"/>
      <c r="FR218" s="177"/>
      <c r="FS218" s="177"/>
      <c r="FT218" s="177"/>
      <c r="FU218" s="177"/>
      <c r="FV218" s="177"/>
      <c r="FW218" s="177"/>
      <c r="FX218" s="177"/>
      <c r="FY218" s="177"/>
      <c r="FZ218" s="177"/>
      <c r="GA218" s="177"/>
      <c r="GB218" s="177"/>
      <c r="GC218" s="177"/>
      <c r="GD218" s="177"/>
      <c r="GE218" s="177"/>
      <c r="GF218" s="177"/>
      <c r="GG218" s="177"/>
      <c r="GH218" s="177"/>
      <c r="GI218" s="177"/>
      <c r="GJ218" s="177"/>
      <c r="GK218" s="177"/>
      <c r="GL218" s="177"/>
      <c r="GM218" s="177"/>
      <c r="GN218" s="177"/>
      <c r="GO218" s="177"/>
      <c r="GP218" s="177"/>
      <c r="GQ218" s="177"/>
      <c r="GR218" s="177"/>
      <c r="GS218" s="177"/>
      <c r="GT218" s="177"/>
      <c r="GU218" s="177"/>
      <c r="GV218" s="177"/>
      <c r="GW218" s="177"/>
      <c r="GX218" s="177"/>
      <c r="GY218" s="177"/>
      <c r="GZ218" s="177"/>
      <c r="HA218" s="177"/>
      <c r="HB218" s="177"/>
      <c r="HC218" s="177"/>
      <c r="HD218" s="177"/>
      <c r="HE218" s="177"/>
      <c r="HF218" s="177"/>
      <c r="HG218" s="177"/>
      <c r="HH218" s="177"/>
      <c r="HI218" s="177"/>
      <c r="HJ218" s="177"/>
      <c r="HK218" s="177"/>
      <c r="HL218" s="177"/>
      <c r="HM218" s="177"/>
      <c r="HN218" s="177"/>
      <c r="HO218" s="177"/>
      <c r="HP218" s="177"/>
      <c r="HQ218" s="177"/>
      <c r="HR218" s="177"/>
      <c r="HS218" s="177"/>
      <c r="HT218" s="177"/>
      <c r="HU218" s="177"/>
      <c r="HV218" s="177"/>
      <c r="HW218" s="177"/>
      <c r="HX218" s="177"/>
      <c r="HY218" s="177"/>
      <c r="HZ218" s="177"/>
      <c r="IA218" s="177"/>
      <c r="IB218" s="177"/>
      <c r="IC218" s="177"/>
      <c r="ID218" s="177"/>
      <c r="IE218" s="177"/>
      <c r="IF218" s="177"/>
      <c r="IG218" s="177"/>
      <c r="IH218" s="177"/>
      <c r="II218" s="177"/>
      <c r="IJ218" s="177"/>
      <c r="IK218" s="177"/>
    </row>
    <row r="219" spans="1:245" s="149" customFormat="1" ht="15.75" hidden="1" outlineLevel="2" x14ac:dyDescent="0.25">
      <c r="A219" s="124" t="s">
        <v>445</v>
      </c>
      <c r="B219" s="63" t="s">
        <v>639</v>
      </c>
      <c r="C219" s="58">
        <v>21.6</v>
      </c>
      <c r="D219" s="58">
        <f t="shared" si="120"/>
        <v>3000</v>
      </c>
      <c r="E219" s="58">
        <f t="shared" si="147"/>
        <v>3000</v>
      </c>
      <c r="F219" s="58">
        <v>0</v>
      </c>
      <c r="G219" s="58">
        <v>3000</v>
      </c>
      <c r="H219" s="59">
        <v>0</v>
      </c>
      <c r="I219" s="58">
        <f t="shared" si="148"/>
        <v>0</v>
      </c>
      <c r="J219" s="59">
        <v>0</v>
      </c>
      <c r="K219" s="58">
        <v>0</v>
      </c>
      <c r="L219" s="58">
        <v>0</v>
      </c>
      <c r="M219" s="58">
        <f t="shared" si="149"/>
        <v>0</v>
      </c>
      <c r="N219" s="59">
        <v>0</v>
      </c>
      <c r="O219" s="58">
        <v>0</v>
      </c>
      <c r="P219" s="58">
        <v>0</v>
      </c>
      <c r="Q219" s="58" t="s">
        <v>214</v>
      </c>
      <c r="R219" s="74">
        <f t="shared" si="150"/>
        <v>44377</v>
      </c>
      <c r="S219" s="74">
        <v>44259</v>
      </c>
      <c r="T219" s="74">
        <f>S219+11</f>
        <v>44270</v>
      </c>
      <c r="U219" s="74">
        <f>T219+7</f>
        <v>44277</v>
      </c>
      <c r="V219" s="74">
        <f>U219+10</f>
        <v>44287</v>
      </c>
      <c r="W219" s="82">
        <f t="shared" ref="W219:W220" si="151">V219+60</f>
        <v>44347</v>
      </c>
      <c r="X219" s="74"/>
      <c r="Y219" s="74"/>
      <c r="Z219" s="74"/>
      <c r="AA219" s="74"/>
      <c r="AB219" s="74"/>
      <c r="AC219" s="74" t="s">
        <v>41</v>
      </c>
      <c r="AD219" s="74" t="s">
        <v>41</v>
      </c>
      <c r="AE219" s="74" t="s">
        <v>41</v>
      </c>
      <c r="AF219" s="74" t="s">
        <v>41</v>
      </c>
      <c r="AG219" s="58"/>
      <c r="AH219" s="58"/>
      <c r="AI219" s="58"/>
      <c r="AJ219" s="58"/>
      <c r="AK219" s="58"/>
      <c r="AL219" s="58"/>
      <c r="AM219" s="58"/>
      <c r="AN219" s="58"/>
      <c r="AO219" s="59"/>
      <c r="AP219" s="281" t="s">
        <v>506</v>
      </c>
      <c r="AZ219" s="34">
        <f t="shared" si="119"/>
        <v>3000</v>
      </c>
      <c r="BA219" s="34">
        <f t="shared" si="83"/>
        <v>0</v>
      </c>
    </row>
    <row r="220" spans="1:245" s="316" customFormat="1" ht="15.75" hidden="1" outlineLevel="2" x14ac:dyDescent="0.25">
      <c r="A220" s="327" t="s">
        <v>447</v>
      </c>
      <c r="B220" s="105" t="s">
        <v>978</v>
      </c>
      <c r="C220" s="106">
        <v>10</v>
      </c>
      <c r="D220" s="106">
        <f t="shared" si="120"/>
        <v>1000</v>
      </c>
      <c r="E220" s="106">
        <f t="shared" si="147"/>
        <v>0</v>
      </c>
      <c r="F220" s="106">
        <v>0</v>
      </c>
      <c r="G220" s="106">
        <v>0</v>
      </c>
      <c r="H220" s="303">
        <v>0</v>
      </c>
      <c r="I220" s="106">
        <f t="shared" si="148"/>
        <v>0</v>
      </c>
      <c r="J220" s="303">
        <v>0</v>
      </c>
      <c r="K220" s="106">
        <v>0</v>
      </c>
      <c r="L220" s="106">
        <v>0</v>
      </c>
      <c r="M220" s="106">
        <f t="shared" si="149"/>
        <v>1000</v>
      </c>
      <c r="N220" s="303">
        <v>0</v>
      </c>
      <c r="O220" s="106">
        <v>1000</v>
      </c>
      <c r="P220" s="106">
        <v>0</v>
      </c>
      <c r="Q220" s="106" t="s">
        <v>214</v>
      </c>
      <c r="R220" s="305">
        <f t="shared" si="150"/>
        <v>44377</v>
      </c>
      <c r="S220" s="305">
        <v>44259</v>
      </c>
      <c r="T220" s="305">
        <f>S220+11</f>
        <v>44270</v>
      </c>
      <c r="U220" s="305">
        <f>T220+7</f>
        <v>44277</v>
      </c>
      <c r="V220" s="305">
        <f>U220+10</f>
        <v>44287</v>
      </c>
      <c r="W220" s="305">
        <f t="shared" si="151"/>
        <v>44347</v>
      </c>
      <c r="X220" s="305"/>
      <c r="Y220" s="305"/>
      <c r="Z220" s="305"/>
      <c r="AA220" s="305"/>
      <c r="AB220" s="305"/>
      <c r="AC220" s="305" t="s">
        <v>41</v>
      </c>
      <c r="AD220" s="305" t="s">
        <v>41</v>
      </c>
      <c r="AE220" s="305" t="s">
        <v>41</v>
      </c>
      <c r="AF220" s="305" t="s">
        <v>41</v>
      </c>
      <c r="AG220" s="106"/>
      <c r="AH220" s="106"/>
      <c r="AI220" s="106"/>
      <c r="AJ220" s="106"/>
      <c r="AK220" s="106"/>
      <c r="AL220" s="106"/>
      <c r="AM220" s="106"/>
      <c r="AN220" s="106"/>
      <c r="AO220" s="303"/>
      <c r="AP220" s="328" t="s">
        <v>856</v>
      </c>
      <c r="AZ220" s="308">
        <f t="shared" si="119"/>
        <v>0</v>
      </c>
      <c r="BA220" s="308">
        <f t="shared" si="83"/>
        <v>0</v>
      </c>
    </row>
    <row r="221" spans="1:245" s="122" customFormat="1" ht="15.75" hidden="1" outlineLevel="1" x14ac:dyDescent="0.2">
      <c r="A221" s="101" t="s">
        <v>455</v>
      </c>
      <c r="B221" s="29" t="s">
        <v>456</v>
      </c>
      <c r="C221" s="31">
        <f>SUM(C222:C232)</f>
        <v>26</v>
      </c>
      <c r="D221" s="31">
        <f t="shared" ref="D221:P221" si="152">SUM(D222:D232)</f>
        <v>15298.5</v>
      </c>
      <c r="E221" s="31">
        <f t="shared" si="152"/>
        <v>12398.5</v>
      </c>
      <c r="F221" s="31">
        <f t="shared" si="152"/>
        <v>0</v>
      </c>
      <c r="G221" s="31">
        <f t="shared" si="152"/>
        <v>12398.5</v>
      </c>
      <c r="H221" s="31">
        <f t="shared" si="152"/>
        <v>0</v>
      </c>
      <c r="I221" s="31">
        <f t="shared" si="152"/>
        <v>2900</v>
      </c>
      <c r="J221" s="31">
        <f t="shared" si="152"/>
        <v>0</v>
      </c>
      <c r="K221" s="31">
        <f t="shared" si="152"/>
        <v>2900</v>
      </c>
      <c r="L221" s="31">
        <f t="shared" si="152"/>
        <v>0</v>
      </c>
      <c r="M221" s="31">
        <f t="shared" si="152"/>
        <v>0</v>
      </c>
      <c r="N221" s="31">
        <f t="shared" si="152"/>
        <v>0</v>
      </c>
      <c r="O221" s="31">
        <f t="shared" si="152"/>
        <v>0</v>
      </c>
      <c r="P221" s="31">
        <f t="shared" si="152"/>
        <v>0</v>
      </c>
      <c r="Q221" s="52" t="s">
        <v>41</v>
      </c>
      <c r="R221" s="72" t="s">
        <v>41</v>
      </c>
      <c r="S221" s="72" t="s">
        <v>41</v>
      </c>
      <c r="T221" s="72" t="s">
        <v>41</v>
      </c>
      <c r="U221" s="72" t="s">
        <v>41</v>
      </c>
      <c r="V221" s="72" t="s">
        <v>41</v>
      </c>
      <c r="W221" s="72" t="s">
        <v>41</v>
      </c>
      <c r="X221" s="52" t="s">
        <v>41</v>
      </c>
      <c r="Y221" s="52" t="s">
        <v>41</v>
      </c>
      <c r="Z221" s="52" t="s">
        <v>41</v>
      </c>
      <c r="AA221" s="52" t="s">
        <v>41</v>
      </c>
      <c r="AB221" s="52" t="s">
        <v>41</v>
      </c>
      <c r="AC221" s="52" t="s">
        <v>41</v>
      </c>
      <c r="AD221" s="52" t="s">
        <v>41</v>
      </c>
      <c r="AE221" s="52" t="s">
        <v>41</v>
      </c>
      <c r="AF221" s="52" t="s">
        <v>41</v>
      </c>
      <c r="AG221" s="52" t="s">
        <v>41</v>
      </c>
      <c r="AH221" s="52" t="s">
        <v>41</v>
      </c>
      <c r="AI221" s="52" t="s">
        <v>41</v>
      </c>
      <c r="AJ221" s="52" t="s">
        <v>41</v>
      </c>
      <c r="AK221" s="52" t="s">
        <v>41</v>
      </c>
      <c r="AL221" s="52" t="s">
        <v>41</v>
      </c>
      <c r="AM221" s="52" t="s">
        <v>41</v>
      </c>
      <c r="AN221" s="52" t="s">
        <v>41</v>
      </c>
      <c r="AO221" s="245" t="s">
        <v>41</v>
      </c>
      <c r="AP221" s="273"/>
      <c r="AZ221" s="34">
        <f t="shared" si="119"/>
        <v>12398.5</v>
      </c>
      <c r="BA221" s="34">
        <f t="shared" si="83"/>
        <v>0</v>
      </c>
    </row>
    <row r="222" spans="1:245" s="167" customFormat="1" ht="31.5" hidden="1" outlineLevel="2" x14ac:dyDescent="0.2">
      <c r="A222" s="124" t="s">
        <v>457</v>
      </c>
      <c r="B222" s="63" t="s">
        <v>932</v>
      </c>
      <c r="C222" s="58">
        <v>4</v>
      </c>
      <c r="D222" s="58">
        <f t="shared" si="120"/>
        <v>1370</v>
      </c>
      <c r="E222" s="58">
        <f t="shared" ref="E222:E232" si="153">SUM(F222:H222)</f>
        <v>1370</v>
      </c>
      <c r="F222" s="58">
        <v>0</v>
      </c>
      <c r="G222" s="58">
        <v>1370</v>
      </c>
      <c r="H222" s="59">
        <v>0</v>
      </c>
      <c r="I222" s="58">
        <f t="shared" ref="I222:I232" si="154">SUM(J222:L222)</f>
        <v>0</v>
      </c>
      <c r="J222" s="59">
        <v>0</v>
      </c>
      <c r="K222" s="58">
        <v>0</v>
      </c>
      <c r="L222" s="58">
        <v>0</v>
      </c>
      <c r="M222" s="58">
        <f t="shared" ref="M222:M232" si="155">SUM(N222:P222)</f>
        <v>0</v>
      </c>
      <c r="N222" s="59">
        <v>0</v>
      </c>
      <c r="O222" s="58">
        <v>0</v>
      </c>
      <c r="P222" s="58">
        <v>0</v>
      </c>
      <c r="Q222" s="58" t="s">
        <v>163</v>
      </c>
      <c r="R222" s="74">
        <f t="shared" ref="R222:R228" si="156">W222+30</f>
        <v>44374</v>
      </c>
      <c r="S222" s="74" t="s">
        <v>495</v>
      </c>
      <c r="T222" s="74" t="s">
        <v>495</v>
      </c>
      <c r="U222" s="74" t="s">
        <v>495</v>
      </c>
      <c r="V222" s="74" t="s">
        <v>495</v>
      </c>
      <c r="W222" s="74">
        <v>44344</v>
      </c>
      <c r="X222" s="74"/>
      <c r="Y222" s="74"/>
      <c r="Z222" s="74"/>
      <c r="AA222" s="74"/>
      <c r="AB222" s="74"/>
      <c r="AC222" s="74" t="s">
        <v>41</v>
      </c>
      <c r="AD222" s="74" t="s">
        <v>41</v>
      </c>
      <c r="AE222" s="74" t="s">
        <v>41</v>
      </c>
      <c r="AF222" s="74" t="s">
        <v>41</v>
      </c>
      <c r="AG222" s="58"/>
      <c r="AH222" s="58"/>
      <c r="AI222" s="58"/>
      <c r="AJ222" s="58"/>
      <c r="AK222" s="58"/>
      <c r="AL222" s="58"/>
      <c r="AM222" s="58"/>
      <c r="AN222" s="58"/>
      <c r="AO222" s="59"/>
      <c r="AP222" s="286" t="s">
        <v>504</v>
      </c>
      <c r="AZ222" s="34">
        <f t="shared" si="119"/>
        <v>1370</v>
      </c>
      <c r="BA222" s="34">
        <f t="shared" si="83"/>
        <v>0</v>
      </c>
    </row>
    <row r="223" spans="1:245" customFormat="1" ht="15.75" hidden="1" outlineLevel="2" x14ac:dyDescent="0.25">
      <c r="A223" s="124" t="s">
        <v>459</v>
      </c>
      <c r="B223" s="63" t="s">
        <v>648</v>
      </c>
      <c r="C223" s="58">
        <v>11</v>
      </c>
      <c r="D223" s="58">
        <f t="shared" si="120"/>
        <v>1122</v>
      </c>
      <c r="E223" s="58">
        <f t="shared" si="153"/>
        <v>1122</v>
      </c>
      <c r="F223" s="58">
        <v>0</v>
      </c>
      <c r="G223" s="58">
        <v>1122</v>
      </c>
      <c r="H223" s="59">
        <v>0</v>
      </c>
      <c r="I223" s="58">
        <f t="shared" si="154"/>
        <v>0</v>
      </c>
      <c r="J223" s="59">
        <v>0</v>
      </c>
      <c r="K223" s="58">
        <v>0</v>
      </c>
      <c r="L223" s="58">
        <v>0</v>
      </c>
      <c r="M223" s="58">
        <f t="shared" si="155"/>
        <v>0</v>
      </c>
      <c r="N223" s="59">
        <v>0</v>
      </c>
      <c r="O223" s="58">
        <v>0</v>
      </c>
      <c r="P223" s="58">
        <v>0</v>
      </c>
      <c r="Q223" s="58" t="s">
        <v>163</v>
      </c>
      <c r="R223" s="74">
        <f t="shared" si="156"/>
        <v>44374</v>
      </c>
      <c r="S223" s="74" t="s">
        <v>495</v>
      </c>
      <c r="T223" s="74" t="s">
        <v>495</v>
      </c>
      <c r="U223" s="74" t="s">
        <v>495</v>
      </c>
      <c r="V223" s="74" t="s">
        <v>495</v>
      </c>
      <c r="W223" s="74">
        <v>44344</v>
      </c>
      <c r="X223" s="74"/>
      <c r="Y223" s="74"/>
      <c r="Z223" s="74"/>
      <c r="AA223" s="74"/>
      <c r="AB223" s="74"/>
      <c r="AC223" s="74" t="s">
        <v>41</v>
      </c>
      <c r="AD223" s="74" t="s">
        <v>41</v>
      </c>
      <c r="AE223" s="74" t="s">
        <v>41</v>
      </c>
      <c r="AF223" s="74" t="s">
        <v>41</v>
      </c>
      <c r="AG223" s="58"/>
      <c r="AH223" s="58"/>
      <c r="AI223" s="58"/>
      <c r="AJ223" s="58"/>
      <c r="AK223" s="58"/>
      <c r="AL223" s="58"/>
      <c r="AM223" s="58"/>
      <c r="AN223" s="58"/>
      <c r="AO223" s="59"/>
      <c r="AP223" s="292" t="s">
        <v>649</v>
      </c>
      <c r="AZ223" s="34">
        <f t="shared" si="119"/>
        <v>1122</v>
      </c>
      <c r="BA223" s="34">
        <f t="shared" si="83"/>
        <v>0</v>
      </c>
    </row>
    <row r="224" spans="1:245" s="149" customFormat="1" ht="15.75" hidden="1" outlineLevel="2" x14ac:dyDescent="0.25">
      <c r="A224" s="124" t="s">
        <v>461</v>
      </c>
      <c r="B224" s="63" t="s">
        <v>651</v>
      </c>
      <c r="C224" s="58">
        <v>3</v>
      </c>
      <c r="D224" s="58">
        <f t="shared" si="120"/>
        <v>1000</v>
      </c>
      <c r="E224" s="58">
        <f t="shared" si="153"/>
        <v>1000</v>
      </c>
      <c r="F224" s="58">
        <v>0</v>
      </c>
      <c r="G224" s="106">
        <f>800+200</f>
        <v>1000</v>
      </c>
      <c r="H224" s="59">
        <v>0</v>
      </c>
      <c r="I224" s="58">
        <f t="shared" si="154"/>
        <v>0</v>
      </c>
      <c r="J224" s="59">
        <v>0</v>
      </c>
      <c r="K224" s="58">
        <v>0</v>
      </c>
      <c r="L224" s="58">
        <v>0</v>
      </c>
      <c r="M224" s="58">
        <f t="shared" si="155"/>
        <v>0</v>
      </c>
      <c r="N224" s="59">
        <v>0</v>
      </c>
      <c r="O224" s="58">
        <v>0</v>
      </c>
      <c r="P224" s="58">
        <v>0</v>
      </c>
      <c r="Q224" s="58" t="s">
        <v>214</v>
      </c>
      <c r="R224" s="74">
        <f t="shared" si="156"/>
        <v>44377</v>
      </c>
      <c r="S224" s="74">
        <v>44260</v>
      </c>
      <c r="T224" s="74">
        <f>S224+10</f>
        <v>44270</v>
      </c>
      <c r="U224" s="74">
        <f>T224+7</f>
        <v>44277</v>
      </c>
      <c r="V224" s="74">
        <f>U224+10</f>
        <v>44287</v>
      </c>
      <c r="W224" s="82">
        <f t="shared" ref="W224:W235" si="157">V224+60</f>
        <v>44347</v>
      </c>
      <c r="X224" s="74"/>
      <c r="Y224" s="74"/>
      <c r="Z224" s="74"/>
      <c r="AA224" s="74"/>
      <c r="AB224" s="74"/>
      <c r="AC224" s="74" t="s">
        <v>41</v>
      </c>
      <c r="AD224" s="74" t="s">
        <v>41</v>
      </c>
      <c r="AE224" s="74" t="s">
        <v>41</v>
      </c>
      <c r="AF224" s="74" t="s">
        <v>41</v>
      </c>
      <c r="AG224" s="58"/>
      <c r="AH224" s="58"/>
      <c r="AI224" s="58"/>
      <c r="AJ224" s="58"/>
      <c r="AK224" s="58"/>
      <c r="AL224" s="58"/>
      <c r="AM224" s="58"/>
      <c r="AN224" s="58"/>
      <c r="AO224" s="59"/>
      <c r="AP224" s="281" t="s">
        <v>506</v>
      </c>
      <c r="AZ224" s="34">
        <f t="shared" si="119"/>
        <v>1000</v>
      </c>
      <c r="BA224" s="34">
        <f t="shared" si="83"/>
        <v>0</v>
      </c>
    </row>
    <row r="225" spans="1:245" s="149" customFormat="1" ht="15.75" hidden="1" outlineLevel="2" x14ac:dyDescent="0.25">
      <c r="A225" s="124" t="s">
        <v>463</v>
      </c>
      <c r="B225" s="63" t="s">
        <v>653</v>
      </c>
      <c r="C225" s="58">
        <v>3</v>
      </c>
      <c r="D225" s="58">
        <f t="shared" si="120"/>
        <v>1000</v>
      </c>
      <c r="E225" s="58">
        <f t="shared" si="153"/>
        <v>1000</v>
      </c>
      <c r="F225" s="58">
        <v>0</v>
      </c>
      <c r="G225" s="106">
        <f>600+400</f>
        <v>1000</v>
      </c>
      <c r="H225" s="59">
        <v>0</v>
      </c>
      <c r="I225" s="58">
        <f t="shared" si="154"/>
        <v>0</v>
      </c>
      <c r="J225" s="59">
        <v>0</v>
      </c>
      <c r="K225" s="58">
        <v>0</v>
      </c>
      <c r="L225" s="58">
        <v>0</v>
      </c>
      <c r="M225" s="58">
        <f t="shared" si="155"/>
        <v>0</v>
      </c>
      <c r="N225" s="59">
        <v>0</v>
      </c>
      <c r="O225" s="58">
        <v>0</v>
      </c>
      <c r="P225" s="58">
        <v>0</v>
      </c>
      <c r="Q225" s="58" t="s">
        <v>214</v>
      </c>
      <c r="R225" s="74">
        <f t="shared" si="156"/>
        <v>44377</v>
      </c>
      <c r="S225" s="74">
        <v>44260</v>
      </c>
      <c r="T225" s="74">
        <f>S225+10</f>
        <v>44270</v>
      </c>
      <c r="U225" s="74">
        <f>T225+7</f>
        <v>44277</v>
      </c>
      <c r="V225" s="74">
        <f>U225+10</f>
        <v>44287</v>
      </c>
      <c r="W225" s="82">
        <f t="shared" si="157"/>
        <v>44347</v>
      </c>
      <c r="X225" s="74"/>
      <c r="Y225" s="74"/>
      <c r="Z225" s="74"/>
      <c r="AA225" s="74"/>
      <c r="AB225" s="74"/>
      <c r="AC225" s="74" t="s">
        <v>41</v>
      </c>
      <c r="AD225" s="74" t="s">
        <v>41</v>
      </c>
      <c r="AE225" s="74" t="s">
        <v>41</v>
      </c>
      <c r="AF225" s="74" t="s">
        <v>41</v>
      </c>
      <c r="AG225" s="58"/>
      <c r="AH225" s="58"/>
      <c r="AI225" s="58"/>
      <c r="AJ225" s="58"/>
      <c r="AK225" s="58"/>
      <c r="AL225" s="58"/>
      <c r="AM225" s="58"/>
      <c r="AN225" s="58"/>
      <c r="AO225" s="59"/>
      <c r="AP225" s="281" t="s">
        <v>506</v>
      </c>
      <c r="AZ225" s="34">
        <f t="shared" si="119"/>
        <v>1000</v>
      </c>
      <c r="BA225" s="34">
        <f t="shared" si="83"/>
        <v>0</v>
      </c>
    </row>
    <row r="226" spans="1:245" s="149" customFormat="1" ht="15.75" hidden="1" outlineLevel="2" x14ac:dyDescent="0.25">
      <c r="A226" s="124" t="s">
        <v>886</v>
      </c>
      <c r="B226" s="63" t="s">
        <v>798</v>
      </c>
      <c r="C226" s="58">
        <v>5</v>
      </c>
      <c r="D226" s="58">
        <f t="shared" si="120"/>
        <v>1600</v>
      </c>
      <c r="E226" s="58">
        <f t="shared" si="153"/>
        <v>1600</v>
      </c>
      <c r="F226" s="58">
        <v>0</v>
      </c>
      <c r="G226" s="106">
        <f>1000+600</f>
        <v>1600</v>
      </c>
      <c r="H226" s="59">
        <v>0</v>
      </c>
      <c r="I226" s="58">
        <f t="shared" si="154"/>
        <v>0</v>
      </c>
      <c r="J226" s="59">
        <v>0</v>
      </c>
      <c r="K226" s="58">
        <v>0</v>
      </c>
      <c r="L226" s="58">
        <v>0</v>
      </c>
      <c r="M226" s="58">
        <f t="shared" si="155"/>
        <v>0</v>
      </c>
      <c r="N226" s="59">
        <v>0</v>
      </c>
      <c r="O226" s="58">
        <v>0</v>
      </c>
      <c r="P226" s="58">
        <v>0</v>
      </c>
      <c r="Q226" s="58" t="s">
        <v>214</v>
      </c>
      <c r="R226" s="74">
        <f t="shared" si="156"/>
        <v>44377</v>
      </c>
      <c r="S226" s="74">
        <v>44260</v>
      </c>
      <c r="T226" s="74">
        <f>S226+10</f>
        <v>44270</v>
      </c>
      <c r="U226" s="74">
        <f>T226+7</f>
        <v>44277</v>
      </c>
      <c r="V226" s="74">
        <f>U226+10</f>
        <v>44287</v>
      </c>
      <c r="W226" s="82">
        <f t="shared" si="157"/>
        <v>44347</v>
      </c>
      <c r="X226" s="74"/>
      <c r="Y226" s="74"/>
      <c r="Z226" s="74"/>
      <c r="AA226" s="74"/>
      <c r="AB226" s="74"/>
      <c r="AC226" s="74" t="s">
        <v>41</v>
      </c>
      <c r="AD226" s="74" t="s">
        <v>41</v>
      </c>
      <c r="AE226" s="74" t="s">
        <v>41</v>
      </c>
      <c r="AF226" s="74" t="s">
        <v>41</v>
      </c>
      <c r="AG226" s="58"/>
      <c r="AH226" s="58"/>
      <c r="AI226" s="58"/>
      <c r="AJ226" s="58"/>
      <c r="AK226" s="58"/>
      <c r="AL226" s="58"/>
      <c r="AM226" s="58"/>
      <c r="AN226" s="58"/>
      <c r="AO226" s="59"/>
      <c r="AP226" s="281" t="s">
        <v>506</v>
      </c>
      <c r="AZ226" s="34">
        <f t="shared" si="119"/>
        <v>1600</v>
      </c>
      <c r="BA226" s="34">
        <f t="shared" si="83"/>
        <v>0</v>
      </c>
    </row>
    <row r="227" spans="1:245" s="149" customFormat="1" ht="15.75" hidden="1" outlineLevel="2" x14ac:dyDescent="0.25">
      <c r="A227" s="124" t="s">
        <v>893</v>
      </c>
      <c r="B227" s="63" t="s">
        <v>657</v>
      </c>
      <c r="C227" s="58">
        <v>0</v>
      </c>
      <c r="D227" s="58">
        <f t="shared" si="120"/>
        <v>1300</v>
      </c>
      <c r="E227" s="58">
        <f t="shared" si="153"/>
        <v>1300</v>
      </c>
      <c r="F227" s="58">
        <v>0</v>
      </c>
      <c r="G227" s="106">
        <f>1200+100</f>
        <v>1300</v>
      </c>
      <c r="H227" s="59">
        <v>0</v>
      </c>
      <c r="I227" s="58">
        <f t="shared" si="154"/>
        <v>0</v>
      </c>
      <c r="J227" s="59">
        <v>0</v>
      </c>
      <c r="K227" s="58">
        <v>0</v>
      </c>
      <c r="L227" s="58">
        <v>0</v>
      </c>
      <c r="M227" s="58">
        <f t="shared" si="155"/>
        <v>0</v>
      </c>
      <c r="N227" s="59">
        <v>0</v>
      </c>
      <c r="O227" s="58">
        <v>0</v>
      </c>
      <c r="P227" s="58">
        <v>0</v>
      </c>
      <c r="Q227" s="58" t="s">
        <v>214</v>
      </c>
      <c r="R227" s="74">
        <f t="shared" si="156"/>
        <v>44377</v>
      </c>
      <c r="S227" s="74">
        <v>44260</v>
      </c>
      <c r="T227" s="74">
        <f>S227+10</f>
        <v>44270</v>
      </c>
      <c r="U227" s="74">
        <f>T227+7</f>
        <v>44277</v>
      </c>
      <c r="V227" s="74">
        <f>U227+10</f>
        <v>44287</v>
      </c>
      <c r="W227" s="82">
        <f t="shared" si="157"/>
        <v>44347</v>
      </c>
      <c r="X227" s="74"/>
      <c r="Y227" s="74"/>
      <c r="Z227" s="74"/>
      <c r="AA227" s="74"/>
      <c r="AB227" s="74"/>
      <c r="AC227" s="74" t="s">
        <v>41</v>
      </c>
      <c r="AD227" s="74" t="s">
        <v>41</v>
      </c>
      <c r="AE227" s="74" t="s">
        <v>41</v>
      </c>
      <c r="AF227" s="74" t="s">
        <v>41</v>
      </c>
      <c r="AG227" s="58"/>
      <c r="AH227" s="58"/>
      <c r="AI227" s="58"/>
      <c r="AJ227" s="58"/>
      <c r="AK227" s="58"/>
      <c r="AL227" s="58"/>
      <c r="AM227" s="58"/>
      <c r="AN227" s="58"/>
      <c r="AO227" s="59"/>
      <c r="AP227" s="281" t="s">
        <v>506</v>
      </c>
      <c r="AZ227" s="34">
        <f t="shared" si="119"/>
        <v>1300</v>
      </c>
      <c r="BA227" s="34">
        <f t="shared" ref="BA227:BA433" si="158">AZ227-E227</f>
        <v>0</v>
      </c>
    </row>
    <row r="228" spans="1:245" s="149" customFormat="1" ht="15.75" hidden="1" outlineLevel="2" x14ac:dyDescent="0.25">
      <c r="A228" s="124" t="s">
        <v>894</v>
      </c>
      <c r="B228" s="206" t="s">
        <v>756</v>
      </c>
      <c r="C228" s="58">
        <v>0</v>
      </c>
      <c r="D228" s="58">
        <f t="shared" si="120"/>
        <v>800</v>
      </c>
      <c r="E228" s="58">
        <f t="shared" si="153"/>
        <v>800</v>
      </c>
      <c r="F228" s="58">
        <v>0</v>
      </c>
      <c r="G228" s="106">
        <f>600+200</f>
        <v>800</v>
      </c>
      <c r="H228" s="59">
        <v>0</v>
      </c>
      <c r="I228" s="58">
        <f t="shared" si="154"/>
        <v>0</v>
      </c>
      <c r="J228" s="59">
        <v>0</v>
      </c>
      <c r="K228" s="58">
        <v>0</v>
      </c>
      <c r="L228" s="58">
        <v>0</v>
      </c>
      <c r="M228" s="58">
        <f t="shared" si="155"/>
        <v>0</v>
      </c>
      <c r="N228" s="59">
        <v>0</v>
      </c>
      <c r="O228" s="58">
        <v>0</v>
      </c>
      <c r="P228" s="58">
        <v>0</v>
      </c>
      <c r="Q228" s="58" t="s">
        <v>214</v>
      </c>
      <c r="R228" s="74">
        <f t="shared" si="156"/>
        <v>44377</v>
      </c>
      <c r="S228" s="74">
        <v>44260</v>
      </c>
      <c r="T228" s="74">
        <f>S228+10</f>
        <v>44270</v>
      </c>
      <c r="U228" s="74">
        <f>T228+7</f>
        <v>44277</v>
      </c>
      <c r="V228" s="74">
        <f>U228+10</f>
        <v>44287</v>
      </c>
      <c r="W228" s="82">
        <f t="shared" si="157"/>
        <v>44347</v>
      </c>
      <c r="X228" s="74"/>
      <c r="Y228" s="74"/>
      <c r="Z228" s="74"/>
      <c r="AA228" s="74"/>
      <c r="AB228" s="74"/>
      <c r="AC228" s="74" t="s">
        <v>41</v>
      </c>
      <c r="AD228" s="74" t="s">
        <v>41</v>
      </c>
      <c r="AE228" s="74" t="s">
        <v>41</v>
      </c>
      <c r="AF228" s="74" t="s">
        <v>41</v>
      </c>
      <c r="AG228" s="58"/>
      <c r="AH228" s="58"/>
      <c r="AI228" s="58"/>
      <c r="AJ228" s="58"/>
      <c r="AK228" s="58"/>
      <c r="AL228" s="58"/>
      <c r="AM228" s="58"/>
      <c r="AN228" s="58"/>
      <c r="AO228" s="59"/>
      <c r="AP228" s="281" t="s">
        <v>506</v>
      </c>
      <c r="AZ228" s="34">
        <f t="shared" si="119"/>
        <v>800</v>
      </c>
      <c r="BA228" s="34">
        <f t="shared" si="158"/>
        <v>0</v>
      </c>
    </row>
    <row r="229" spans="1:245" s="217" customFormat="1" ht="15.75" hidden="1" outlineLevel="2" x14ac:dyDescent="0.25">
      <c r="A229" s="124" t="s">
        <v>895</v>
      </c>
      <c r="B229" s="63" t="s">
        <v>794</v>
      </c>
      <c r="C229" s="58">
        <v>0</v>
      </c>
      <c r="D229" s="58">
        <f t="shared" si="120"/>
        <v>700</v>
      </c>
      <c r="E229" s="58">
        <f t="shared" si="153"/>
        <v>0</v>
      </c>
      <c r="F229" s="58">
        <v>0</v>
      </c>
      <c r="G229" s="58">
        <v>0</v>
      </c>
      <c r="H229" s="59">
        <v>0</v>
      </c>
      <c r="I229" s="58">
        <f t="shared" si="154"/>
        <v>700</v>
      </c>
      <c r="J229" s="59">
        <v>0</v>
      </c>
      <c r="K229" s="58">
        <v>700</v>
      </c>
      <c r="L229" s="58">
        <v>0</v>
      </c>
      <c r="M229" s="58">
        <f t="shared" si="155"/>
        <v>0</v>
      </c>
      <c r="N229" s="58">
        <v>0</v>
      </c>
      <c r="O229" s="58">
        <v>0</v>
      </c>
      <c r="P229" s="58">
        <v>0</v>
      </c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88" t="s">
        <v>778</v>
      </c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  <c r="BZ229" s="216"/>
      <c r="CA229" s="216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  <c r="DP229" s="216"/>
      <c r="DQ229" s="216"/>
      <c r="DR229" s="216"/>
      <c r="DS229" s="216"/>
      <c r="DT229" s="216"/>
      <c r="DU229" s="216"/>
      <c r="DV229" s="216"/>
      <c r="DW229" s="216"/>
      <c r="DX229" s="216"/>
      <c r="DY229" s="216"/>
      <c r="DZ229" s="216"/>
      <c r="EA229" s="216"/>
      <c r="EB229" s="216"/>
      <c r="EC229" s="216"/>
      <c r="ED229" s="216"/>
      <c r="EE229" s="216"/>
      <c r="EF229" s="216"/>
      <c r="EG229" s="216"/>
      <c r="EH229" s="216"/>
      <c r="EI229" s="216"/>
      <c r="EJ229" s="216"/>
      <c r="EK229" s="216"/>
      <c r="EL229" s="216"/>
      <c r="EM229" s="216"/>
      <c r="EN229" s="216"/>
      <c r="EO229" s="216"/>
      <c r="EP229" s="216"/>
      <c r="EQ229" s="216"/>
      <c r="ER229" s="216"/>
      <c r="ES229" s="216"/>
      <c r="ET229" s="216"/>
      <c r="EU229" s="216"/>
      <c r="EV229" s="216"/>
      <c r="EW229" s="216"/>
      <c r="EX229" s="216"/>
      <c r="EY229" s="216"/>
      <c r="EZ229" s="216"/>
      <c r="FA229" s="216"/>
      <c r="FB229" s="216"/>
      <c r="FC229" s="216"/>
      <c r="FD229" s="216"/>
      <c r="FE229" s="216"/>
      <c r="FF229" s="216"/>
      <c r="FG229" s="216"/>
      <c r="FH229" s="216"/>
      <c r="FI229" s="216"/>
      <c r="FJ229" s="216"/>
      <c r="FK229" s="216"/>
      <c r="FL229" s="216"/>
      <c r="FM229" s="216"/>
      <c r="FN229" s="216"/>
      <c r="FO229" s="216"/>
      <c r="FP229" s="216"/>
      <c r="FQ229" s="216"/>
      <c r="FR229" s="216"/>
      <c r="FS229" s="216"/>
      <c r="FT229" s="216"/>
      <c r="FU229" s="216"/>
      <c r="FV229" s="216"/>
      <c r="FW229" s="216"/>
      <c r="FX229" s="216"/>
      <c r="FY229" s="216"/>
      <c r="FZ229" s="216"/>
      <c r="GA229" s="216"/>
      <c r="GB229" s="216"/>
      <c r="GC229" s="216"/>
      <c r="GD229" s="216"/>
      <c r="GE229" s="216"/>
      <c r="GF229" s="216"/>
      <c r="GG229" s="216"/>
      <c r="GH229" s="216"/>
      <c r="GI229" s="216"/>
      <c r="GJ229" s="216"/>
      <c r="GK229" s="216"/>
      <c r="GL229" s="216"/>
      <c r="GM229" s="216"/>
      <c r="GN229" s="216"/>
      <c r="GO229" s="216"/>
      <c r="GP229" s="216"/>
      <c r="GQ229" s="216"/>
      <c r="GR229" s="216"/>
      <c r="GS229" s="216"/>
      <c r="GT229" s="216"/>
      <c r="GU229" s="216"/>
      <c r="GV229" s="216"/>
      <c r="GW229" s="216"/>
      <c r="GX229" s="216"/>
      <c r="GY229" s="216"/>
      <c r="GZ229" s="216"/>
      <c r="HA229" s="216"/>
      <c r="HB229" s="216"/>
      <c r="HC229" s="216"/>
      <c r="HD229" s="216"/>
      <c r="HE229" s="216"/>
      <c r="HF229" s="216"/>
      <c r="HG229" s="216"/>
      <c r="HH229" s="216"/>
      <c r="HI229" s="216"/>
      <c r="HJ229" s="216"/>
      <c r="HK229" s="216"/>
      <c r="HL229" s="216"/>
      <c r="HM229" s="216"/>
      <c r="HN229" s="216"/>
      <c r="HO229" s="216"/>
      <c r="HP229" s="216"/>
      <c r="HQ229" s="216"/>
      <c r="HR229" s="216"/>
      <c r="HS229" s="216"/>
      <c r="HT229" s="216"/>
      <c r="HU229" s="216"/>
      <c r="HV229" s="216"/>
      <c r="HW229" s="216"/>
      <c r="HX229" s="216"/>
      <c r="HY229" s="216"/>
      <c r="HZ229" s="216"/>
      <c r="IA229" s="216"/>
      <c r="IB229" s="216"/>
      <c r="IC229" s="216"/>
      <c r="ID229" s="216"/>
      <c r="IE229" s="216"/>
      <c r="IF229" s="216"/>
      <c r="IG229" s="216"/>
      <c r="IH229" s="216"/>
      <c r="II229" s="216"/>
      <c r="IJ229" s="216"/>
      <c r="IK229" s="216"/>
    </row>
    <row r="230" spans="1:245" s="217" customFormat="1" ht="15.75" hidden="1" outlineLevel="2" x14ac:dyDescent="0.25">
      <c r="A230" s="124" t="s">
        <v>645</v>
      </c>
      <c r="B230" s="63" t="s">
        <v>795</v>
      </c>
      <c r="C230" s="58">
        <v>0</v>
      </c>
      <c r="D230" s="58">
        <f t="shared" si="120"/>
        <v>1200</v>
      </c>
      <c r="E230" s="58">
        <f t="shared" si="153"/>
        <v>0</v>
      </c>
      <c r="F230" s="58">
        <v>0</v>
      </c>
      <c r="G230" s="58">
        <v>0</v>
      </c>
      <c r="H230" s="59">
        <v>0</v>
      </c>
      <c r="I230" s="58">
        <f t="shared" si="154"/>
        <v>1200</v>
      </c>
      <c r="J230" s="59">
        <v>0</v>
      </c>
      <c r="K230" s="58">
        <v>1200</v>
      </c>
      <c r="L230" s="58">
        <v>0</v>
      </c>
      <c r="M230" s="58">
        <f t="shared" si="155"/>
        <v>0</v>
      </c>
      <c r="N230" s="58">
        <v>0</v>
      </c>
      <c r="O230" s="58">
        <v>0</v>
      </c>
      <c r="P230" s="58">
        <v>0</v>
      </c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88" t="s">
        <v>778</v>
      </c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  <c r="BZ230" s="216"/>
      <c r="CA230" s="216"/>
      <c r="CB230" s="216"/>
      <c r="CC230" s="216"/>
      <c r="CD230" s="216"/>
      <c r="CE230" s="216"/>
      <c r="CF230" s="216"/>
      <c r="CG230" s="216"/>
      <c r="CH230" s="216"/>
      <c r="CI230" s="216"/>
      <c r="CJ230" s="216"/>
      <c r="CK230" s="216"/>
      <c r="CL230" s="216"/>
      <c r="CM230" s="216"/>
      <c r="CN230" s="216"/>
      <c r="CO230" s="216"/>
      <c r="CP230" s="216"/>
      <c r="CQ230" s="216"/>
      <c r="CR230" s="216"/>
      <c r="CS230" s="216"/>
      <c r="CT230" s="216"/>
      <c r="CU230" s="216"/>
      <c r="CV230" s="216"/>
      <c r="CW230" s="216"/>
      <c r="CX230" s="216"/>
      <c r="CY230" s="216"/>
      <c r="CZ230" s="216"/>
      <c r="DA230" s="216"/>
      <c r="DB230" s="216"/>
      <c r="DC230" s="216"/>
      <c r="DD230" s="216"/>
      <c r="DE230" s="216"/>
      <c r="DF230" s="216"/>
      <c r="DG230" s="216"/>
      <c r="DH230" s="216"/>
      <c r="DI230" s="216"/>
      <c r="DJ230" s="216"/>
      <c r="DK230" s="216"/>
      <c r="DL230" s="216"/>
      <c r="DM230" s="216"/>
      <c r="DN230" s="216"/>
      <c r="DO230" s="216"/>
      <c r="DP230" s="216"/>
      <c r="DQ230" s="216"/>
      <c r="DR230" s="216"/>
      <c r="DS230" s="216"/>
      <c r="DT230" s="216"/>
      <c r="DU230" s="216"/>
      <c r="DV230" s="216"/>
      <c r="DW230" s="216"/>
      <c r="DX230" s="216"/>
      <c r="DY230" s="216"/>
      <c r="DZ230" s="216"/>
      <c r="EA230" s="216"/>
      <c r="EB230" s="216"/>
      <c r="EC230" s="216"/>
      <c r="ED230" s="216"/>
      <c r="EE230" s="216"/>
      <c r="EF230" s="216"/>
      <c r="EG230" s="216"/>
      <c r="EH230" s="216"/>
      <c r="EI230" s="216"/>
      <c r="EJ230" s="216"/>
      <c r="EK230" s="216"/>
      <c r="EL230" s="216"/>
      <c r="EM230" s="216"/>
      <c r="EN230" s="216"/>
      <c r="EO230" s="216"/>
      <c r="EP230" s="216"/>
      <c r="EQ230" s="216"/>
      <c r="ER230" s="216"/>
      <c r="ES230" s="216"/>
      <c r="ET230" s="216"/>
      <c r="EU230" s="216"/>
      <c r="EV230" s="216"/>
      <c r="EW230" s="216"/>
      <c r="EX230" s="216"/>
      <c r="EY230" s="216"/>
      <c r="EZ230" s="216"/>
      <c r="FA230" s="216"/>
      <c r="FB230" s="216"/>
      <c r="FC230" s="216"/>
      <c r="FD230" s="216"/>
      <c r="FE230" s="216"/>
      <c r="FF230" s="216"/>
      <c r="FG230" s="216"/>
      <c r="FH230" s="216"/>
      <c r="FI230" s="216"/>
      <c r="FJ230" s="216"/>
      <c r="FK230" s="216"/>
      <c r="FL230" s="216"/>
      <c r="FM230" s="216"/>
      <c r="FN230" s="216"/>
      <c r="FO230" s="216"/>
      <c r="FP230" s="216"/>
      <c r="FQ230" s="216"/>
      <c r="FR230" s="216"/>
      <c r="FS230" s="216"/>
      <c r="FT230" s="216"/>
      <c r="FU230" s="216"/>
      <c r="FV230" s="216"/>
      <c r="FW230" s="216"/>
      <c r="FX230" s="216"/>
      <c r="FY230" s="216"/>
      <c r="FZ230" s="216"/>
      <c r="GA230" s="216"/>
      <c r="GB230" s="216"/>
      <c r="GC230" s="216"/>
      <c r="GD230" s="216"/>
      <c r="GE230" s="216"/>
      <c r="GF230" s="216"/>
      <c r="GG230" s="216"/>
      <c r="GH230" s="216"/>
      <c r="GI230" s="216"/>
      <c r="GJ230" s="216"/>
      <c r="GK230" s="216"/>
      <c r="GL230" s="216"/>
      <c r="GM230" s="216"/>
      <c r="GN230" s="216"/>
      <c r="GO230" s="216"/>
      <c r="GP230" s="216"/>
      <c r="GQ230" s="216"/>
      <c r="GR230" s="216"/>
      <c r="GS230" s="216"/>
      <c r="GT230" s="216"/>
      <c r="GU230" s="216"/>
      <c r="GV230" s="216"/>
      <c r="GW230" s="216"/>
      <c r="GX230" s="216"/>
      <c r="GY230" s="216"/>
      <c r="GZ230" s="216"/>
      <c r="HA230" s="216"/>
      <c r="HB230" s="216"/>
      <c r="HC230" s="216"/>
      <c r="HD230" s="216"/>
      <c r="HE230" s="216"/>
      <c r="HF230" s="216"/>
      <c r="HG230" s="216"/>
      <c r="HH230" s="216"/>
      <c r="HI230" s="216"/>
      <c r="HJ230" s="216"/>
      <c r="HK230" s="216"/>
      <c r="HL230" s="216"/>
      <c r="HM230" s="216"/>
      <c r="HN230" s="216"/>
      <c r="HO230" s="216"/>
      <c r="HP230" s="216"/>
      <c r="HQ230" s="216"/>
      <c r="HR230" s="216"/>
      <c r="HS230" s="216"/>
      <c r="HT230" s="216"/>
      <c r="HU230" s="216"/>
      <c r="HV230" s="216"/>
      <c r="HW230" s="216"/>
      <c r="HX230" s="216"/>
      <c r="HY230" s="216"/>
      <c r="HZ230" s="216"/>
      <c r="IA230" s="216"/>
      <c r="IB230" s="216"/>
      <c r="IC230" s="216"/>
      <c r="ID230" s="216"/>
      <c r="IE230" s="216"/>
      <c r="IF230" s="216"/>
      <c r="IG230" s="216"/>
      <c r="IH230" s="216"/>
      <c r="II230" s="216"/>
      <c r="IJ230" s="216"/>
      <c r="IK230" s="216"/>
    </row>
    <row r="231" spans="1:245" s="217" customFormat="1" ht="15.75" hidden="1" outlineLevel="2" x14ac:dyDescent="0.25">
      <c r="A231" s="124" t="s">
        <v>647</v>
      </c>
      <c r="B231" s="63" t="s">
        <v>796</v>
      </c>
      <c r="C231" s="58">
        <v>0</v>
      </c>
      <c r="D231" s="58">
        <f t="shared" si="120"/>
        <v>1000</v>
      </c>
      <c r="E231" s="58">
        <f t="shared" si="153"/>
        <v>0</v>
      </c>
      <c r="F231" s="58">
        <v>0</v>
      </c>
      <c r="G231" s="58">
        <v>0</v>
      </c>
      <c r="H231" s="59">
        <v>0</v>
      </c>
      <c r="I231" s="58">
        <f t="shared" si="154"/>
        <v>1000</v>
      </c>
      <c r="J231" s="59">
        <v>0</v>
      </c>
      <c r="K231" s="58">
        <v>1000</v>
      </c>
      <c r="L231" s="58">
        <v>0</v>
      </c>
      <c r="M231" s="58">
        <f t="shared" si="155"/>
        <v>0</v>
      </c>
      <c r="N231" s="58">
        <v>0</v>
      </c>
      <c r="O231" s="58">
        <v>0</v>
      </c>
      <c r="P231" s="58">
        <v>0</v>
      </c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88" t="s">
        <v>778</v>
      </c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6"/>
      <c r="CJ231" s="216"/>
      <c r="CK231" s="216"/>
      <c r="CL231" s="216"/>
      <c r="CM231" s="216"/>
      <c r="CN231" s="216"/>
      <c r="CO231" s="216"/>
      <c r="CP231" s="216"/>
      <c r="CQ231" s="216"/>
      <c r="CR231" s="216"/>
      <c r="CS231" s="216"/>
      <c r="CT231" s="216"/>
      <c r="CU231" s="216"/>
      <c r="CV231" s="216"/>
      <c r="CW231" s="216"/>
      <c r="CX231" s="216"/>
      <c r="CY231" s="216"/>
      <c r="CZ231" s="216"/>
      <c r="DA231" s="216"/>
      <c r="DB231" s="216"/>
      <c r="DC231" s="216"/>
      <c r="DD231" s="216"/>
      <c r="DE231" s="216"/>
      <c r="DF231" s="216"/>
      <c r="DG231" s="216"/>
      <c r="DH231" s="216"/>
      <c r="DI231" s="216"/>
      <c r="DJ231" s="216"/>
      <c r="DK231" s="216"/>
      <c r="DL231" s="216"/>
      <c r="DM231" s="216"/>
      <c r="DN231" s="216"/>
      <c r="DO231" s="216"/>
      <c r="DP231" s="216"/>
      <c r="DQ231" s="216"/>
      <c r="DR231" s="216"/>
      <c r="DS231" s="216"/>
      <c r="DT231" s="216"/>
      <c r="DU231" s="216"/>
      <c r="DV231" s="216"/>
      <c r="DW231" s="216"/>
      <c r="DX231" s="216"/>
      <c r="DY231" s="216"/>
      <c r="DZ231" s="216"/>
      <c r="EA231" s="216"/>
      <c r="EB231" s="216"/>
      <c r="EC231" s="216"/>
      <c r="ED231" s="216"/>
      <c r="EE231" s="216"/>
      <c r="EF231" s="216"/>
      <c r="EG231" s="216"/>
      <c r="EH231" s="216"/>
      <c r="EI231" s="216"/>
      <c r="EJ231" s="216"/>
      <c r="EK231" s="216"/>
      <c r="EL231" s="216"/>
      <c r="EM231" s="216"/>
      <c r="EN231" s="216"/>
      <c r="EO231" s="216"/>
      <c r="EP231" s="216"/>
      <c r="EQ231" s="216"/>
      <c r="ER231" s="216"/>
      <c r="ES231" s="216"/>
      <c r="ET231" s="216"/>
      <c r="EU231" s="216"/>
      <c r="EV231" s="216"/>
      <c r="EW231" s="216"/>
      <c r="EX231" s="216"/>
      <c r="EY231" s="216"/>
      <c r="EZ231" s="216"/>
      <c r="FA231" s="216"/>
      <c r="FB231" s="216"/>
      <c r="FC231" s="216"/>
      <c r="FD231" s="216"/>
      <c r="FE231" s="216"/>
      <c r="FF231" s="216"/>
      <c r="FG231" s="216"/>
      <c r="FH231" s="216"/>
      <c r="FI231" s="216"/>
      <c r="FJ231" s="216"/>
      <c r="FK231" s="216"/>
      <c r="FL231" s="216"/>
      <c r="FM231" s="216"/>
      <c r="FN231" s="216"/>
      <c r="FO231" s="216"/>
      <c r="FP231" s="216"/>
      <c r="FQ231" s="216"/>
      <c r="FR231" s="216"/>
      <c r="FS231" s="216"/>
      <c r="FT231" s="216"/>
      <c r="FU231" s="216"/>
      <c r="FV231" s="216"/>
      <c r="FW231" s="216"/>
      <c r="FX231" s="216"/>
      <c r="FY231" s="216"/>
      <c r="FZ231" s="216"/>
      <c r="GA231" s="216"/>
      <c r="GB231" s="216"/>
      <c r="GC231" s="216"/>
      <c r="GD231" s="216"/>
      <c r="GE231" s="216"/>
      <c r="GF231" s="216"/>
      <c r="GG231" s="216"/>
      <c r="GH231" s="216"/>
      <c r="GI231" s="216"/>
      <c r="GJ231" s="216"/>
      <c r="GK231" s="216"/>
      <c r="GL231" s="216"/>
      <c r="GM231" s="216"/>
      <c r="GN231" s="216"/>
      <c r="GO231" s="216"/>
      <c r="GP231" s="216"/>
      <c r="GQ231" s="216"/>
      <c r="GR231" s="216"/>
      <c r="GS231" s="216"/>
      <c r="GT231" s="216"/>
      <c r="GU231" s="216"/>
      <c r="GV231" s="216"/>
      <c r="GW231" s="216"/>
      <c r="GX231" s="216"/>
      <c r="GY231" s="216"/>
      <c r="GZ231" s="216"/>
      <c r="HA231" s="216"/>
      <c r="HB231" s="216"/>
      <c r="HC231" s="216"/>
      <c r="HD231" s="216"/>
      <c r="HE231" s="216"/>
      <c r="HF231" s="216"/>
      <c r="HG231" s="216"/>
      <c r="HH231" s="216"/>
      <c r="HI231" s="216"/>
      <c r="HJ231" s="216"/>
      <c r="HK231" s="216"/>
      <c r="HL231" s="216"/>
      <c r="HM231" s="216"/>
      <c r="HN231" s="216"/>
      <c r="HO231" s="216"/>
      <c r="HP231" s="216"/>
      <c r="HQ231" s="216"/>
      <c r="HR231" s="216"/>
      <c r="HS231" s="216"/>
      <c r="HT231" s="216"/>
      <c r="HU231" s="216"/>
      <c r="HV231" s="216"/>
      <c r="HW231" s="216"/>
      <c r="HX231" s="216"/>
      <c r="HY231" s="216"/>
      <c r="HZ231" s="216"/>
      <c r="IA231" s="216"/>
      <c r="IB231" s="216"/>
      <c r="IC231" s="216"/>
      <c r="ID231" s="216"/>
      <c r="IE231" s="216"/>
      <c r="IF231" s="216"/>
      <c r="IG231" s="216"/>
      <c r="IH231" s="216"/>
      <c r="II231" s="216"/>
      <c r="IJ231" s="216"/>
      <c r="IK231" s="216"/>
    </row>
    <row r="232" spans="1:245" s="217" customFormat="1" ht="31.5" hidden="1" outlineLevel="2" x14ac:dyDescent="0.25">
      <c r="A232" s="124" t="s">
        <v>650</v>
      </c>
      <c r="B232" s="63" t="s">
        <v>905</v>
      </c>
      <c r="C232" s="58">
        <v>0</v>
      </c>
      <c r="D232" s="58">
        <f t="shared" si="120"/>
        <v>4206.5</v>
      </c>
      <c r="E232" s="58">
        <f t="shared" si="153"/>
        <v>4206.5</v>
      </c>
      <c r="F232" s="58">
        <v>0</v>
      </c>
      <c r="G232" s="58">
        <v>4206.5</v>
      </c>
      <c r="H232" s="59">
        <v>0</v>
      </c>
      <c r="I232" s="58">
        <f t="shared" si="154"/>
        <v>0</v>
      </c>
      <c r="J232" s="59">
        <v>0</v>
      </c>
      <c r="K232" s="58">
        <v>0</v>
      </c>
      <c r="L232" s="58">
        <v>0</v>
      </c>
      <c r="M232" s="58">
        <f t="shared" si="155"/>
        <v>0</v>
      </c>
      <c r="N232" s="59">
        <v>0</v>
      </c>
      <c r="O232" s="58">
        <v>0</v>
      </c>
      <c r="P232" s="58">
        <v>0</v>
      </c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88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6"/>
      <c r="CJ232" s="216"/>
      <c r="CK232" s="216"/>
      <c r="CL232" s="216"/>
      <c r="CM232" s="216"/>
      <c r="CN232" s="216"/>
      <c r="CO232" s="216"/>
      <c r="CP232" s="216"/>
      <c r="CQ232" s="216"/>
      <c r="CR232" s="216"/>
      <c r="CS232" s="216"/>
      <c r="CT232" s="216"/>
      <c r="CU232" s="216"/>
      <c r="CV232" s="216"/>
      <c r="CW232" s="216"/>
      <c r="CX232" s="216"/>
      <c r="CY232" s="216"/>
      <c r="CZ232" s="216"/>
      <c r="DA232" s="216"/>
      <c r="DB232" s="216"/>
      <c r="DC232" s="216"/>
      <c r="DD232" s="216"/>
      <c r="DE232" s="216"/>
      <c r="DF232" s="216"/>
      <c r="DG232" s="216"/>
      <c r="DH232" s="216"/>
      <c r="DI232" s="216"/>
      <c r="DJ232" s="216"/>
      <c r="DK232" s="216"/>
      <c r="DL232" s="216"/>
      <c r="DM232" s="216"/>
      <c r="DN232" s="216"/>
      <c r="DO232" s="216"/>
      <c r="DP232" s="216"/>
      <c r="DQ232" s="216"/>
      <c r="DR232" s="216"/>
      <c r="DS232" s="216"/>
      <c r="DT232" s="216"/>
      <c r="DU232" s="216"/>
      <c r="DV232" s="216"/>
      <c r="DW232" s="216"/>
      <c r="DX232" s="216"/>
      <c r="DY232" s="216"/>
      <c r="DZ232" s="216"/>
      <c r="EA232" s="216"/>
      <c r="EB232" s="216"/>
      <c r="EC232" s="216"/>
      <c r="ED232" s="216"/>
      <c r="EE232" s="216"/>
      <c r="EF232" s="216"/>
      <c r="EG232" s="216"/>
      <c r="EH232" s="216"/>
      <c r="EI232" s="216"/>
      <c r="EJ232" s="216"/>
      <c r="EK232" s="216"/>
      <c r="EL232" s="216"/>
      <c r="EM232" s="216"/>
      <c r="EN232" s="216"/>
      <c r="EO232" s="216"/>
      <c r="EP232" s="216"/>
      <c r="EQ232" s="216"/>
      <c r="ER232" s="216"/>
      <c r="ES232" s="216"/>
      <c r="ET232" s="216"/>
      <c r="EU232" s="216"/>
      <c r="EV232" s="216"/>
      <c r="EW232" s="216"/>
      <c r="EX232" s="216"/>
      <c r="EY232" s="216"/>
      <c r="EZ232" s="216"/>
      <c r="FA232" s="216"/>
      <c r="FB232" s="216"/>
      <c r="FC232" s="216"/>
      <c r="FD232" s="216"/>
      <c r="FE232" s="216"/>
      <c r="FF232" s="216"/>
      <c r="FG232" s="216"/>
      <c r="FH232" s="216"/>
      <c r="FI232" s="216"/>
      <c r="FJ232" s="216"/>
      <c r="FK232" s="216"/>
      <c r="FL232" s="216"/>
      <c r="FM232" s="216"/>
      <c r="FN232" s="216"/>
      <c r="FO232" s="216"/>
      <c r="FP232" s="216"/>
      <c r="FQ232" s="216"/>
      <c r="FR232" s="216"/>
      <c r="FS232" s="216"/>
      <c r="FT232" s="216"/>
      <c r="FU232" s="216"/>
      <c r="FV232" s="216"/>
      <c r="FW232" s="216"/>
      <c r="FX232" s="216"/>
      <c r="FY232" s="216"/>
      <c r="FZ232" s="216"/>
      <c r="GA232" s="216"/>
      <c r="GB232" s="216"/>
      <c r="GC232" s="216"/>
      <c r="GD232" s="216"/>
      <c r="GE232" s="216"/>
      <c r="GF232" s="216"/>
      <c r="GG232" s="216"/>
      <c r="GH232" s="216"/>
      <c r="GI232" s="216"/>
      <c r="GJ232" s="216"/>
      <c r="GK232" s="216"/>
      <c r="GL232" s="216"/>
      <c r="GM232" s="216"/>
      <c r="GN232" s="216"/>
      <c r="GO232" s="216"/>
      <c r="GP232" s="216"/>
      <c r="GQ232" s="216"/>
      <c r="GR232" s="216"/>
      <c r="GS232" s="216"/>
      <c r="GT232" s="216"/>
      <c r="GU232" s="216"/>
      <c r="GV232" s="216"/>
      <c r="GW232" s="216"/>
      <c r="GX232" s="216"/>
      <c r="GY232" s="216"/>
      <c r="GZ232" s="216"/>
      <c r="HA232" s="216"/>
      <c r="HB232" s="216"/>
      <c r="HC232" s="216"/>
      <c r="HD232" s="216"/>
      <c r="HE232" s="216"/>
      <c r="HF232" s="216"/>
      <c r="HG232" s="216"/>
      <c r="HH232" s="216"/>
      <c r="HI232" s="216"/>
      <c r="HJ232" s="216"/>
      <c r="HK232" s="216"/>
      <c r="HL232" s="216"/>
      <c r="HM232" s="216"/>
      <c r="HN232" s="216"/>
      <c r="HO232" s="216"/>
      <c r="HP232" s="216"/>
      <c r="HQ232" s="216"/>
      <c r="HR232" s="216"/>
      <c r="HS232" s="216"/>
      <c r="HT232" s="216"/>
      <c r="HU232" s="216"/>
      <c r="HV232" s="216"/>
      <c r="HW232" s="216"/>
      <c r="HX232" s="216"/>
      <c r="HY232" s="216"/>
      <c r="HZ232" s="216"/>
      <c r="IA232" s="216"/>
      <c r="IB232" s="216"/>
      <c r="IC232" s="216"/>
      <c r="ID232" s="216"/>
      <c r="IE232" s="216"/>
      <c r="IF232" s="216"/>
      <c r="IG232" s="216"/>
      <c r="IH232" s="216"/>
      <c r="II232" s="216"/>
      <c r="IJ232" s="216"/>
      <c r="IK232" s="216"/>
    </row>
    <row r="233" spans="1:245" s="54" customFormat="1" ht="15.75" hidden="1" outlineLevel="1" x14ac:dyDescent="0.2">
      <c r="A233" s="101" t="s">
        <v>465</v>
      </c>
      <c r="B233" s="29" t="s">
        <v>466</v>
      </c>
      <c r="C233" s="31">
        <f>SUM(C234:C242)</f>
        <v>2.4</v>
      </c>
      <c r="D233" s="31">
        <f t="shared" ref="D233:P233" si="159">SUM(D234:D242)</f>
        <v>17805</v>
      </c>
      <c r="E233" s="31">
        <f t="shared" si="159"/>
        <v>15605</v>
      </c>
      <c r="F233" s="31">
        <f t="shared" si="159"/>
        <v>0</v>
      </c>
      <c r="G233" s="31">
        <f t="shared" si="159"/>
        <v>15605</v>
      </c>
      <c r="H233" s="31">
        <f t="shared" si="159"/>
        <v>0</v>
      </c>
      <c r="I233" s="31">
        <f t="shared" si="159"/>
        <v>1600</v>
      </c>
      <c r="J233" s="31">
        <f t="shared" si="159"/>
        <v>0</v>
      </c>
      <c r="K233" s="31">
        <f t="shared" si="159"/>
        <v>1600</v>
      </c>
      <c r="L233" s="31">
        <f t="shared" si="159"/>
        <v>0</v>
      </c>
      <c r="M233" s="31">
        <f t="shared" si="159"/>
        <v>600</v>
      </c>
      <c r="N233" s="31">
        <f t="shared" si="159"/>
        <v>0</v>
      </c>
      <c r="O233" s="31">
        <f t="shared" si="159"/>
        <v>600</v>
      </c>
      <c r="P233" s="31">
        <f t="shared" si="159"/>
        <v>0</v>
      </c>
      <c r="Q233" s="52" t="s">
        <v>41</v>
      </c>
      <c r="R233" s="72" t="s">
        <v>41</v>
      </c>
      <c r="S233" s="72" t="s">
        <v>41</v>
      </c>
      <c r="T233" s="72" t="s">
        <v>41</v>
      </c>
      <c r="U233" s="72" t="s">
        <v>41</v>
      </c>
      <c r="V233" s="72" t="s">
        <v>41</v>
      </c>
      <c r="W233" s="72" t="s">
        <v>41</v>
      </c>
      <c r="X233" s="52" t="s">
        <v>41</v>
      </c>
      <c r="Y233" s="52" t="s">
        <v>41</v>
      </c>
      <c r="Z233" s="52" t="s">
        <v>41</v>
      </c>
      <c r="AA233" s="52" t="s">
        <v>41</v>
      </c>
      <c r="AB233" s="52" t="s">
        <v>41</v>
      </c>
      <c r="AC233" s="52" t="s">
        <v>41</v>
      </c>
      <c r="AD233" s="52" t="s">
        <v>41</v>
      </c>
      <c r="AE233" s="52" t="s">
        <v>41</v>
      </c>
      <c r="AF233" s="52" t="s">
        <v>41</v>
      </c>
      <c r="AG233" s="52" t="s">
        <v>41</v>
      </c>
      <c r="AH233" s="52" t="s">
        <v>41</v>
      </c>
      <c r="AI233" s="52" t="s">
        <v>41</v>
      </c>
      <c r="AJ233" s="52" t="s">
        <v>41</v>
      </c>
      <c r="AK233" s="52" t="s">
        <v>41</v>
      </c>
      <c r="AL233" s="52" t="s">
        <v>41</v>
      </c>
      <c r="AM233" s="52" t="s">
        <v>41</v>
      </c>
      <c r="AN233" s="52" t="s">
        <v>41</v>
      </c>
      <c r="AO233" s="245" t="s">
        <v>41</v>
      </c>
      <c r="AP233" s="273"/>
      <c r="AZ233" s="34">
        <f t="shared" si="119"/>
        <v>15605</v>
      </c>
      <c r="BA233" s="34">
        <f t="shared" si="158"/>
        <v>0</v>
      </c>
    </row>
    <row r="234" spans="1:245" s="65" customFormat="1" ht="15.75" hidden="1" outlineLevel="2" x14ac:dyDescent="0.2">
      <c r="A234" s="124" t="s">
        <v>467</v>
      </c>
      <c r="B234" s="63" t="s">
        <v>660</v>
      </c>
      <c r="C234" s="58">
        <v>0</v>
      </c>
      <c r="D234" s="58">
        <f t="shared" si="120"/>
        <v>5000</v>
      </c>
      <c r="E234" s="58">
        <f t="shared" ref="E234:E242" si="160">SUM(F234:H234)</f>
        <v>5000</v>
      </c>
      <c r="F234" s="58">
        <v>0</v>
      </c>
      <c r="G234" s="58">
        <v>5000</v>
      </c>
      <c r="H234" s="59">
        <v>0</v>
      </c>
      <c r="I234" s="58">
        <f t="shared" ref="I234:I243" si="161">SUM(J234:L234)</f>
        <v>0</v>
      </c>
      <c r="J234" s="59">
        <v>0</v>
      </c>
      <c r="K234" s="58">
        <v>0</v>
      </c>
      <c r="L234" s="58">
        <v>0</v>
      </c>
      <c r="M234" s="58">
        <f t="shared" ref="M234:M243" si="162">SUM(N234:P234)</f>
        <v>0</v>
      </c>
      <c r="N234" s="59">
        <v>0</v>
      </c>
      <c r="O234" s="58">
        <v>0</v>
      </c>
      <c r="P234" s="58">
        <v>0</v>
      </c>
      <c r="Q234" s="58" t="s">
        <v>214</v>
      </c>
      <c r="R234" s="74">
        <f>W234+30</f>
        <v>44377</v>
      </c>
      <c r="S234" s="74">
        <v>44260</v>
      </c>
      <c r="T234" s="74">
        <f>S234+10</f>
        <v>44270</v>
      </c>
      <c r="U234" s="74">
        <f>T234+7</f>
        <v>44277</v>
      </c>
      <c r="V234" s="74">
        <f>U234+10</f>
        <v>44287</v>
      </c>
      <c r="W234" s="82">
        <f t="shared" si="157"/>
        <v>44347</v>
      </c>
      <c r="X234" s="74"/>
      <c r="Y234" s="74"/>
      <c r="Z234" s="74"/>
      <c r="AA234" s="74"/>
      <c r="AB234" s="74"/>
      <c r="AC234" s="74" t="s">
        <v>41</v>
      </c>
      <c r="AD234" s="74" t="s">
        <v>41</v>
      </c>
      <c r="AE234" s="74" t="s">
        <v>41</v>
      </c>
      <c r="AF234" s="74" t="s">
        <v>41</v>
      </c>
      <c r="AG234" s="58"/>
      <c r="AH234" s="58"/>
      <c r="AI234" s="58"/>
      <c r="AJ234" s="58"/>
      <c r="AK234" s="58"/>
      <c r="AL234" s="58"/>
      <c r="AM234" s="58"/>
      <c r="AN234" s="58"/>
      <c r="AO234" s="59"/>
      <c r="AP234" s="293"/>
      <c r="AZ234" s="34">
        <f t="shared" si="119"/>
        <v>5000</v>
      </c>
      <c r="BA234" s="34">
        <f t="shared" si="158"/>
        <v>0</v>
      </c>
    </row>
    <row r="235" spans="1:245" s="65" customFormat="1" ht="15.75" hidden="1" outlineLevel="2" x14ac:dyDescent="0.2">
      <c r="A235" s="124" t="s">
        <v>469</v>
      </c>
      <c r="B235" s="63" t="s">
        <v>661</v>
      </c>
      <c r="C235" s="58">
        <v>0</v>
      </c>
      <c r="D235" s="58">
        <f t="shared" si="120"/>
        <v>5000</v>
      </c>
      <c r="E235" s="58">
        <f t="shared" si="160"/>
        <v>5000</v>
      </c>
      <c r="F235" s="58">
        <v>0</v>
      </c>
      <c r="G235" s="58">
        <v>5000</v>
      </c>
      <c r="H235" s="59">
        <v>0</v>
      </c>
      <c r="I235" s="58">
        <f t="shared" si="161"/>
        <v>0</v>
      </c>
      <c r="J235" s="59">
        <v>0</v>
      </c>
      <c r="K235" s="58">
        <v>0</v>
      </c>
      <c r="L235" s="58">
        <v>0</v>
      </c>
      <c r="M235" s="58">
        <f t="shared" si="162"/>
        <v>0</v>
      </c>
      <c r="N235" s="59">
        <v>0</v>
      </c>
      <c r="O235" s="58">
        <v>0</v>
      </c>
      <c r="P235" s="58">
        <v>0</v>
      </c>
      <c r="Q235" s="58" t="s">
        <v>214</v>
      </c>
      <c r="R235" s="74">
        <f>W235+30</f>
        <v>44377</v>
      </c>
      <c r="S235" s="74">
        <v>44260</v>
      </c>
      <c r="T235" s="74">
        <f>S235+10</f>
        <v>44270</v>
      </c>
      <c r="U235" s="74">
        <f>T235+7</f>
        <v>44277</v>
      </c>
      <c r="V235" s="74">
        <f>U235+10</f>
        <v>44287</v>
      </c>
      <c r="W235" s="82">
        <f t="shared" si="157"/>
        <v>44347</v>
      </c>
      <c r="X235" s="74"/>
      <c r="Y235" s="74"/>
      <c r="Z235" s="74"/>
      <c r="AA235" s="74"/>
      <c r="AB235" s="74"/>
      <c r="AC235" s="74" t="s">
        <v>41</v>
      </c>
      <c r="AD235" s="74" t="s">
        <v>41</v>
      </c>
      <c r="AE235" s="74" t="s">
        <v>41</v>
      </c>
      <c r="AF235" s="74" t="s">
        <v>41</v>
      </c>
      <c r="AG235" s="58"/>
      <c r="AH235" s="58"/>
      <c r="AI235" s="58"/>
      <c r="AJ235" s="58"/>
      <c r="AK235" s="58"/>
      <c r="AL235" s="58"/>
      <c r="AM235" s="58"/>
      <c r="AN235" s="58"/>
      <c r="AO235" s="59"/>
      <c r="AP235" s="293"/>
      <c r="AZ235" s="34">
        <f t="shared" si="119"/>
        <v>5000</v>
      </c>
      <c r="BA235" s="34">
        <f t="shared" si="158"/>
        <v>0</v>
      </c>
    </row>
    <row r="236" spans="1:245" s="147" customFormat="1" ht="15.75" hidden="1" outlineLevel="2" x14ac:dyDescent="0.2">
      <c r="A236" s="124" t="s">
        <v>472</v>
      </c>
      <c r="B236" s="57" t="s">
        <v>662</v>
      </c>
      <c r="C236" s="58">
        <v>2.4</v>
      </c>
      <c r="D236" s="31">
        <f t="shared" si="120"/>
        <v>1080</v>
      </c>
      <c r="E236" s="58">
        <f t="shared" si="160"/>
        <v>1080</v>
      </c>
      <c r="F236" s="58">
        <v>0</v>
      </c>
      <c r="G236" s="58">
        <v>1080</v>
      </c>
      <c r="H236" s="59">
        <v>0</v>
      </c>
      <c r="I236" s="58">
        <f t="shared" si="161"/>
        <v>0</v>
      </c>
      <c r="J236" s="59">
        <v>0</v>
      </c>
      <c r="K236" s="58">
        <v>0</v>
      </c>
      <c r="L236" s="58">
        <v>0</v>
      </c>
      <c r="M236" s="58">
        <f t="shared" si="162"/>
        <v>0</v>
      </c>
      <c r="N236" s="59">
        <v>0</v>
      </c>
      <c r="O236" s="58">
        <v>0</v>
      </c>
      <c r="P236" s="58">
        <v>0</v>
      </c>
      <c r="Q236" s="58" t="s">
        <v>163</v>
      </c>
      <c r="R236" s="74">
        <f t="shared" ref="R236:R238" si="163">W236+30</f>
        <v>44377</v>
      </c>
      <c r="S236" s="74" t="s">
        <v>495</v>
      </c>
      <c r="T236" s="74" t="s">
        <v>495</v>
      </c>
      <c r="U236" s="74" t="s">
        <v>495</v>
      </c>
      <c r="V236" s="74" t="s">
        <v>495</v>
      </c>
      <c r="W236" s="74">
        <v>44347</v>
      </c>
      <c r="X236" s="74"/>
      <c r="Y236" s="74"/>
      <c r="Z236" s="74"/>
      <c r="AA236" s="74"/>
      <c r="AB236" s="74"/>
      <c r="AC236" s="74" t="s">
        <v>41</v>
      </c>
      <c r="AD236" s="74" t="s">
        <v>41</v>
      </c>
      <c r="AE236" s="74" t="s">
        <v>41</v>
      </c>
      <c r="AF236" s="74" t="s">
        <v>41</v>
      </c>
      <c r="AG236" s="58"/>
      <c r="AH236" s="58"/>
      <c r="AI236" s="58"/>
      <c r="AJ236" s="58"/>
      <c r="AK236" s="58"/>
      <c r="AL236" s="58"/>
      <c r="AM236" s="58"/>
      <c r="AN236" s="58"/>
      <c r="AO236" s="59"/>
      <c r="AP236" s="286" t="s">
        <v>504</v>
      </c>
      <c r="AZ236" s="34">
        <f t="shared" si="119"/>
        <v>1080</v>
      </c>
      <c r="BA236" s="34">
        <f t="shared" si="158"/>
        <v>0</v>
      </c>
    </row>
    <row r="237" spans="1:245" s="161" customFormat="1" ht="15.75" hidden="1" outlineLevel="2" x14ac:dyDescent="0.25">
      <c r="A237" s="124" t="s">
        <v>475</v>
      </c>
      <c r="B237" s="63" t="s">
        <v>663</v>
      </c>
      <c r="C237" s="58">
        <v>0</v>
      </c>
      <c r="D237" s="58">
        <f t="shared" si="120"/>
        <v>450</v>
      </c>
      <c r="E237" s="58">
        <f t="shared" si="160"/>
        <v>450</v>
      </c>
      <c r="F237" s="58">
        <v>0</v>
      </c>
      <c r="G237" s="58">
        <v>450</v>
      </c>
      <c r="H237" s="59">
        <v>0</v>
      </c>
      <c r="I237" s="58">
        <f t="shared" si="161"/>
        <v>0</v>
      </c>
      <c r="J237" s="59">
        <v>0</v>
      </c>
      <c r="K237" s="58">
        <v>0</v>
      </c>
      <c r="L237" s="58">
        <v>0</v>
      </c>
      <c r="M237" s="58">
        <f t="shared" si="162"/>
        <v>0</v>
      </c>
      <c r="N237" s="59">
        <v>0</v>
      </c>
      <c r="O237" s="58">
        <v>0</v>
      </c>
      <c r="P237" s="58">
        <v>0</v>
      </c>
      <c r="Q237" s="58" t="s">
        <v>163</v>
      </c>
      <c r="R237" s="74">
        <f t="shared" si="163"/>
        <v>44377</v>
      </c>
      <c r="S237" s="74" t="s">
        <v>495</v>
      </c>
      <c r="T237" s="74" t="s">
        <v>495</v>
      </c>
      <c r="U237" s="74" t="s">
        <v>495</v>
      </c>
      <c r="V237" s="74" t="s">
        <v>495</v>
      </c>
      <c r="W237" s="74">
        <v>44347</v>
      </c>
      <c r="X237" s="74"/>
      <c r="Y237" s="74"/>
      <c r="Z237" s="74"/>
      <c r="AA237" s="74"/>
      <c r="AB237" s="74"/>
      <c r="AC237" s="74" t="s">
        <v>41</v>
      </c>
      <c r="AD237" s="74" t="s">
        <v>41</v>
      </c>
      <c r="AE237" s="74" t="s">
        <v>41</v>
      </c>
      <c r="AF237" s="74" t="s">
        <v>41</v>
      </c>
      <c r="AG237" s="58"/>
      <c r="AH237" s="58"/>
      <c r="AI237" s="58"/>
      <c r="AJ237" s="58"/>
      <c r="AK237" s="58"/>
      <c r="AL237" s="58"/>
      <c r="AM237" s="58"/>
      <c r="AN237" s="58"/>
      <c r="AO237" s="59"/>
      <c r="AP237" s="286" t="s">
        <v>504</v>
      </c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34">
        <f t="shared" si="119"/>
        <v>450</v>
      </c>
      <c r="BA237" s="34">
        <f t="shared" si="158"/>
        <v>0</v>
      </c>
      <c r="BB237" s="172"/>
      <c r="BC237" s="172"/>
      <c r="BD237" s="172"/>
      <c r="BE237" s="172"/>
      <c r="BF237" s="172"/>
      <c r="BG237" s="172"/>
      <c r="BH237" s="172"/>
      <c r="BI237" s="172"/>
      <c r="BJ237" s="172"/>
      <c r="BK237" s="172"/>
      <c r="BL237" s="172"/>
      <c r="BM237" s="172"/>
      <c r="BN237" s="172"/>
      <c r="BO237" s="172"/>
      <c r="BP237" s="172"/>
      <c r="BQ237" s="172"/>
      <c r="BR237" s="172"/>
      <c r="BS237" s="172"/>
      <c r="BT237" s="172"/>
      <c r="BU237" s="172"/>
      <c r="BV237" s="172"/>
      <c r="BW237" s="172"/>
      <c r="BX237" s="172"/>
      <c r="BY237" s="172"/>
      <c r="BZ237" s="172"/>
      <c r="CA237" s="172"/>
      <c r="CB237" s="172"/>
      <c r="CC237" s="172"/>
      <c r="CD237" s="172"/>
      <c r="CE237" s="172"/>
      <c r="CF237" s="172"/>
      <c r="CG237" s="172"/>
      <c r="CH237" s="172"/>
      <c r="CI237" s="172"/>
      <c r="CJ237" s="172"/>
      <c r="CK237" s="172"/>
      <c r="CL237" s="172"/>
      <c r="CM237" s="172"/>
      <c r="CN237" s="172"/>
      <c r="CO237" s="172"/>
      <c r="CP237" s="172"/>
      <c r="CQ237" s="172"/>
      <c r="CR237" s="172"/>
      <c r="CS237" s="172"/>
      <c r="CT237" s="172"/>
      <c r="CU237" s="172"/>
      <c r="CV237" s="172"/>
      <c r="CW237" s="172"/>
      <c r="CX237" s="172"/>
      <c r="CY237" s="172"/>
      <c r="CZ237" s="172"/>
      <c r="DA237" s="172"/>
      <c r="DB237" s="172"/>
      <c r="DC237" s="172"/>
      <c r="DD237" s="172"/>
      <c r="DE237" s="172"/>
      <c r="DF237" s="172"/>
      <c r="DG237" s="172"/>
      <c r="DH237" s="172"/>
      <c r="DI237" s="172"/>
      <c r="DJ237" s="172"/>
      <c r="DK237" s="172"/>
      <c r="DL237" s="172"/>
      <c r="DM237" s="172"/>
      <c r="DN237" s="172"/>
      <c r="DO237" s="172"/>
      <c r="DP237" s="172"/>
      <c r="DQ237" s="172"/>
      <c r="DR237" s="172"/>
      <c r="DS237" s="172"/>
      <c r="DT237" s="172"/>
      <c r="DU237" s="172"/>
      <c r="DV237" s="172"/>
      <c r="DW237" s="172"/>
      <c r="DX237" s="172"/>
      <c r="DY237" s="172"/>
      <c r="DZ237" s="172"/>
      <c r="EA237" s="172"/>
      <c r="EB237" s="172"/>
      <c r="EC237" s="172"/>
      <c r="ED237" s="172"/>
      <c r="EE237" s="172"/>
      <c r="EF237" s="172"/>
      <c r="EG237" s="172"/>
      <c r="EH237" s="172"/>
      <c r="EI237" s="172"/>
      <c r="EJ237" s="172"/>
      <c r="EK237" s="172"/>
      <c r="EL237" s="172"/>
      <c r="EM237" s="172"/>
      <c r="EN237" s="172"/>
      <c r="EO237" s="172"/>
      <c r="EP237" s="172"/>
      <c r="EQ237" s="172"/>
      <c r="ER237" s="172"/>
      <c r="ES237" s="172"/>
      <c r="ET237" s="172"/>
      <c r="EU237" s="172"/>
      <c r="EV237" s="172"/>
      <c r="EW237" s="172"/>
      <c r="EX237" s="172"/>
      <c r="EY237" s="172"/>
      <c r="EZ237" s="172"/>
      <c r="FA237" s="172"/>
      <c r="FB237" s="172"/>
      <c r="FC237" s="172"/>
      <c r="FD237" s="172"/>
      <c r="FE237" s="172"/>
      <c r="FF237" s="172"/>
      <c r="FG237" s="172"/>
      <c r="FH237" s="172"/>
      <c r="FI237" s="172"/>
      <c r="FJ237" s="172"/>
      <c r="FK237" s="172"/>
      <c r="FL237" s="172"/>
      <c r="FM237" s="172"/>
      <c r="FN237" s="172"/>
      <c r="FO237" s="172"/>
      <c r="FP237" s="172"/>
      <c r="FQ237" s="172"/>
      <c r="FR237" s="172"/>
      <c r="FS237" s="172"/>
      <c r="FT237" s="172"/>
      <c r="FU237" s="172"/>
      <c r="FV237" s="172"/>
      <c r="FW237" s="172"/>
      <c r="FX237" s="172"/>
      <c r="FY237" s="172"/>
      <c r="FZ237" s="172"/>
      <c r="GA237" s="172"/>
      <c r="GB237" s="172"/>
      <c r="GC237" s="172"/>
      <c r="GD237" s="172"/>
      <c r="GE237" s="172"/>
      <c r="GF237" s="172"/>
      <c r="GG237" s="172"/>
      <c r="GH237" s="172"/>
      <c r="GI237" s="172"/>
      <c r="GJ237" s="172"/>
      <c r="GK237" s="172"/>
      <c r="GL237" s="172"/>
      <c r="GM237" s="172"/>
      <c r="GN237" s="172"/>
      <c r="GO237" s="172"/>
      <c r="GP237" s="172"/>
      <c r="GQ237" s="172"/>
      <c r="GR237" s="172"/>
      <c r="GS237" s="172"/>
      <c r="GT237" s="172"/>
      <c r="GU237" s="172"/>
      <c r="GV237" s="172"/>
      <c r="GW237" s="172"/>
      <c r="GX237" s="172"/>
      <c r="GY237" s="172"/>
      <c r="GZ237" s="172"/>
      <c r="HA237" s="172"/>
      <c r="HB237" s="172"/>
      <c r="HC237" s="172"/>
      <c r="HD237" s="172"/>
      <c r="HE237" s="172"/>
      <c r="HF237" s="172"/>
      <c r="HG237" s="172"/>
      <c r="HH237" s="172"/>
      <c r="HI237" s="172"/>
      <c r="HJ237" s="172"/>
      <c r="HK237" s="172"/>
      <c r="HL237" s="172"/>
      <c r="HM237" s="172"/>
      <c r="HN237" s="172"/>
      <c r="HO237" s="172"/>
      <c r="HP237" s="172"/>
      <c r="HQ237" s="172"/>
      <c r="HR237" s="172"/>
      <c r="HS237" s="172"/>
      <c r="HT237" s="172"/>
      <c r="HU237" s="172"/>
      <c r="HV237" s="172"/>
      <c r="HW237" s="172"/>
      <c r="HX237" s="172"/>
      <c r="HY237" s="172"/>
      <c r="HZ237" s="172"/>
      <c r="IA237" s="172"/>
      <c r="IB237" s="172"/>
      <c r="IC237" s="172"/>
      <c r="ID237" s="172"/>
      <c r="IE237" s="172"/>
      <c r="IF237" s="172"/>
      <c r="IG237" s="172"/>
      <c r="IH237" s="172"/>
      <c r="II237" s="172"/>
      <c r="IJ237" s="172"/>
      <c r="IK237" s="172"/>
    </row>
    <row r="238" spans="1:245" s="161" customFormat="1" ht="15.75" hidden="1" outlineLevel="2" x14ac:dyDescent="0.25">
      <c r="A238" s="124" t="s">
        <v>478</v>
      </c>
      <c r="B238" s="63" t="s">
        <v>664</v>
      </c>
      <c r="C238" s="58">
        <v>0</v>
      </c>
      <c r="D238" s="58">
        <f t="shared" si="120"/>
        <v>475</v>
      </c>
      <c r="E238" s="58">
        <f t="shared" si="160"/>
        <v>475</v>
      </c>
      <c r="F238" s="58">
        <v>0</v>
      </c>
      <c r="G238" s="58">
        <v>475</v>
      </c>
      <c r="H238" s="59">
        <v>0</v>
      </c>
      <c r="I238" s="58">
        <f t="shared" si="161"/>
        <v>0</v>
      </c>
      <c r="J238" s="59">
        <v>0</v>
      </c>
      <c r="K238" s="58">
        <v>0</v>
      </c>
      <c r="L238" s="58">
        <v>0</v>
      </c>
      <c r="M238" s="58">
        <f t="shared" si="162"/>
        <v>0</v>
      </c>
      <c r="N238" s="59">
        <v>0</v>
      </c>
      <c r="O238" s="58">
        <v>0</v>
      </c>
      <c r="P238" s="58">
        <v>0</v>
      </c>
      <c r="Q238" s="58" t="s">
        <v>163</v>
      </c>
      <c r="R238" s="74">
        <f t="shared" si="163"/>
        <v>44377</v>
      </c>
      <c r="S238" s="74" t="s">
        <v>495</v>
      </c>
      <c r="T238" s="74" t="s">
        <v>495</v>
      </c>
      <c r="U238" s="74" t="s">
        <v>495</v>
      </c>
      <c r="V238" s="74" t="s">
        <v>495</v>
      </c>
      <c r="W238" s="74">
        <v>44347</v>
      </c>
      <c r="X238" s="74"/>
      <c r="Y238" s="74"/>
      <c r="Z238" s="74"/>
      <c r="AA238" s="74"/>
      <c r="AB238" s="74"/>
      <c r="AC238" s="74" t="s">
        <v>41</v>
      </c>
      <c r="AD238" s="74" t="s">
        <v>41</v>
      </c>
      <c r="AE238" s="74" t="s">
        <v>41</v>
      </c>
      <c r="AF238" s="74" t="s">
        <v>41</v>
      </c>
      <c r="AG238" s="58"/>
      <c r="AH238" s="58"/>
      <c r="AI238" s="58"/>
      <c r="AJ238" s="58"/>
      <c r="AK238" s="58"/>
      <c r="AL238" s="58"/>
      <c r="AM238" s="58"/>
      <c r="AN238" s="58"/>
      <c r="AO238" s="59"/>
      <c r="AP238" s="286" t="s">
        <v>504</v>
      </c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34">
        <f t="shared" si="119"/>
        <v>475</v>
      </c>
      <c r="BA238" s="34">
        <f t="shared" si="158"/>
        <v>0</v>
      </c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/>
      <c r="BS238" s="172"/>
      <c r="BT238" s="172"/>
      <c r="BU238" s="172"/>
      <c r="BV238" s="172"/>
      <c r="BW238" s="172"/>
      <c r="BX238" s="172"/>
      <c r="BY238" s="172"/>
      <c r="BZ238" s="172"/>
      <c r="CA238" s="172"/>
      <c r="CB238" s="172"/>
      <c r="CC238" s="172"/>
      <c r="CD238" s="172"/>
      <c r="CE238" s="172"/>
      <c r="CF238" s="172"/>
      <c r="CG238" s="172"/>
      <c r="CH238" s="172"/>
      <c r="CI238" s="172"/>
      <c r="CJ238" s="172"/>
      <c r="CK238" s="172"/>
      <c r="CL238" s="172"/>
      <c r="CM238" s="172"/>
      <c r="CN238" s="172"/>
      <c r="CO238" s="172"/>
      <c r="CP238" s="172"/>
      <c r="CQ238" s="172"/>
      <c r="CR238" s="172"/>
      <c r="CS238" s="172"/>
      <c r="CT238" s="172"/>
      <c r="CU238" s="172"/>
      <c r="CV238" s="172"/>
      <c r="CW238" s="172"/>
      <c r="CX238" s="172"/>
      <c r="CY238" s="172"/>
      <c r="CZ238" s="172"/>
      <c r="DA238" s="172"/>
      <c r="DB238" s="172"/>
      <c r="DC238" s="172"/>
      <c r="DD238" s="172"/>
      <c r="DE238" s="172"/>
      <c r="DF238" s="172"/>
      <c r="DG238" s="172"/>
      <c r="DH238" s="172"/>
      <c r="DI238" s="172"/>
      <c r="DJ238" s="172"/>
      <c r="DK238" s="172"/>
      <c r="DL238" s="172"/>
      <c r="DM238" s="172"/>
      <c r="DN238" s="172"/>
      <c r="DO238" s="172"/>
      <c r="DP238" s="172"/>
      <c r="DQ238" s="172"/>
      <c r="DR238" s="172"/>
      <c r="DS238" s="172"/>
      <c r="DT238" s="172"/>
      <c r="DU238" s="172"/>
      <c r="DV238" s="172"/>
      <c r="DW238" s="172"/>
      <c r="DX238" s="172"/>
      <c r="DY238" s="172"/>
      <c r="DZ238" s="172"/>
      <c r="EA238" s="172"/>
      <c r="EB238" s="172"/>
      <c r="EC238" s="172"/>
      <c r="ED238" s="172"/>
      <c r="EE238" s="172"/>
      <c r="EF238" s="172"/>
      <c r="EG238" s="172"/>
      <c r="EH238" s="172"/>
      <c r="EI238" s="172"/>
      <c r="EJ238" s="172"/>
      <c r="EK238" s="172"/>
      <c r="EL238" s="172"/>
      <c r="EM238" s="172"/>
      <c r="EN238" s="172"/>
      <c r="EO238" s="172"/>
      <c r="EP238" s="172"/>
      <c r="EQ238" s="172"/>
      <c r="ER238" s="172"/>
      <c r="ES238" s="172"/>
      <c r="ET238" s="172"/>
      <c r="EU238" s="172"/>
      <c r="EV238" s="172"/>
      <c r="EW238" s="172"/>
      <c r="EX238" s="172"/>
      <c r="EY238" s="172"/>
      <c r="EZ238" s="172"/>
      <c r="FA238" s="172"/>
      <c r="FB238" s="172"/>
      <c r="FC238" s="172"/>
      <c r="FD238" s="172"/>
      <c r="FE238" s="172"/>
      <c r="FF238" s="172"/>
      <c r="FG238" s="172"/>
      <c r="FH238" s="172"/>
      <c r="FI238" s="172"/>
      <c r="FJ238" s="172"/>
      <c r="FK238" s="172"/>
      <c r="FL238" s="172"/>
      <c r="FM238" s="172"/>
      <c r="FN238" s="172"/>
      <c r="FO238" s="172"/>
      <c r="FP238" s="172"/>
      <c r="FQ238" s="172"/>
      <c r="FR238" s="172"/>
      <c r="FS238" s="172"/>
      <c r="FT238" s="172"/>
      <c r="FU238" s="172"/>
      <c r="FV238" s="172"/>
      <c r="FW238" s="172"/>
      <c r="FX238" s="172"/>
      <c r="FY238" s="172"/>
      <c r="FZ238" s="172"/>
      <c r="GA238" s="172"/>
      <c r="GB238" s="172"/>
      <c r="GC238" s="172"/>
      <c r="GD238" s="172"/>
      <c r="GE238" s="172"/>
      <c r="GF238" s="172"/>
      <c r="GG238" s="172"/>
      <c r="GH238" s="172"/>
      <c r="GI238" s="172"/>
      <c r="GJ238" s="172"/>
      <c r="GK238" s="172"/>
      <c r="GL238" s="172"/>
      <c r="GM238" s="172"/>
      <c r="GN238" s="172"/>
      <c r="GO238" s="172"/>
      <c r="GP238" s="172"/>
      <c r="GQ238" s="172"/>
      <c r="GR238" s="172"/>
      <c r="GS238" s="172"/>
      <c r="GT238" s="172"/>
      <c r="GU238" s="172"/>
      <c r="GV238" s="172"/>
      <c r="GW238" s="172"/>
      <c r="GX238" s="172"/>
      <c r="GY238" s="172"/>
      <c r="GZ238" s="172"/>
      <c r="HA238" s="172"/>
      <c r="HB238" s="172"/>
      <c r="HC238" s="172"/>
      <c r="HD238" s="172"/>
      <c r="HE238" s="172"/>
      <c r="HF238" s="172"/>
      <c r="HG238" s="172"/>
      <c r="HH238" s="172"/>
      <c r="HI238" s="172"/>
      <c r="HJ238" s="172"/>
      <c r="HK238" s="172"/>
      <c r="HL238" s="172"/>
      <c r="HM238" s="172"/>
      <c r="HN238" s="172"/>
      <c r="HO238" s="172"/>
      <c r="HP238" s="172"/>
      <c r="HQ238" s="172"/>
      <c r="HR238" s="172"/>
      <c r="HS238" s="172"/>
      <c r="HT238" s="172"/>
      <c r="HU238" s="172"/>
      <c r="HV238" s="172"/>
      <c r="HW238" s="172"/>
      <c r="HX238" s="172"/>
      <c r="HY238" s="172"/>
      <c r="HZ238" s="172"/>
      <c r="IA238" s="172"/>
      <c r="IB238" s="172"/>
      <c r="IC238" s="172"/>
      <c r="ID238" s="172"/>
      <c r="IE238" s="172"/>
      <c r="IF238" s="172"/>
      <c r="IG238" s="172"/>
      <c r="IH238" s="172"/>
      <c r="II238" s="172"/>
      <c r="IJ238" s="172"/>
      <c r="IK238" s="172"/>
    </row>
    <row r="239" spans="1:245" s="154" customFormat="1" ht="15.75" hidden="1" outlineLevel="2" x14ac:dyDescent="0.25">
      <c r="A239" s="124" t="s">
        <v>480</v>
      </c>
      <c r="B239" s="63" t="s">
        <v>912</v>
      </c>
      <c r="C239" s="58">
        <v>0</v>
      </c>
      <c r="D239" s="58">
        <f t="shared" si="120"/>
        <v>600</v>
      </c>
      <c r="E239" s="58">
        <f t="shared" si="160"/>
        <v>600</v>
      </c>
      <c r="F239" s="58">
        <v>0</v>
      </c>
      <c r="G239" s="58">
        <v>600</v>
      </c>
      <c r="H239" s="59">
        <v>0</v>
      </c>
      <c r="I239" s="58">
        <f t="shared" si="161"/>
        <v>0</v>
      </c>
      <c r="J239" s="59">
        <v>0</v>
      </c>
      <c r="K239" s="58">
        <v>0</v>
      </c>
      <c r="L239" s="58">
        <v>0</v>
      </c>
      <c r="M239" s="58">
        <f t="shared" si="162"/>
        <v>0</v>
      </c>
      <c r="N239" s="59">
        <v>0</v>
      </c>
      <c r="O239" s="58">
        <v>0</v>
      </c>
      <c r="P239" s="58">
        <v>0</v>
      </c>
      <c r="Q239" s="58" t="s">
        <v>214</v>
      </c>
      <c r="R239" s="74">
        <f>W239+30</f>
        <v>44377</v>
      </c>
      <c r="S239" s="74">
        <v>44260</v>
      </c>
      <c r="T239" s="74">
        <f>S239+10</f>
        <v>44270</v>
      </c>
      <c r="U239" s="74">
        <f>T239+7</f>
        <v>44277</v>
      </c>
      <c r="V239" s="74">
        <f>U239+10</f>
        <v>44287</v>
      </c>
      <c r="W239" s="82">
        <f t="shared" ref="W239" si="164">V239+60</f>
        <v>44347</v>
      </c>
      <c r="X239" s="74"/>
      <c r="Y239" s="74"/>
      <c r="Z239" s="74"/>
      <c r="AA239" s="74"/>
      <c r="AB239" s="74"/>
      <c r="AC239" s="74" t="s">
        <v>41</v>
      </c>
      <c r="AD239" s="74" t="s">
        <v>41</v>
      </c>
      <c r="AE239" s="74" t="s">
        <v>41</v>
      </c>
      <c r="AF239" s="74" t="s">
        <v>41</v>
      </c>
      <c r="AG239" s="58"/>
      <c r="AH239" s="58"/>
      <c r="AI239" s="58"/>
      <c r="AJ239" s="58"/>
      <c r="AK239" s="58"/>
      <c r="AL239" s="58"/>
      <c r="AM239" s="58"/>
      <c r="AN239" s="58"/>
      <c r="AO239" s="59"/>
      <c r="AP239" s="292" t="s">
        <v>913</v>
      </c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34">
        <f t="shared" si="119"/>
        <v>600</v>
      </c>
      <c r="BA239" s="34">
        <f t="shared" si="158"/>
        <v>0</v>
      </c>
      <c r="BB239" s="168"/>
      <c r="BC239" s="168"/>
      <c r="BD239" s="168"/>
      <c r="BE239" s="168"/>
      <c r="BF239" s="168"/>
      <c r="BG239" s="168"/>
      <c r="BH239" s="168"/>
      <c r="BI239" s="168"/>
      <c r="BJ239" s="168"/>
      <c r="BK239" s="168"/>
      <c r="BL239" s="168"/>
      <c r="BM239" s="168"/>
      <c r="BN239" s="168"/>
      <c r="BO239" s="168"/>
      <c r="BP239" s="168"/>
      <c r="BQ239" s="168"/>
      <c r="BR239" s="168"/>
      <c r="BS239" s="168"/>
      <c r="BT239" s="168"/>
      <c r="BU239" s="168"/>
      <c r="BV239" s="168"/>
      <c r="BW239" s="168"/>
      <c r="BX239" s="168"/>
      <c r="BY239" s="168"/>
      <c r="BZ239" s="168"/>
      <c r="CA239" s="168"/>
      <c r="CB239" s="168"/>
      <c r="CC239" s="168"/>
      <c r="CD239" s="168"/>
      <c r="CE239" s="168"/>
      <c r="CF239" s="168"/>
      <c r="CG239" s="168"/>
      <c r="CH239" s="168"/>
      <c r="CI239" s="168"/>
      <c r="CJ239" s="168"/>
      <c r="CK239" s="168"/>
      <c r="CL239" s="168"/>
      <c r="CM239" s="168"/>
      <c r="CN239" s="168"/>
      <c r="CO239" s="168"/>
      <c r="CP239" s="168"/>
      <c r="CQ239" s="168"/>
      <c r="CR239" s="168"/>
      <c r="CS239" s="168"/>
      <c r="CT239" s="168"/>
      <c r="CU239" s="168"/>
      <c r="CV239" s="168"/>
      <c r="CW239" s="168"/>
      <c r="CX239" s="168"/>
      <c r="CY239" s="168"/>
      <c r="CZ239" s="168"/>
      <c r="DA239" s="168"/>
      <c r="DB239" s="168"/>
      <c r="DC239" s="168"/>
      <c r="DD239" s="168"/>
      <c r="DE239" s="168"/>
      <c r="DF239" s="168"/>
      <c r="DG239" s="168"/>
      <c r="DH239" s="168"/>
      <c r="DI239" s="168"/>
      <c r="DJ239" s="168"/>
      <c r="DK239" s="168"/>
      <c r="DL239" s="168"/>
      <c r="DM239" s="168"/>
      <c r="DN239" s="168"/>
      <c r="DO239" s="168"/>
      <c r="DP239" s="168"/>
      <c r="DQ239" s="168"/>
      <c r="DR239" s="168"/>
      <c r="DS239" s="168"/>
      <c r="DT239" s="168"/>
      <c r="DU239" s="168"/>
      <c r="DV239" s="168"/>
      <c r="DW239" s="168"/>
      <c r="DX239" s="168"/>
      <c r="DY239" s="168"/>
      <c r="DZ239" s="168"/>
      <c r="EA239" s="168"/>
      <c r="EB239" s="168"/>
      <c r="EC239" s="168"/>
      <c r="ED239" s="168"/>
      <c r="EE239" s="168"/>
      <c r="EF239" s="168"/>
      <c r="EG239" s="168"/>
      <c r="EH239" s="168"/>
      <c r="EI239" s="168"/>
      <c r="EJ239" s="168"/>
      <c r="EK239" s="168"/>
      <c r="EL239" s="168"/>
      <c r="EM239" s="168"/>
      <c r="EN239" s="168"/>
      <c r="EO239" s="168"/>
      <c r="EP239" s="168"/>
      <c r="EQ239" s="168"/>
      <c r="ER239" s="168"/>
      <c r="ES239" s="168"/>
      <c r="ET239" s="168"/>
      <c r="EU239" s="168"/>
      <c r="EV239" s="168"/>
      <c r="EW239" s="168"/>
      <c r="EX239" s="168"/>
      <c r="EY239" s="168"/>
      <c r="EZ239" s="168"/>
      <c r="FA239" s="168"/>
      <c r="FB239" s="168"/>
      <c r="FC239" s="168"/>
      <c r="FD239" s="168"/>
      <c r="FE239" s="168"/>
      <c r="FF239" s="168"/>
      <c r="FG239" s="168"/>
      <c r="FH239" s="168"/>
      <c r="FI239" s="168"/>
      <c r="FJ239" s="168"/>
      <c r="FK239" s="168"/>
      <c r="FL239" s="168"/>
      <c r="FM239" s="168"/>
      <c r="FN239" s="168"/>
      <c r="FO239" s="168"/>
      <c r="FP239" s="168"/>
      <c r="FQ239" s="168"/>
      <c r="FR239" s="168"/>
      <c r="FS239" s="168"/>
      <c r="FT239" s="168"/>
      <c r="FU239" s="168"/>
      <c r="FV239" s="168"/>
      <c r="FW239" s="168"/>
      <c r="FX239" s="168"/>
      <c r="FY239" s="168"/>
      <c r="FZ239" s="168"/>
      <c r="GA239" s="168"/>
      <c r="GB239" s="168"/>
      <c r="GC239" s="168"/>
      <c r="GD239" s="168"/>
      <c r="GE239" s="168"/>
      <c r="GF239" s="168"/>
      <c r="GG239" s="168"/>
      <c r="GH239" s="168"/>
      <c r="GI239" s="168"/>
      <c r="GJ239" s="168"/>
      <c r="GK239" s="168"/>
      <c r="GL239" s="168"/>
      <c r="GM239" s="168"/>
      <c r="GN239" s="168"/>
      <c r="GO239" s="168"/>
      <c r="GP239" s="168"/>
      <c r="GQ239" s="168"/>
      <c r="GR239" s="168"/>
      <c r="GS239" s="168"/>
      <c r="GT239" s="168"/>
      <c r="GU239" s="168"/>
      <c r="GV239" s="168"/>
      <c r="GW239" s="168"/>
      <c r="GX239" s="168"/>
      <c r="GY239" s="168"/>
      <c r="GZ239" s="168"/>
      <c r="HA239" s="168"/>
      <c r="HB239" s="168"/>
      <c r="HC239" s="168"/>
      <c r="HD239" s="168"/>
      <c r="HE239" s="168"/>
      <c r="HF239" s="168"/>
      <c r="HG239" s="168"/>
      <c r="HH239" s="168"/>
      <c r="HI239" s="168"/>
      <c r="HJ239" s="168"/>
      <c r="HK239" s="168"/>
      <c r="HL239" s="168"/>
      <c r="HM239" s="168"/>
      <c r="HN239" s="168"/>
      <c r="HO239" s="168"/>
      <c r="HP239" s="168"/>
      <c r="HQ239" s="168"/>
      <c r="HR239" s="168"/>
      <c r="HS239" s="168"/>
      <c r="HT239" s="168"/>
      <c r="HU239" s="168"/>
      <c r="HV239" s="168"/>
      <c r="HW239" s="168"/>
      <c r="HX239" s="168"/>
      <c r="HY239" s="168"/>
      <c r="HZ239" s="168"/>
      <c r="IA239" s="168"/>
      <c r="IB239" s="168"/>
      <c r="IC239" s="168"/>
      <c r="ID239" s="168"/>
      <c r="IE239" s="168"/>
      <c r="IF239" s="168"/>
      <c r="IG239" s="168"/>
      <c r="IH239" s="168"/>
      <c r="II239" s="168"/>
      <c r="IJ239" s="168"/>
      <c r="IK239" s="168"/>
    </row>
    <row r="240" spans="1:245" s="154" customFormat="1" ht="15.75" hidden="1" outlineLevel="2" x14ac:dyDescent="0.25">
      <c r="A240" s="124" t="s">
        <v>482</v>
      </c>
      <c r="B240" s="63" t="s">
        <v>908</v>
      </c>
      <c r="C240" s="58">
        <v>0</v>
      </c>
      <c r="D240" s="58">
        <f t="shared" si="120"/>
        <v>3000</v>
      </c>
      <c r="E240" s="58">
        <f t="shared" si="160"/>
        <v>3000</v>
      </c>
      <c r="F240" s="58">
        <v>0</v>
      </c>
      <c r="G240" s="58">
        <v>3000</v>
      </c>
      <c r="H240" s="59">
        <v>0</v>
      </c>
      <c r="I240" s="58">
        <f t="shared" si="161"/>
        <v>0</v>
      </c>
      <c r="J240" s="59">
        <v>0</v>
      </c>
      <c r="K240" s="58">
        <v>0</v>
      </c>
      <c r="L240" s="58">
        <v>0</v>
      </c>
      <c r="M240" s="58">
        <f t="shared" si="162"/>
        <v>0</v>
      </c>
      <c r="N240" s="58">
        <v>0</v>
      </c>
      <c r="O240" s="58">
        <v>0</v>
      </c>
      <c r="P240" s="58">
        <v>0</v>
      </c>
      <c r="Q240" s="208"/>
      <c r="R240" s="227"/>
      <c r="S240" s="227"/>
      <c r="T240" s="227"/>
      <c r="U240" s="227"/>
      <c r="V240" s="227"/>
      <c r="W240" s="229"/>
      <c r="X240" s="227"/>
      <c r="Y240" s="227"/>
      <c r="Z240" s="227"/>
      <c r="AA240" s="227"/>
      <c r="AB240" s="227"/>
      <c r="AC240" s="227"/>
      <c r="AD240" s="227"/>
      <c r="AE240" s="227"/>
      <c r="AF240" s="227"/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92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34"/>
      <c r="BA240" s="34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168"/>
      <c r="BL240" s="168"/>
      <c r="BM240" s="168"/>
      <c r="BN240" s="168"/>
      <c r="BO240" s="168"/>
      <c r="BP240" s="168"/>
      <c r="BQ240" s="168"/>
      <c r="BR240" s="168"/>
      <c r="BS240" s="168"/>
      <c r="BT240" s="168"/>
      <c r="BU240" s="168"/>
      <c r="BV240" s="168"/>
      <c r="BW240" s="168"/>
      <c r="BX240" s="168"/>
      <c r="BY240" s="168"/>
      <c r="BZ240" s="168"/>
      <c r="CA240" s="168"/>
      <c r="CB240" s="168"/>
      <c r="CC240" s="168"/>
      <c r="CD240" s="168"/>
      <c r="CE240" s="168"/>
      <c r="CF240" s="168"/>
      <c r="CG240" s="168"/>
      <c r="CH240" s="168"/>
      <c r="CI240" s="168"/>
      <c r="CJ240" s="168"/>
      <c r="CK240" s="168"/>
      <c r="CL240" s="168"/>
      <c r="CM240" s="168"/>
      <c r="CN240" s="168"/>
      <c r="CO240" s="168"/>
      <c r="CP240" s="168"/>
      <c r="CQ240" s="168"/>
      <c r="CR240" s="168"/>
      <c r="CS240" s="168"/>
      <c r="CT240" s="168"/>
      <c r="CU240" s="168"/>
      <c r="CV240" s="168"/>
      <c r="CW240" s="168"/>
      <c r="CX240" s="168"/>
      <c r="CY240" s="168"/>
      <c r="CZ240" s="168"/>
      <c r="DA240" s="168"/>
      <c r="DB240" s="168"/>
      <c r="DC240" s="168"/>
      <c r="DD240" s="168"/>
      <c r="DE240" s="168"/>
      <c r="DF240" s="168"/>
      <c r="DG240" s="168"/>
      <c r="DH240" s="168"/>
      <c r="DI240" s="168"/>
      <c r="DJ240" s="168"/>
      <c r="DK240" s="168"/>
      <c r="DL240" s="168"/>
      <c r="DM240" s="168"/>
      <c r="DN240" s="168"/>
      <c r="DO240" s="168"/>
      <c r="DP240" s="168"/>
      <c r="DQ240" s="168"/>
      <c r="DR240" s="168"/>
      <c r="DS240" s="168"/>
      <c r="DT240" s="168"/>
      <c r="DU240" s="168"/>
      <c r="DV240" s="168"/>
      <c r="DW240" s="168"/>
      <c r="DX240" s="168"/>
      <c r="DY240" s="168"/>
      <c r="DZ240" s="168"/>
      <c r="EA240" s="168"/>
      <c r="EB240" s="168"/>
      <c r="EC240" s="168"/>
      <c r="ED240" s="168"/>
      <c r="EE240" s="168"/>
      <c r="EF240" s="168"/>
      <c r="EG240" s="168"/>
      <c r="EH240" s="168"/>
      <c r="EI240" s="168"/>
      <c r="EJ240" s="168"/>
      <c r="EK240" s="168"/>
      <c r="EL240" s="168"/>
      <c r="EM240" s="168"/>
      <c r="EN240" s="168"/>
      <c r="EO240" s="168"/>
      <c r="EP240" s="168"/>
      <c r="EQ240" s="168"/>
      <c r="ER240" s="168"/>
      <c r="ES240" s="168"/>
      <c r="ET240" s="168"/>
      <c r="EU240" s="168"/>
      <c r="EV240" s="168"/>
      <c r="EW240" s="168"/>
      <c r="EX240" s="168"/>
      <c r="EY240" s="168"/>
      <c r="EZ240" s="168"/>
      <c r="FA240" s="168"/>
      <c r="FB240" s="168"/>
      <c r="FC240" s="168"/>
      <c r="FD240" s="168"/>
      <c r="FE240" s="168"/>
      <c r="FF240" s="168"/>
      <c r="FG240" s="168"/>
      <c r="FH240" s="168"/>
      <c r="FI240" s="168"/>
      <c r="FJ240" s="168"/>
      <c r="FK240" s="168"/>
      <c r="FL240" s="168"/>
      <c r="FM240" s="168"/>
      <c r="FN240" s="168"/>
      <c r="FO240" s="168"/>
      <c r="FP240" s="168"/>
      <c r="FQ240" s="168"/>
      <c r="FR240" s="168"/>
      <c r="FS240" s="168"/>
      <c r="FT240" s="168"/>
      <c r="FU240" s="168"/>
      <c r="FV240" s="168"/>
      <c r="FW240" s="168"/>
      <c r="FX240" s="168"/>
      <c r="FY240" s="168"/>
      <c r="FZ240" s="168"/>
      <c r="GA240" s="168"/>
      <c r="GB240" s="168"/>
      <c r="GC240" s="168"/>
      <c r="GD240" s="168"/>
      <c r="GE240" s="168"/>
      <c r="GF240" s="168"/>
      <c r="GG240" s="168"/>
      <c r="GH240" s="168"/>
      <c r="GI240" s="168"/>
      <c r="GJ240" s="168"/>
      <c r="GK240" s="168"/>
      <c r="GL240" s="168"/>
      <c r="GM240" s="168"/>
      <c r="GN240" s="168"/>
      <c r="GO240" s="168"/>
      <c r="GP240" s="168"/>
      <c r="GQ240" s="168"/>
      <c r="GR240" s="168"/>
      <c r="GS240" s="168"/>
      <c r="GT240" s="168"/>
      <c r="GU240" s="168"/>
      <c r="GV240" s="168"/>
      <c r="GW240" s="168"/>
      <c r="GX240" s="168"/>
      <c r="GY240" s="168"/>
      <c r="GZ240" s="168"/>
      <c r="HA240" s="168"/>
      <c r="HB240" s="168"/>
      <c r="HC240" s="168"/>
      <c r="HD240" s="168"/>
      <c r="HE240" s="168"/>
      <c r="HF240" s="168"/>
      <c r="HG240" s="168"/>
      <c r="HH240" s="168"/>
      <c r="HI240" s="168"/>
      <c r="HJ240" s="168"/>
      <c r="HK240" s="168"/>
      <c r="HL240" s="168"/>
      <c r="HM240" s="168"/>
      <c r="HN240" s="168"/>
      <c r="HO240" s="168"/>
      <c r="HP240" s="168"/>
      <c r="HQ240" s="168"/>
      <c r="HR240" s="168"/>
      <c r="HS240" s="168"/>
      <c r="HT240" s="168"/>
      <c r="HU240" s="168"/>
      <c r="HV240" s="168"/>
      <c r="HW240" s="168"/>
      <c r="HX240" s="168"/>
      <c r="HY240" s="168"/>
      <c r="HZ240" s="168"/>
      <c r="IA240" s="168"/>
      <c r="IB240" s="168"/>
      <c r="IC240" s="168"/>
      <c r="ID240" s="168"/>
      <c r="IE240" s="168"/>
      <c r="IF240" s="168"/>
      <c r="IG240" s="168"/>
      <c r="IH240" s="168"/>
      <c r="II240" s="168"/>
      <c r="IJ240" s="168"/>
      <c r="IK240" s="168"/>
    </row>
    <row r="241" spans="1:245" s="217" customFormat="1" ht="15.75" hidden="1" outlineLevel="2" x14ac:dyDescent="0.25">
      <c r="A241" s="124" t="s">
        <v>484</v>
      </c>
      <c r="B241" s="63" t="s">
        <v>797</v>
      </c>
      <c r="C241" s="58">
        <v>0</v>
      </c>
      <c r="D241" s="58">
        <f t="shared" si="120"/>
        <v>1600</v>
      </c>
      <c r="E241" s="58">
        <f t="shared" si="160"/>
        <v>0</v>
      </c>
      <c r="F241" s="58">
        <v>0</v>
      </c>
      <c r="G241" s="58">
        <v>0</v>
      </c>
      <c r="H241" s="59">
        <v>0</v>
      </c>
      <c r="I241" s="58">
        <f t="shared" si="161"/>
        <v>1600</v>
      </c>
      <c r="J241" s="59">
        <v>0</v>
      </c>
      <c r="K241" s="58">
        <v>1600</v>
      </c>
      <c r="L241" s="58">
        <v>0</v>
      </c>
      <c r="M241" s="58">
        <f t="shared" si="162"/>
        <v>0</v>
      </c>
      <c r="N241" s="58">
        <v>0</v>
      </c>
      <c r="O241" s="58">
        <v>0</v>
      </c>
      <c r="P241" s="58">
        <v>0</v>
      </c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88" t="s">
        <v>778</v>
      </c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216"/>
      <c r="CI241" s="216"/>
      <c r="CJ241" s="216"/>
      <c r="CK241" s="216"/>
      <c r="CL241" s="216"/>
      <c r="CM241" s="216"/>
      <c r="CN241" s="216"/>
      <c r="CO241" s="216"/>
      <c r="CP241" s="216"/>
      <c r="CQ241" s="216"/>
      <c r="CR241" s="216"/>
      <c r="CS241" s="216"/>
      <c r="CT241" s="216"/>
      <c r="CU241" s="216"/>
      <c r="CV241" s="216"/>
      <c r="CW241" s="216"/>
      <c r="CX241" s="216"/>
      <c r="CY241" s="216"/>
      <c r="CZ241" s="216"/>
      <c r="DA241" s="216"/>
      <c r="DB241" s="216"/>
      <c r="DC241" s="216"/>
      <c r="DD241" s="216"/>
      <c r="DE241" s="216"/>
      <c r="DF241" s="216"/>
      <c r="DG241" s="216"/>
      <c r="DH241" s="216"/>
      <c r="DI241" s="216"/>
      <c r="DJ241" s="216"/>
      <c r="DK241" s="216"/>
      <c r="DL241" s="216"/>
      <c r="DM241" s="216"/>
      <c r="DN241" s="216"/>
      <c r="DO241" s="216"/>
      <c r="DP241" s="216"/>
      <c r="DQ241" s="216"/>
      <c r="DR241" s="216"/>
      <c r="DS241" s="216"/>
      <c r="DT241" s="216"/>
      <c r="DU241" s="216"/>
      <c r="DV241" s="216"/>
      <c r="DW241" s="216"/>
      <c r="DX241" s="216"/>
      <c r="DY241" s="216"/>
      <c r="DZ241" s="216"/>
      <c r="EA241" s="216"/>
      <c r="EB241" s="216"/>
      <c r="EC241" s="216"/>
      <c r="ED241" s="216"/>
      <c r="EE241" s="216"/>
      <c r="EF241" s="216"/>
      <c r="EG241" s="216"/>
      <c r="EH241" s="216"/>
      <c r="EI241" s="216"/>
      <c r="EJ241" s="216"/>
      <c r="EK241" s="216"/>
      <c r="EL241" s="216"/>
      <c r="EM241" s="216"/>
      <c r="EN241" s="216"/>
      <c r="EO241" s="216"/>
      <c r="EP241" s="216"/>
      <c r="EQ241" s="216"/>
      <c r="ER241" s="216"/>
      <c r="ES241" s="216"/>
      <c r="ET241" s="216"/>
      <c r="EU241" s="216"/>
      <c r="EV241" s="216"/>
      <c r="EW241" s="216"/>
      <c r="EX241" s="216"/>
      <c r="EY241" s="216"/>
      <c r="EZ241" s="216"/>
      <c r="FA241" s="216"/>
      <c r="FB241" s="216"/>
      <c r="FC241" s="216"/>
      <c r="FD241" s="216"/>
      <c r="FE241" s="216"/>
      <c r="FF241" s="216"/>
      <c r="FG241" s="216"/>
      <c r="FH241" s="216"/>
      <c r="FI241" s="216"/>
      <c r="FJ241" s="216"/>
      <c r="FK241" s="216"/>
      <c r="FL241" s="216"/>
      <c r="FM241" s="216"/>
      <c r="FN241" s="216"/>
      <c r="FO241" s="216"/>
      <c r="FP241" s="216"/>
      <c r="FQ241" s="216"/>
      <c r="FR241" s="216"/>
      <c r="FS241" s="216"/>
      <c r="FT241" s="216"/>
      <c r="FU241" s="216"/>
      <c r="FV241" s="216"/>
      <c r="FW241" s="216"/>
      <c r="FX241" s="216"/>
      <c r="FY241" s="216"/>
      <c r="FZ241" s="216"/>
      <c r="GA241" s="216"/>
      <c r="GB241" s="216"/>
      <c r="GC241" s="216"/>
      <c r="GD241" s="216"/>
      <c r="GE241" s="216"/>
      <c r="GF241" s="216"/>
      <c r="GG241" s="216"/>
      <c r="GH241" s="216"/>
      <c r="GI241" s="216"/>
      <c r="GJ241" s="216"/>
      <c r="GK241" s="216"/>
      <c r="GL241" s="216"/>
      <c r="GM241" s="216"/>
      <c r="GN241" s="216"/>
      <c r="GO241" s="216"/>
      <c r="GP241" s="216"/>
      <c r="GQ241" s="216"/>
      <c r="GR241" s="216"/>
      <c r="GS241" s="216"/>
      <c r="GT241" s="216"/>
      <c r="GU241" s="216"/>
      <c r="GV241" s="216"/>
      <c r="GW241" s="216"/>
      <c r="GX241" s="216"/>
      <c r="GY241" s="216"/>
      <c r="GZ241" s="216"/>
      <c r="HA241" s="216"/>
      <c r="HB241" s="216"/>
      <c r="HC241" s="216"/>
      <c r="HD241" s="216"/>
      <c r="HE241" s="216"/>
      <c r="HF241" s="216"/>
      <c r="HG241" s="216"/>
      <c r="HH241" s="216"/>
      <c r="HI241" s="216"/>
      <c r="HJ241" s="216"/>
      <c r="HK241" s="216"/>
      <c r="HL241" s="216"/>
      <c r="HM241" s="216"/>
      <c r="HN241" s="216"/>
      <c r="HO241" s="216"/>
      <c r="HP241" s="216"/>
      <c r="HQ241" s="216"/>
      <c r="HR241" s="216"/>
      <c r="HS241" s="216"/>
      <c r="HT241" s="216"/>
      <c r="HU241" s="216"/>
      <c r="HV241" s="216"/>
      <c r="HW241" s="216"/>
      <c r="HX241" s="216"/>
      <c r="HY241" s="216"/>
      <c r="HZ241" s="216"/>
      <c r="IA241" s="216"/>
      <c r="IB241" s="216"/>
      <c r="IC241" s="216"/>
      <c r="ID241" s="216"/>
      <c r="IE241" s="216"/>
      <c r="IF241" s="216"/>
      <c r="IG241" s="216"/>
      <c r="IH241" s="216"/>
      <c r="II241" s="216"/>
      <c r="IJ241" s="216"/>
      <c r="IK241" s="216"/>
    </row>
    <row r="242" spans="1:245" s="223" customFormat="1" ht="15.75" hidden="1" outlineLevel="2" x14ac:dyDescent="0.25">
      <c r="A242" s="124" t="s">
        <v>486</v>
      </c>
      <c r="B242" s="63" t="s">
        <v>863</v>
      </c>
      <c r="C242" s="58">
        <v>0</v>
      </c>
      <c r="D242" s="58">
        <f t="shared" si="120"/>
        <v>600</v>
      </c>
      <c r="E242" s="58">
        <f t="shared" si="160"/>
        <v>0</v>
      </c>
      <c r="F242" s="58">
        <v>0</v>
      </c>
      <c r="G242" s="58">
        <v>0</v>
      </c>
      <c r="H242" s="59">
        <v>0</v>
      </c>
      <c r="I242" s="58">
        <f t="shared" si="161"/>
        <v>0</v>
      </c>
      <c r="J242" s="59">
        <v>0</v>
      </c>
      <c r="K242" s="58">
        <v>0</v>
      </c>
      <c r="L242" s="58">
        <v>0</v>
      </c>
      <c r="M242" s="58">
        <f t="shared" si="162"/>
        <v>600</v>
      </c>
      <c r="N242" s="58">
        <v>0</v>
      </c>
      <c r="O242" s="58">
        <v>600</v>
      </c>
      <c r="P242" s="58">
        <v>0</v>
      </c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89" t="s">
        <v>856</v>
      </c>
      <c r="AQ242" s="222"/>
      <c r="AR242" s="222"/>
      <c r="AS242" s="222"/>
      <c r="AT242" s="222"/>
      <c r="AU242" s="222"/>
      <c r="AV242" s="222"/>
      <c r="AW242" s="222"/>
      <c r="AX242" s="222"/>
      <c r="AY242" s="222"/>
      <c r="AZ242" s="222"/>
      <c r="BA242" s="222"/>
      <c r="BB242" s="222"/>
      <c r="BC242" s="222"/>
      <c r="BD242" s="222"/>
      <c r="BE242" s="222"/>
      <c r="BF242" s="222"/>
      <c r="BG242" s="222"/>
      <c r="BH242" s="222"/>
      <c r="BI242" s="222"/>
      <c r="BJ242" s="222"/>
      <c r="BK242" s="222"/>
      <c r="BL242" s="222"/>
      <c r="BM242" s="222"/>
      <c r="BN242" s="222"/>
      <c r="BO242" s="222"/>
      <c r="BP242" s="222"/>
      <c r="BQ242" s="222"/>
      <c r="BR242" s="222"/>
      <c r="BS242" s="222"/>
      <c r="BT242" s="222"/>
      <c r="BU242" s="222"/>
      <c r="BV242" s="222"/>
      <c r="BW242" s="222"/>
      <c r="BX242" s="222"/>
      <c r="BY242" s="222"/>
      <c r="BZ242" s="222"/>
      <c r="CA242" s="222"/>
      <c r="CB242" s="222"/>
      <c r="CC242" s="222"/>
      <c r="CD242" s="222"/>
      <c r="CE242" s="222"/>
      <c r="CF242" s="222"/>
      <c r="CG242" s="222"/>
      <c r="CH242" s="222"/>
      <c r="CI242" s="222"/>
      <c r="CJ242" s="222"/>
      <c r="CK242" s="222"/>
      <c r="CL242" s="222"/>
      <c r="CM242" s="222"/>
      <c r="CN242" s="222"/>
      <c r="CO242" s="222"/>
      <c r="CP242" s="222"/>
      <c r="CQ242" s="222"/>
      <c r="CR242" s="222"/>
      <c r="CS242" s="222"/>
      <c r="CT242" s="222"/>
      <c r="CU242" s="222"/>
      <c r="CV242" s="222"/>
      <c r="CW242" s="222"/>
      <c r="CX242" s="222"/>
      <c r="CY242" s="222"/>
      <c r="CZ242" s="222"/>
      <c r="DA242" s="222"/>
      <c r="DB242" s="222"/>
      <c r="DC242" s="222"/>
      <c r="DD242" s="222"/>
      <c r="DE242" s="222"/>
      <c r="DF242" s="222"/>
      <c r="DG242" s="222"/>
      <c r="DH242" s="222"/>
      <c r="DI242" s="222"/>
      <c r="DJ242" s="222"/>
      <c r="DK242" s="222"/>
      <c r="DL242" s="222"/>
      <c r="DM242" s="222"/>
      <c r="DN242" s="222"/>
      <c r="DO242" s="222"/>
      <c r="DP242" s="222"/>
      <c r="DQ242" s="222"/>
      <c r="DR242" s="222"/>
      <c r="DS242" s="222"/>
      <c r="DT242" s="222"/>
      <c r="DU242" s="222"/>
      <c r="DV242" s="222"/>
      <c r="DW242" s="222"/>
      <c r="DX242" s="222"/>
      <c r="DY242" s="222"/>
      <c r="DZ242" s="222"/>
      <c r="EA242" s="222"/>
      <c r="EB242" s="222"/>
      <c r="EC242" s="222"/>
      <c r="ED242" s="222"/>
      <c r="EE242" s="222"/>
      <c r="EF242" s="222"/>
      <c r="EG242" s="222"/>
      <c r="EH242" s="222"/>
      <c r="EI242" s="222"/>
      <c r="EJ242" s="222"/>
      <c r="EK242" s="222"/>
      <c r="EL242" s="222"/>
      <c r="EM242" s="222"/>
      <c r="EN242" s="222"/>
      <c r="EO242" s="222"/>
      <c r="EP242" s="222"/>
      <c r="EQ242" s="222"/>
      <c r="ER242" s="222"/>
      <c r="ES242" s="222"/>
      <c r="ET242" s="222"/>
      <c r="EU242" s="222"/>
      <c r="EV242" s="222"/>
      <c r="EW242" s="222"/>
      <c r="EX242" s="222"/>
      <c r="EY242" s="222"/>
      <c r="EZ242" s="222"/>
      <c r="FA242" s="222"/>
      <c r="FB242" s="222"/>
      <c r="FC242" s="222"/>
      <c r="FD242" s="222"/>
      <c r="FE242" s="222"/>
      <c r="FF242" s="222"/>
      <c r="FG242" s="222"/>
      <c r="FH242" s="222"/>
      <c r="FI242" s="222"/>
      <c r="FJ242" s="222"/>
      <c r="FK242" s="222"/>
      <c r="FL242" s="222"/>
      <c r="FM242" s="222"/>
      <c r="FN242" s="222"/>
      <c r="FO242" s="222"/>
      <c r="FP242" s="222"/>
      <c r="FQ242" s="222"/>
      <c r="FR242" s="222"/>
      <c r="FS242" s="222"/>
      <c r="FT242" s="222"/>
      <c r="FU242" s="222"/>
      <c r="FV242" s="222"/>
      <c r="FW242" s="222"/>
      <c r="FX242" s="222"/>
      <c r="FY242" s="222"/>
      <c r="FZ242" s="222"/>
      <c r="GA242" s="222"/>
      <c r="GB242" s="222"/>
      <c r="GC242" s="222"/>
      <c r="GD242" s="222"/>
      <c r="GE242" s="222"/>
      <c r="GF242" s="222"/>
      <c r="GG242" s="222"/>
      <c r="GH242" s="222"/>
      <c r="GI242" s="222"/>
      <c r="GJ242" s="222"/>
      <c r="GK242" s="222"/>
      <c r="GL242" s="222"/>
      <c r="GM242" s="222"/>
      <c r="GN242" s="222"/>
      <c r="GO242" s="222"/>
      <c r="GP242" s="222"/>
      <c r="GQ242" s="222"/>
      <c r="GR242" s="222"/>
      <c r="GS242" s="222"/>
      <c r="GT242" s="222"/>
      <c r="GU242" s="222"/>
      <c r="GV242" s="222"/>
      <c r="GW242" s="222"/>
      <c r="GX242" s="222"/>
      <c r="GY242" s="222"/>
      <c r="GZ242" s="222"/>
      <c r="HA242" s="222"/>
      <c r="HB242" s="222"/>
      <c r="HC242" s="222"/>
      <c r="HD242" s="222"/>
      <c r="HE242" s="222"/>
      <c r="HF242" s="222"/>
      <c r="HG242" s="222"/>
      <c r="HH242" s="222"/>
      <c r="HI242" s="222"/>
      <c r="HJ242" s="222"/>
      <c r="HK242" s="222"/>
      <c r="HL242" s="222"/>
      <c r="HM242" s="222"/>
      <c r="HN242" s="222"/>
      <c r="HO242" s="222"/>
      <c r="HP242" s="222"/>
      <c r="HQ242" s="222"/>
      <c r="HR242" s="222"/>
      <c r="HS242" s="222"/>
      <c r="HT242" s="222"/>
      <c r="HU242" s="222"/>
      <c r="HV242" s="222"/>
      <c r="HW242" s="222"/>
      <c r="HX242" s="222"/>
      <c r="HY242" s="222"/>
      <c r="HZ242" s="222"/>
      <c r="IA242" s="222"/>
      <c r="IB242" s="222"/>
      <c r="IC242" s="222"/>
      <c r="ID242" s="222"/>
      <c r="IE242" s="222"/>
      <c r="IF242" s="222"/>
      <c r="IG242" s="222"/>
      <c r="IH242" s="222"/>
      <c r="II242" s="222"/>
      <c r="IJ242" s="222"/>
      <c r="IK242" s="222"/>
    </row>
    <row r="243" spans="1:245" s="182" customFormat="1" ht="31.5" hidden="1" outlineLevel="1" x14ac:dyDescent="0.2">
      <c r="A243" s="101" t="s">
        <v>667</v>
      </c>
      <c r="B243" s="29" t="s">
        <v>668</v>
      </c>
      <c r="C243" s="31">
        <v>0</v>
      </c>
      <c r="D243" s="31">
        <f t="shared" si="120"/>
        <v>40539.05053</v>
      </c>
      <c r="E243" s="31">
        <f>SUM(F243:H243)</f>
        <v>7279.0505300000004</v>
      </c>
      <c r="F243" s="31">
        <v>0</v>
      </c>
      <c r="G243" s="31">
        <f>9938.19053-600+140.86-3000+800</f>
        <v>7279.0505300000004</v>
      </c>
      <c r="H243" s="179">
        <v>0</v>
      </c>
      <c r="I243" s="31">
        <f t="shared" si="161"/>
        <v>10200</v>
      </c>
      <c r="J243" s="179">
        <v>0</v>
      </c>
      <c r="K243" s="179">
        <f>11015-1500-815+1500</f>
        <v>10200</v>
      </c>
      <c r="L243" s="179">
        <v>0</v>
      </c>
      <c r="M243" s="31">
        <f t="shared" si="162"/>
        <v>23060</v>
      </c>
      <c r="N243" s="179">
        <v>0</v>
      </c>
      <c r="O243" s="179">
        <f>24060-1000</f>
        <v>23060</v>
      </c>
      <c r="P243" s="179">
        <v>0</v>
      </c>
      <c r="Q243" s="180" t="s">
        <v>41</v>
      </c>
      <c r="R243" s="180" t="s">
        <v>41</v>
      </c>
      <c r="S243" s="180" t="s">
        <v>41</v>
      </c>
      <c r="T243" s="180" t="s">
        <v>41</v>
      </c>
      <c r="U243" s="180" t="s">
        <v>41</v>
      </c>
      <c r="V243" s="180" t="s">
        <v>41</v>
      </c>
      <c r="W243" s="180" t="s">
        <v>41</v>
      </c>
      <c r="X243" s="180" t="s">
        <v>41</v>
      </c>
      <c r="Y243" s="180" t="s">
        <v>41</v>
      </c>
      <c r="Z243" s="180" t="s">
        <v>41</v>
      </c>
      <c r="AA243" s="180" t="s">
        <v>41</v>
      </c>
      <c r="AB243" s="180" t="s">
        <v>41</v>
      </c>
      <c r="AC243" s="180" t="s">
        <v>41</v>
      </c>
      <c r="AD243" s="180" t="s">
        <v>41</v>
      </c>
      <c r="AE243" s="180" t="s">
        <v>41</v>
      </c>
      <c r="AF243" s="180" t="s">
        <v>41</v>
      </c>
      <c r="AG243" s="180" t="s">
        <v>41</v>
      </c>
      <c r="AH243" s="180" t="s">
        <v>41</v>
      </c>
      <c r="AI243" s="180" t="s">
        <v>41</v>
      </c>
      <c r="AJ243" s="180" t="s">
        <v>41</v>
      </c>
      <c r="AK243" s="180" t="s">
        <v>41</v>
      </c>
      <c r="AL243" s="180" t="s">
        <v>41</v>
      </c>
      <c r="AM243" s="180" t="s">
        <v>41</v>
      </c>
      <c r="AN243" s="180" t="s">
        <v>41</v>
      </c>
      <c r="AO243" s="248" t="s">
        <v>41</v>
      </c>
      <c r="AP243" s="294">
        <v>438.19053000002168</v>
      </c>
      <c r="AZ243" s="34">
        <f t="shared" si="119"/>
        <v>7279.0505300000004</v>
      </c>
      <c r="BA243" s="34">
        <f t="shared" si="158"/>
        <v>0</v>
      </c>
    </row>
    <row r="244" spans="1:245" s="65" customFormat="1" ht="34.5" customHeight="1" collapsed="1" x14ac:dyDescent="0.2">
      <c r="A244" s="29" t="s">
        <v>975</v>
      </c>
      <c r="B244" s="35" t="s">
        <v>974</v>
      </c>
      <c r="C244" s="313">
        <f>SUM(C245,C255,C264,C278,C290,C294,C296,Лист1!C36,C301,C314,C323,C329,C334,C343,C354,C362,C383,C390,C398,C404)</f>
        <v>88.734999999999999</v>
      </c>
      <c r="D244" s="313">
        <f t="shared" ref="D244:P244" si="165">SUM(D245,D255,D264,D278,D290,D294,D296,D301,D314,D323,D329,D334,D343,D354,D362,D383,D390,D398,D404)</f>
        <v>838648.89599999995</v>
      </c>
      <c r="E244" s="313">
        <f t="shared" si="165"/>
        <v>763967.89599999995</v>
      </c>
      <c r="F244" s="313">
        <f t="shared" si="165"/>
        <v>0</v>
      </c>
      <c r="G244" s="313">
        <f t="shared" si="165"/>
        <v>763967.89599999995</v>
      </c>
      <c r="H244" s="313">
        <f t="shared" si="165"/>
        <v>0</v>
      </c>
      <c r="I244" s="313">
        <f t="shared" si="165"/>
        <v>10000</v>
      </c>
      <c r="J244" s="313">
        <f t="shared" si="165"/>
        <v>0</v>
      </c>
      <c r="K244" s="313">
        <f t="shared" si="165"/>
        <v>10000</v>
      </c>
      <c r="L244" s="313">
        <f t="shared" si="165"/>
        <v>0</v>
      </c>
      <c r="M244" s="313">
        <f t="shared" si="165"/>
        <v>64681</v>
      </c>
      <c r="N244" s="313">
        <f t="shared" si="165"/>
        <v>0</v>
      </c>
      <c r="O244" s="313">
        <f t="shared" si="165"/>
        <v>64681</v>
      </c>
      <c r="P244" s="313">
        <f t="shared" si="165"/>
        <v>0</v>
      </c>
      <c r="Q244" s="190" t="e">
        <f>SUM(Q245,Q255,Q264,Q278,Q290,Q294,Q296,#REF!,Q301,Q314,Q323,Q329,Q334,Q343,Q354,Q362,Q383,Q390,Q398,Q404)</f>
        <v>#REF!</v>
      </c>
      <c r="R244" s="190" t="e">
        <f>SUM(R245,R255,R264,R278,R290,R294,R296,#REF!,R301,R314,R323,R329,R334,R343,R354,R362,R383,R390,R398,R404)</f>
        <v>#REF!</v>
      </c>
      <c r="S244" s="190" t="e">
        <f>SUM(S245,S255,S264,S278,S290,S294,S296,#REF!,S301,S314,S323,S329,S334,S343,S354,S362,S383,S390,S398,S404)</f>
        <v>#REF!</v>
      </c>
      <c r="T244" s="190" t="e">
        <f>SUM(T245,T255,T264,T278,T290,T294,T296,#REF!,T301,T314,T323,T329,T334,T343,T354,T362,T383,T390,T398,T404)</f>
        <v>#REF!</v>
      </c>
      <c r="U244" s="190" t="e">
        <f>SUM(U245,U255,U264,U278,U290,U294,U296,#REF!,U301,U314,U323,U329,U334,U343,U354,U362,U383,U390,U398,U404)</f>
        <v>#REF!</v>
      </c>
      <c r="V244" s="190" t="e">
        <f>SUM(V245,V255,V264,V278,V290,V294,V296,#REF!,V301,V314,V323,V329,V334,V343,V354,V362,V383,V390,V398,V404)</f>
        <v>#REF!</v>
      </c>
      <c r="W244" s="190" t="e">
        <f>SUM(W245,W255,W264,W278,W290,W294,W296,#REF!,W301,W314,W323,W329,W334,W343,W354,W362,W383,W390,W398,W404)</f>
        <v>#REF!</v>
      </c>
      <c r="X244" s="190" t="e">
        <f>SUM(X245,X255,X264,X278,X290,X294,X296,#REF!,X301,X314,X323,X329,X334,X343,X354,X362,X383,X390,X398,X404)</f>
        <v>#REF!</v>
      </c>
      <c r="Y244" s="190" t="e">
        <f>SUM(Y245,Y255,Y264,Y278,Y290,Y294,Y296,#REF!,Y301,Y314,Y323,Y329,Y334,Y343,Y354,Y362,Y383,Y390,Y398,Y404)</f>
        <v>#REF!</v>
      </c>
      <c r="Z244" s="190" t="e">
        <f>SUM(Z245,Z255,Z264,Z278,Z290,Z294,Z296,#REF!,Z301,Z314,Z323,Z329,Z334,Z343,Z354,Z362,Z383,Z390,Z398,Z404)</f>
        <v>#REF!</v>
      </c>
      <c r="AA244" s="190" t="e">
        <f>SUM(AA245,AA255,AA264,AA278,AA290,AA294,AA296,#REF!,AA301,AA314,AA323,AA329,AA334,AA343,AA354,AA362,AA383,AA390,AA398,AA404)</f>
        <v>#REF!</v>
      </c>
      <c r="AB244" s="190" t="e">
        <f>SUM(AB245,AB255,AB264,AB278,AB290,AB294,AB296,#REF!,AB301,AB314,AB323,AB329,AB334,AB343,AB354,AB362,AB383,AB390,AB398,AB404)</f>
        <v>#REF!</v>
      </c>
      <c r="AC244" s="190" t="e">
        <f>SUM(AC245,AC255,AC264,AC278,AC290,AC294,AC296,#REF!,AC301,AC314,AC323,AC329,AC334,AC343,AC354,AC362,AC383,AC390,AC398,AC404)</f>
        <v>#REF!</v>
      </c>
      <c r="AD244" s="190" t="e">
        <f>SUM(AD245,AD255,AD264,AD278,AD290,AD294,AD296,#REF!,AD301,AD314,AD323,AD329,AD334,AD343,AD354,AD362,AD383,AD390,AD398,AD404)</f>
        <v>#REF!</v>
      </c>
      <c r="AE244" s="190" t="e">
        <f>SUM(AE245,AE255,AE264,AE278,AE290,AE294,AE296,#REF!,AE301,AE314,AE323,AE329,AE334,AE343,AE354,AE362,AE383,AE390,AE398,AE404)</f>
        <v>#REF!</v>
      </c>
      <c r="AF244" s="190" t="e">
        <f>SUM(AF245,AF255,AF264,AF278,AF290,AF294,AF296,#REF!,AF301,AF314,AF323,AF329,AF334,AF343,AF354,AF362,AF383,AF390,AF398,AF404)</f>
        <v>#REF!</v>
      </c>
      <c r="AG244" s="190" t="e">
        <f>SUM(AG245,AG255,AG264,AG278,AG290,AG294,AG296,#REF!,AG301,AG314,AG323,AG329,AG334,AG343,AG354,AG362,AG383,AG390,AG398,AG404)</f>
        <v>#REF!</v>
      </c>
      <c r="AH244" s="190" t="e">
        <f>SUM(AH245,AH255,AH264,AH278,AH290,AH294,AH296,#REF!,AH301,AH314,AH323,AH329,AH334,AH343,AH354,AH362,AH383,AH390,AH398,AH404)</f>
        <v>#REF!</v>
      </c>
      <c r="AI244" s="190" t="e">
        <f>SUM(AI245,AI255,AI264,AI278,AI290,AI294,AI296,#REF!,AI301,AI314,AI323,AI329,AI334,AI343,AI354,AI362,AI383,AI390,AI398,AI404)</f>
        <v>#REF!</v>
      </c>
      <c r="AJ244" s="190" t="e">
        <f>SUM(AJ245,AJ255,AJ264,AJ278,AJ290,AJ294,AJ296,#REF!,AJ301,AJ314,AJ323,AJ329,AJ334,AJ343,AJ354,AJ362,AJ383,AJ390,AJ398,AJ404)</f>
        <v>#REF!</v>
      </c>
      <c r="AK244" s="190" t="e">
        <f>SUM(AK245,AK255,AK264,AK278,AK290,AK294,AK296,#REF!,AK301,AK314,AK323,AK329,AK334,AK343,AK354,AK362,AK383,AK390,AK398,AK404)</f>
        <v>#REF!</v>
      </c>
      <c r="AL244" s="190" t="e">
        <f>SUM(AL245,AL255,AL264,AL278,AL290,AL294,AL296,#REF!,AL301,AL314,AL323,AL329,AL334,AL343,AL354,AL362,AL383,AL390,AL398,AL404)</f>
        <v>#REF!</v>
      </c>
      <c r="AM244" s="190" t="e">
        <f>SUM(AM245,AM255,AM264,AM278,AM290,AM294,AM296,#REF!,AM301,AM314,AM323,AM329,AM334,AM343,AM354,AM362,AM383,AM390,AM398,AM404)</f>
        <v>#REF!</v>
      </c>
      <c r="AN244" s="190" t="e">
        <f>SUM(AN245,AN255,AN264,AN278,AN290,AN294,AN296,#REF!,AN301,AN314,AN323,AN329,AN334,AN343,AN354,AN362,AN383,AN390,AN398,AN404)</f>
        <v>#REF!</v>
      </c>
      <c r="AO244" s="314" t="e">
        <f>SUM(AO245,AO255,AO264,AO278,AO290,AO294,AO296,#REF!,AO301,AO314,AO323,AO329,AO334,AO343,AO354,AO362,AO383,AO390,AO398,AO404)</f>
        <v>#REF!</v>
      </c>
      <c r="AP244" s="315">
        <f>G244-'[2]ЧИСТОВИК (на печать2021)'!F10</f>
        <v>-103335.70400000014</v>
      </c>
      <c r="AQ244" s="205" t="e">
        <f>SUM(#REF!,#REF!,E244)</f>
        <v>#REF!</v>
      </c>
      <c r="AX244" s="239">
        <v>616813.6</v>
      </c>
      <c r="AY244" s="239">
        <v>32835.924840000342</v>
      </c>
      <c r="AZ244" s="239">
        <f t="shared" si="119"/>
        <v>763967.89599999995</v>
      </c>
      <c r="BA244" s="239">
        <f t="shared" si="158"/>
        <v>0</v>
      </c>
      <c r="BB244" s="239"/>
      <c r="BC244" s="239"/>
      <c r="BD244" s="239"/>
      <c r="BE244" s="239"/>
      <c r="BF244" s="239"/>
      <c r="BG244" s="239"/>
    </row>
    <row r="245" spans="1:245" s="54" customFormat="1" ht="15.75" hidden="1" outlineLevel="1" x14ac:dyDescent="0.2">
      <c r="A245" s="29">
        <v>1</v>
      </c>
      <c r="B245" s="29" t="s">
        <v>46</v>
      </c>
      <c r="C245" s="31">
        <f t="shared" ref="C245:P245" si="166">SUM(C246:C254)</f>
        <v>3.6100000000000003</v>
      </c>
      <c r="D245" s="31">
        <f t="shared" si="166"/>
        <v>60935.515999999996</v>
      </c>
      <c r="E245" s="31">
        <f t="shared" si="166"/>
        <v>55935.515999999996</v>
      </c>
      <c r="F245" s="31">
        <f t="shared" si="166"/>
        <v>0</v>
      </c>
      <c r="G245" s="31">
        <f t="shared" si="166"/>
        <v>55935.515999999996</v>
      </c>
      <c r="H245" s="31">
        <f t="shared" si="166"/>
        <v>0</v>
      </c>
      <c r="I245" s="31">
        <f t="shared" si="166"/>
        <v>0</v>
      </c>
      <c r="J245" s="31">
        <f t="shared" si="166"/>
        <v>0</v>
      </c>
      <c r="K245" s="31">
        <f t="shared" si="166"/>
        <v>0</v>
      </c>
      <c r="L245" s="31">
        <f t="shared" si="166"/>
        <v>0</v>
      </c>
      <c r="M245" s="31">
        <f t="shared" si="166"/>
        <v>5000</v>
      </c>
      <c r="N245" s="31">
        <f t="shared" si="166"/>
        <v>0</v>
      </c>
      <c r="O245" s="31">
        <f t="shared" si="166"/>
        <v>5000</v>
      </c>
      <c r="P245" s="31">
        <f t="shared" si="166"/>
        <v>0</v>
      </c>
      <c r="Q245" s="52" t="s">
        <v>41</v>
      </c>
      <c r="R245" s="52" t="s">
        <v>41</v>
      </c>
      <c r="S245" s="52" t="s">
        <v>41</v>
      </c>
      <c r="T245" s="52" t="s">
        <v>41</v>
      </c>
      <c r="U245" s="52" t="s">
        <v>41</v>
      </c>
      <c r="V245" s="52" t="s">
        <v>41</v>
      </c>
      <c r="W245" s="52" t="s">
        <v>41</v>
      </c>
      <c r="X245" s="52" t="s">
        <v>41</v>
      </c>
      <c r="Y245" s="52" t="s">
        <v>41</v>
      </c>
      <c r="Z245" s="52" t="s">
        <v>41</v>
      </c>
      <c r="AA245" s="52" t="s">
        <v>41</v>
      </c>
      <c r="AB245" s="52" t="s">
        <v>41</v>
      </c>
      <c r="AC245" s="52" t="s">
        <v>41</v>
      </c>
      <c r="AD245" s="52" t="s">
        <v>41</v>
      </c>
      <c r="AE245" s="52" t="s">
        <v>41</v>
      </c>
      <c r="AF245" s="52" t="s">
        <v>41</v>
      </c>
      <c r="AG245" s="52" t="s">
        <v>41</v>
      </c>
      <c r="AH245" s="52" t="s">
        <v>41</v>
      </c>
      <c r="AI245" s="52" t="s">
        <v>41</v>
      </c>
      <c r="AJ245" s="52" t="s">
        <v>41</v>
      </c>
      <c r="AK245" s="52" t="s">
        <v>41</v>
      </c>
      <c r="AL245" s="52" t="s">
        <v>41</v>
      </c>
      <c r="AM245" s="52" t="s">
        <v>41</v>
      </c>
      <c r="AN245" s="52" t="s">
        <v>41</v>
      </c>
      <c r="AO245" s="245" t="s">
        <v>41</v>
      </c>
      <c r="AP245" s="255"/>
      <c r="AX245" s="54">
        <v>566815</v>
      </c>
      <c r="AY245" s="55">
        <v>10788.599999999977</v>
      </c>
      <c r="AZ245" s="34">
        <f t="shared" si="119"/>
        <v>55935.515999999996</v>
      </c>
      <c r="BA245" s="34">
        <f t="shared" si="158"/>
        <v>0</v>
      </c>
    </row>
    <row r="246" spans="1:245" s="65" customFormat="1" ht="15.75" hidden="1" outlineLevel="2" x14ac:dyDescent="0.2">
      <c r="A246" s="98" t="s">
        <v>47</v>
      </c>
      <c r="B246" s="63" t="s">
        <v>58</v>
      </c>
      <c r="C246" s="58">
        <v>0</v>
      </c>
      <c r="D246" s="58">
        <f t="shared" ref="D246:D254" si="167">E246+I246+M246</f>
        <v>6903.5515999999998</v>
      </c>
      <c r="E246" s="58">
        <f t="shared" ref="E246:E254" si="168">SUM(F246:H246)</f>
        <v>6903.5515999999998</v>
      </c>
      <c r="F246" s="58">
        <v>0</v>
      </c>
      <c r="G246" s="58">
        <v>6903.5515999999998</v>
      </c>
      <c r="H246" s="59">
        <v>0</v>
      </c>
      <c r="I246" s="58">
        <f t="shared" ref="I246:I254" si="169">SUM(J246:L246)</f>
        <v>0</v>
      </c>
      <c r="J246" s="59">
        <v>0</v>
      </c>
      <c r="K246" s="58">
        <v>0</v>
      </c>
      <c r="L246" s="58">
        <v>0</v>
      </c>
      <c r="M246" s="58">
        <f t="shared" ref="M246:M254" si="170">SUM(N246:P246)</f>
        <v>0</v>
      </c>
      <c r="N246" s="59">
        <v>0</v>
      </c>
      <c r="O246" s="58">
        <v>0</v>
      </c>
      <c r="P246" s="58">
        <v>0</v>
      </c>
      <c r="Q246" s="60" t="s">
        <v>55</v>
      </c>
      <c r="R246" s="60" t="s">
        <v>55</v>
      </c>
      <c r="S246" s="60" t="s">
        <v>59</v>
      </c>
      <c r="T246" s="60" t="s">
        <v>60</v>
      </c>
      <c r="U246" s="60" t="s">
        <v>61</v>
      </c>
      <c r="V246" s="60" t="s">
        <v>62</v>
      </c>
      <c r="W246" s="60" t="s">
        <v>63</v>
      </c>
      <c r="X246" s="60"/>
      <c r="Y246" s="60"/>
      <c r="Z246" s="60"/>
      <c r="AA246" s="60"/>
      <c r="AB246" s="60"/>
      <c r="AC246" s="60" t="s">
        <v>55</v>
      </c>
      <c r="AD246" s="60" t="s">
        <v>64</v>
      </c>
      <c r="AE246" s="60" t="s">
        <v>63</v>
      </c>
      <c r="AF246" s="60" t="s">
        <v>55</v>
      </c>
      <c r="AG246" s="58"/>
      <c r="AH246" s="58"/>
      <c r="AI246" s="58"/>
      <c r="AJ246" s="58"/>
      <c r="AK246" s="58"/>
      <c r="AL246" s="58"/>
      <c r="AM246" s="58"/>
      <c r="AN246" s="58"/>
      <c r="AO246" s="59"/>
      <c r="AP246" s="256" t="s">
        <v>65</v>
      </c>
      <c r="AZ246" s="34">
        <f t="shared" si="119"/>
        <v>6903.5515999999998</v>
      </c>
      <c r="BA246" s="34">
        <f t="shared" si="158"/>
        <v>0</v>
      </c>
    </row>
    <row r="247" spans="1:245" s="67" customFormat="1" ht="15.75" hidden="1" outlineLevel="2" x14ac:dyDescent="0.2">
      <c r="A247" s="98" t="s">
        <v>57</v>
      </c>
      <c r="B247" s="63" t="s">
        <v>67</v>
      </c>
      <c r="C247" s="58">
        <v>0.22</v>
      </c>
      <c r="D247" s="58">
        <f t="shared" si="167"/>
        <v>2000</v>
      </c>
      <c r="E247" s="58">
        <f t="shared" si="168"/>
        <v>2000</v>
      </c>
      <c r="F247" s="58">
        <v>0</v>
      </c>
      <c r="G247" s="58">
        <v>2000</v>
      </c>
      <c r="H247" s="59">
        <v>0</v>
      </c>
      <c r="I247" s="58">
        <f t="shared" si="169"/>
        <v>0</v>
      </c>
      <c r="J247" s="59">
        <v>0</v>
      </c>
      <c r="K247" s="58">
        <v>0</v>
      </c>
      <c r="L247" s="58">
        <v>0</v>
      </c>
      <c r="M247" s="58">
        <f t="shared" si="170"/>
        <v>0</v>
      </c>
      <c r="N247" s="59">
        <v>0</v>
      </c>
      <c r="O247" s="58">
        <v>0</v>
      </c>
      <c r="P247" s="58">
        <v>0</v>
      </c>
      <c r="Q247" s="60" t="s">
        <v>55</v>
      </c>
      <c r="R247" s="60" t="s">
        <v>62</v>
      </c>
      <c r="S247" s="60" t="s">
        <v>68</v>
      </c>
      <c r="T247" s="60" t="s">
        <v>69</v>
      </c>
      <c r="U247" s="60" t="s">
        <v>70</v>
      </c>
      <c r="V247" s="60" t="s">
        <v>71</v>
      </c>
      <c r="W247" s="60" t="s">
        <v>72</v>
      </c>
      <c r="X247" s="60"/>
      <c r="Y247" s="60"/>
      <c r="Z247" s="60"/>
      <c r="AA247" s="60"/>
      <c r="AB247" s="60"/>
      <c r="AC247" s="60" t="s">
        <v>55</v>
      </c>
      <c r="AD247" s="60" t="s">
        <v>73</v>
      </c>
      <c r="AE247" s="60" t="s">
        <v>72</v>
      </c>
      <c r="AF247" s="60" t="s">
        <v>55</v>
      </c>
      <c r="AG247" s="58"/>
      <c r="AH247" s="58"/>
      <c r="AI247" s="58"/>
      <c r="AJ247" s="58"/>
      <c r="AK247" s="58"/>
      <c r="AL247" s="58"/>
      <c r="AM247" s="58"/>
      <c r="AN247" s="58"/>
      <c r="AO247" s="59"/>
      <c r="AP247" s="257"/>
      <c r="AZ247" s="34">
        <f t="shared" si="119"/>
        <v>2000</v>
      </c>
      <c r="BA247" s="34">
        <f t="shared" si="158"/>
        <v>0</v>
      </c>
    </row>
    <row r="248" spans="1:245" s="67" customFormat="1" ht="15.75" hidden="1" outlineLevel="2" x14ac:dyDescent="0.2">
      <c r="A248" s="98" t="s">
        <v>66</v>
      </c>
      <c r="B248" s="63" t="s">
        <v>75</v>
      </c>
      <c r="C248" s="58">
        <v>0.25</v>
      </c>
      <c r="D248" s="58">
        <f t="shared" si="167"/>
        <v>3400</v>
      </c>
      <c r="E248" s="58">
        <f t="shared" si="168"/>
        <v>3400</v>
      </c>
      <c r="F248" s="58">
        <v>0</v>
      </c>
      <c r="G248" s="58">
        <v>3400</v>
      </c>
      <c r="H248" s="59">
        <v>0</v>
      </c>
      <c r="I248" s="58">
        <f t="shared" si="169"/>
        <v>0</v>
      </c>
      <c r="J248" s="59">
        <v>0</v>
      </c>
      <c r="K248" s="58">
        <v>0</v>
      </c>
      <c r="L248" s="58">
        <v>0</v>
      </c>
      <c r="M248" s="58">
        <f t="shared" si="170"/>
        <v>0</v>
      </c>
      <c r="N248" s="59">
        <v>0</v>
      </c>
      <c r="O248" s="58">
        <v>0</v>
      </c>
      <c r="P248" s="58">
        <v>0</v>
      </c>
      <c r="Q248" s="60" t="s">
        <v>55</v>
      </c>
      <c r="R248" s="60" t="s">
        <v>76</v>
      </c>
      <c r="S248" s="60" t="s">
        <v>69</v>
      </c>
      <c r="T248" s="60" t="s">
        <v>70</v>
      </c>
      <c r="U248" s="60" t="s">
        <v>77</v>
      </c>
      <c r="V248" s="60" t="s">
        <v>78</v>
      </c>
      <c r="W248" s="60" t="s">
        <v>72</v>
      </c>
      <c r="X248" s="60"/>
      <c r="Y248" s="60"/>
      <c r="Z248" s="60"/>
      <c r="AA248" s="60"/>
      <c r="AB248" s="60"/>
      <c r="AC248" s="60" t="s">
        <v>55</v>
      </c>
      <c r="AD248" s="60" t="s">
        <v>79</v>
      </c>
      <c r="AE248" s="60" t="s">
        <v>80</v>
      </c>
      <c r="AF248" s="60" t="s">
        <v>55</v>
      </c>
      <c r="AG248" s="58"/>
      <c r="AH248" s="58"/>
      <c r="AI248" s="58"/>
      <c r="AJ248" s="58"/>
      <c r="AK248" s="58"/>
      <c r="AL248" s="58"/>
      <c r="AM248" s="58"/>
      <c r="AN248" s="58"/>
      <c r="AO248" s="59"/>
      <c r="AP248" s="258"/>
      <c r="AZ248" s="34">
        <f t="shared" si="119"/>
        <v>3400</v>
      </c>
      <c r="BA248" s="34">
        <f t="shared" si="158"/>
        <v>0</v>
      </c>
    </row>
    <row r="249" spans="1:245" s="67" customFormat="1" ht="15.75" hidden="1" outlineLevel="2" x14ac:dyDescent="0.2">
      <c r="A249" s="98" t="s">
        <v>74</v>
      </c>
      <c r="B249" s="63" t="s">
        <v>82</v>
      </c>
      <c r="C249" s="58">
        <v>0.27</v>
      </c>
      <c r="D249" s="58">
        <f t="shared" si="167"/>
        <v>3300</v>
      </c>
      <c r="E249" s="58">
        <f t="shared" si="168"/>
        <v>3300</v>
      </c>
      <c r="F249" s="58">
        <v>0</v>
      </c>
      <c r="G249" s="58">
        <v>3300</v>
      </c>
      <c r="H249" s="59">
        <v>0</v>
      </c>
      <c r="I249" s="58">
        <f t="shared" si="169"/>
        <v>0</v>
      </c>
      <c r="J249" s="59">
        <v>0</v>
      </c>
      <c r="K249" s="58">
        <v>0</v>
      </c>
      <c r="L249" s="58">
        <v>0</v>
      </c>
      <c r="M249" s="58">
        <f t="shared" si="170"/>
        <v>0</v>
      </c>
      <c r="N249" s="59">
        <v>0</v>
      </c>
      <c r="O249" s="58">
        <v>0</v>
      </c>
      <c r="P249" s="58">
        <v>0</v>
      </c>
      <c r="Q249" s="60" t="s">
        <v>55</v>
      </c>
      <c r="R249" s="60" t="s">
        <v>83</v>
      </c>
      <c r="S249" s="60" t="s">
        <v>70</v>
      </c>
      <c r="T249" s="60" t="s">
        <v>71</v>
      </c>
      <c r="U249" s="60" t="s">
        <v>78</v>
      </c>
      <c r="V249" s="60" t="s">
        <v>84</v>
      </c>
      <c r="W249" s="60" t="s">
        <v>85</v>
      </c>
      <c r="X249" s="60"/>
      <c r="Y249" s="60"/>
      <c r="Z249" s="60"/>
      <c r="AA249" s="60"/>
      <c r="AB249" s="60"/>
      <c r="AC249" s="60" t="s">
        <v>55</v>
      </c>
      <c r="AD249" s="60" t="s">
        <v>86</v>
      </c>
      <c r="AE249" s="60" t="s">
        <v>85</v>
      </c>
      <c r="AF249" s="60" t="s">
        <v>55</v>
      </c>
      <c r="AG249" s="58"/>
      <c r="AH249" s="58"/>
      <c r="AI249" s="58"/>
      <c r="AJ249" s="58"/>
      <c r="AK249" s="58"/>
      <c r="AL249" s="58"/>
      <c r="AM249" s="58"/>
      <c r="AN249" s="58"/>
      <c r="AO249" s="59"/>
      <c r="AP249" s="257"/>
      <c r="AZ249" s="34">
        <f t="shared" si="119"/>
        <v>3300</v>
      </c>
      <c r="BA249" s="34">
        <f t="shared" si="158"/>
        <v>0</v>
      </c>
    </row>
    <row r="250" spans="1:245" s="67" customFormat="1" ht="31.5" hidden="1" outlineLevel="2" x14ac:dyDescent="0.2">
      <c r="A250" s="98" t="s">
        <v>81</v>
      </c>
      <c r="B250" s="63" t="s">
        <v>88</v>
      </c>
      <c r="C250" s="58">
        <v>0.41</v>
      </c>
      <c r="D250" s="58">
        <f t="shared" si="167"/>
        <v>6000</v>
      </c>
      <c r="E250" s="58">
        <f t="shared" si="168"/>
        <v>6000</v>
      </c>
      <c r="F250" s="58">
        <v>0</v>
      </c>
      <c r="G250" s="58">
        <v>6000</v>
      </c>
      <c r="H250" s="59">
        <v>0</v>
      </c>
      <c r="I250" s="58">
        <f t="shared" si="169"/>
        <v>0</v>
      </c>
      <c r="J250" s="59">
        <v>0</v>
      </c>
      <c r="K250" s="58">
        <v>0</v>
      </c>
      <c r="L250" s="58">
        <v>0</v>
      </c>
      <c r="M250" s="58">
        <f t="shared" si="170"/>
        <v>0</v>
      </c>
      <c r="N250" s="59">
        <v>0</v>
      </c>
      <c r="O250" s="58">
        <v>0</v>
      </c>
      <c r="P250" s="58">
        <v>0</v>
      </c>
      <c r="Q250" s="60" t="s">
        <v>55</v>
      </c>
      <c r="R250" s="60" t="s">
        <v>55</v>
      </c>
      <c r="S250" s="60" t="s">
        <v>89</v>
      </c>
      <c r="T250" s="60" t="s">
        <v>90</v>
      </c>
      <c r="U250" s="60" t="s">
        <v>91</v>
      </c>
      <c r="V250" s="60" t="s">
        <v>64</v>
      </c>
      <c r="W250" s="60" t="s">
        <v>92</v>
      </c>
      <c r="X250" s="60"/>
      <c r="Y250" s="60"/>
      <c r="Z250" s="60"/>
      <c r="AA250" s="60"/>
      <c r="AB250" s="60"/>
      <c r="AC250" s="60" t="s">
        <v>55</v>
      </c>
      <c r="AD250" s="60" t="s">
        <v>93</v>
      </c>
      <c r="AE250" s="60" t="s">
        <v>92</v>
      </c>
      <c r="AF250" s="60" t="s">
        <v>55</v>
      </c>
      <c r="AG250" s="58"/>
      <c r="AH250" s="58"/>
      <c r="AI250" s="58"/>
      <c r="AJ250" s="58"/>
      <c r="AK250" s="58"/>
      <c r="AL250" s="58"/>
      <c r="AM250" s="58"/>
      <c r="AN250" s="58"/>
      <c r="AO250" s="59"/>
      <c r="AP250" s="257"/>
      <c r="AZ250" s="34">
        <f t="shared" si="119"/>
        <v>6000</v>
      </c>
      <c r="BA250" s="34">
        <f t="shared" si="158"/>
        <v>0</v>
      </c>
    </row>
    <row r="251" spans="1:245" s="67" customFormat="1" ht="15.75" hidden="1" outlineLevel="2" x14ac:dyDescent="0.2">
      <c r="A251" s="98" t="s">
        <v>87</v>
      </c>
      <c r="B251" s="63" t="s">
        <v>95</v>
      </c>
      <c r="C251" s="58">
        <v>0.12</v>
      </c>
      <c r="D251" s="58">
        <f t="shared" si="167"/>
        <v>10000</v>
      </c>
      <c r="E251" s="58">
        <f t="shared" si="168"/>
        <v>10000</v>
      </c>
      <c r="F251" s="58">
        <v>0</v>
      </c>
      <c r="G251" s="58">
        <v>10000</v>
      </c>
      <c r="H251" s="59">
        <v>0</v>
      </c>
      <c r="I251" s="58">
        <f t="shared" si="169"/>
        <v>0</v>
      </c>
      <c r="J251" s="59">
        <v>0</v>
      </c>
      <c r="K251" s="58">
        <v>0</v>
      </c>
      <c r="L251" s="58">
        <v>0</v>
      </c>
      <c r="M251" s="58">
        <f t="shared" si="170"/>
        <v>0</v>
      </c>
      <c r="N251" s="59">
        <v>0</v>
      </c>
      <c r="O251" s="58">
        <v>0</v>
      </c>
      <c r="P251" s="58">
        <v>0</v>
      </c>
      <c r="Q251" s="60" t="s">
        <v>55</v>
      </c>
      <c r="R251" s="60" t="s">
        <v>76</v>
      </c>
      <c r="S251" s="60" t="s">
        <v>69</v>
      </c>
      <c r="T251" s="60" t="s">
        <v>96</v>
      </c>
      <c r="U251" s="60" t="s">
        <v>71</v>
      </c>
      <c r="V251" s="60" t="s">
        <v>97</v>
      </c>
      <c r="W251" s="60" t="s">
        <v>72</v>
      </c>
      <c r="X251" s="60"/>
      <c r="Y251" s="60"/>
      <c r="Z251" s="60"/>
      <c r="AA251" s="60"/>
      <c r="AB251" s="60"/>
      <c r="AC251" s="60" t="s">
        <v>55</v>
      </c>
      <c r="AD251" s="60" t="s">
        <v>79</v>
      </c>
      <c r="AE251" s="60" t="s">
        <v>72</v>
      </c>
      <c r="AF251" s="60" t="s">
        <v>55</v>
      </c>
      <c r="AG251" s="58"/>
      <c r="AH251" s="58"/>
      <c r="AI251" s="58"/>
      <c r="AJ251" s="58"/>
      <c r="AK251" s="58"/>
      <c r="AL251" s="58"/>
      <c r="AM251" s="58"/>
      <c r="AN251" s="58"/>
      <c r="AO251" s="59"/>
      <c r="AP251" s="259"/>
      <c r="AZ251" s="34">
        <f t="shared" si="119"/>
        <v>10000</v>
      </c>
      <c r="BA251" s="34">
        <f t="shared" si="158"/>
        <v>0</v>
      </c>
    </row>
    <row r="252" spans="1:245" s="70" customFormat="1" ht="31.5" hidden="1" outlineLevel="2" x14ac:dyDescent="0.2">
      <c r="A252" s="98" t="s">
        <v>94</v>
      </c>
      <c r="B252" s="63" t="s">
        <v>99</v>
      </c>
      <c r="C252" s="58">
        <v>2.12</v>
      </c>
      <c r="D252" s="58">
        <f t="shared" si="167"/>
        <v>18900</v>
      </c>
      <c r="E252" s="58">
        <f t="shared" si="168"/>
        <v>18900</v>
      </c>
      <c r="F252" s="58">
        <v>0</v>
      </c>
      <c r="G252" s="58">
        <v>18900</v>
      </c>
      <c r="H252" s="59">
        <v>0</v>
      </c>
      <c r="I252" s="58">
        <f t="shared" si="169"/>
        <v>0</v>
      </c>
      <c r="J252" s="59">
        <v>0</v>
      </c>
      <c r="K252" s="58">
        <v>0</v>
      </c>
      <c r="L252" s="58">
        <v>0</v>
      </c>
      <c r="M252" s="58">
        <f t="shared" si="170"/>
        <v>0</v>
      </c>
      <c r="N252" s="59">
        <v>0</v>
      </c>
      <c r="O252" s="58">
        <v>0</v>
      </c>
      <c r="P252" s="58">
        <v>0</v>
      </c>
      <c r="Q252" s="60" t="s">
        <v>55</v>
      </c>
      <c r="R252" s="60" t="s">
        <v>76</v>
      </c>
      <c r="S252" s="60" t="s">
        <v>69</v>
      </c>
      <c r="T252" s="60" t="s">
        <v>96</v>
      </c>
      <c r="U252" s="60" t="s">
        <v>71</v>
      </c>
      <c r="V252" s="60" t="s">
        <v>97</v>
      </c>
      <c r="W252" s="60" t="s">
        <v>100</v>
      </c>
      <c r="X252" s="60"/>
      <c r="Y252" s="60"/>
      <c r="Z252" s="60"/>
      <c r="AA252" s="60"/>
      <c r="AB252" s="60"/>
      <c r="AC252" s="60" t="s">
        <v>55</v>
      </c>
      <c r="AD252" s="60" t="s">
        <v>79</v>
      </c>
      <c r="AE252" s="60" t="s">
        <v>100</v>
      </c>
      <c r="AF252" s="60" t="s">
        <v>55</v>
      </c>
      <c r="AG252" s="58"/>
      <c r="AH252" s="58"/>
      <c r="AI252" s="58"/>
      <c r="AJ252" s="58"/>
      <c r="AK252" s="58"/>
      <c r="AL252" s="58"/>
      <c r="AM252" s="58"/>
      <c r="AN252" s="58"/>
      <c r="AO252" s="59"/>
      <c r="AP252" s="260"/>
      <c r="AZ252" s="34">
        <f t="shared" si="119"/>
        <v>18900</v>
      </c>
      <c r="BA252" s="34">
        <f t="shared" si="158"/>
        <v>0</v>
      </c>
    </row>
    <row r="253" spans="1:245" s="67" customFormat="1" ht="15.75" hidden="1" outlineLevel="2" x14ac:dyDescent="0.2">
      <c r="A253" s="98" t="s">
        <v>98</v>
      </c>
      <c r="B253" s="63" t="s">
        <v>102</v>
      </c>
      <c r="C253" s="58">
        <v>0</v>
      </c>
      <c r="D253" s="58">
        <f t="shared" si="167"/>
        <v>5431.9643999999998</v>
      </c>
      <c r="E253" s="58">
        <f t="shared" si="168"/>
        <v>5431.9643999999998</v>
      </c>
      <c r="F253" s="58">
        <v>0</v>
      </c>
      <c r="G253" s="58">
        <v>5431.9643999999998</v>
      </c>
      <c r="H253" s="59">
        <v>0</v>
      </c>
      <c r="I253" s="58">
        <f t="shared" si="169"/>
        <v>0</v>
      </c>
      <c r="J253" s="59">
        <v>0</v>
      </c>
      <c r="K253" s="58">
        <v>0</v>
      </c>
      <c r="L253" s="58">
        <v>0</v>
      </c>
      <c r="M253" s="58">
        <f t="shared" si="170"/>
        <v>0</v>
      </c>
      <c r="N253" s="59">
        <v>0</v>
      </c>
      <c r="O253" s="58">
        <v>0</v>
      </c>
      <c r="P253" s="58">
        <v>0</v>
      </c>
      <c r="Q253" s="60" t="s">
        <v>55</v>
      </c>
      <c r="R253" s="71" t="s">
        <v>55</v>
      </c>
      <c r="S253" s="71" t="s">
        <v>103</v>
      </c>
      <c r="T253" s="71" t="s">
        <v>104</v>
      </c>
      <c r="U253" s="71" t="s">
        <v>105</v>
      </c>
      <c r="V253" s="71" t="s">
        <v>106</v>
      </c>
      <c r="W253" s="71" t="s">
        <v>107</v>
      </c>
      <c r="X253" s="60"/>
      <c r="Y253" s="60"/>
      <c r="Z253" s="60"/>
      <c r="AA253" s="60"/>
      <c r="AB253" s="60"/>
      <c r="AC253" s="60" t="s">
        <v>55</v>
      </c>
      <c r="AD253" s="60" t="s">
        <v>108</v>
      </c>
      <c r="AE253" s="60" t="s">
        <v>109</v>
      </c>
      <c r="AF253" s="60" t="s">
        <v>55</v>
      </c>
      <c r="AG253" s="58"/>
      <c r="AH253" s="58"/>
      <c r="AI253" s="58"/>
      <c r="AJ253" s="58"/>
      <c r="AK253" s="58"/>
      <c r="AL253" s="58"/>
      <c r="AM253" s="58"/>
      <c r="AN253" s="58"/>
      <c r="AO253" s="59"/>
      <c r="AP253" s="258"/>
      <c r="AZ253" s="34">
        <f t="shared" si="119"/>
        <v>5431.9643999999998</v>
      </c>
      <c r="BA253" s="34">
        <f t="shared" si="158"/>
        <v>0</v>
      </c>
    </row>
    <row r="254" spans="1:245" s="67" customFormat="1" ht="31.5" hidden="1" customHeight="1" outlineLevel="2" x14ac:dyDescent="0.25">
      <c r="A254" s="98" t="s">
        <v>101</v>
      </c>
      <c r="B254" s="63" t="s">
        <v>801</v>
      </c>
      <c r="C254" s="58">
        <v>0.22</v>
      </c>
      <c r="D254" s="58">
        <f t="shared" si="167"/>
        <v>5000</v>
      </c>
      <c r="E254" s="58">
        <f t="shared" si="168"/>
        <v>0</v>
      </c>
      <c r="F254" s="58">
        <v>0</v>
      </c>
      <c r="G254" s="58">
        <v>0</v>
      </c>
      <c r="H254" s="59">
        <v>0</v>
      </c>
      <c r="I254" s="58">
        <f t="shared" si="169"/>
        <v>0</v>
      </c>
      <c r="J254" s="59">
        <v>0</v>
      </c>
      <c r="K254" s="58">
        <v>0</v>
      </c>
      <c r="L254" s="58">
        <v>0</v>
      </c>
      <c r="M254" s="58">
        <f t="shared" si="170"/>
        <v>5000</v>
      </c>
      <c r="N254" s="58">
        <v>0</v>
      </c>
      <c r="O254" s="58">
        <v>5000</v>
      </c>
      <c r="P254" s="58">
        <v>0</v>
      </c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56" t="s">
        <v>802</v>
      </c>
    </row>
    <row r="255" spans="1:245" s="54" customFormat="1" ht="15.75" hidden="1" outlineLevel="1" x14ac:dyDescent="0.2">
      <c r="A255" s="101">
        <v>2</v>
      </c>
      <c r="B255" s="29" t="s">
        <v>110</v>
      </c>
      <c r="C255" s="31">
        <f t="shared" ref="C255:P255" si="171">SUM(C256:C263)</f>
        <v>6.13</v>
      </c>
      <c r="D255" s="31">
        <f t="shared" si="171"/>
        <v>48000</v>
      </c>
      <c r="E255" s="31">
        <f t="shared" si="171"/>
        <v>45000</v>
      </c>
      <c r="F255" s="31">
        <f t="shared" si="171"/>
        <v>0</v>
      </c>
      <c r="G255" s="31">
        <f t="shared" si="171"/>
        <v>45000</v>
      </c>
      <c r="H255" s="31">
        <f t="shared" si="171"/>
        <v>0</v>
      </c>
      <c r="I255" s="31">
        <f t="shared" si="171"/>
        <v>3000</v>
      </c>
      <c r="J255" s="31">
        <f t="shared" si="171"/>
        <v>0</v>
      </c>
      <c r="K255" s="31">
        <f t="shared" si="171"/>
        <v>3000</v>
      </c>
      <c r="L255" s="31">
        <f t="shared" si="171"/>
        <v>0</v>
      </c>
      <c r="M255" s="31">
        <f t="shared" si="171"/>
        <v>0</v>
      </c>
      <c r="N255" s="31">
        <f t="shared" si="171"/>
        <v>0</v>
      </c>
      <c r="O255" s="31">
        <f t="shared" si="171"/>
        <v>0</v>
      </c>
      <c r="P255" s="31">
        <f t="shared" si="171"/>
        <v>0</v>
      </c>
      <c r="Q255" s="72" t="s">
        <v>41</v>
      </c>
      <c r="R255" s="72" t="s">
        <v>41</v>
      </c>
      <c r="S255" s="72" t="s">
        <v>41</v>
      </c>
      <c r="T255" s="72" t="s">
        <v>41</v>
      </c>
      <c r="U255" s="72" t="s">
        <v>41</v>
      </c>
      <c r="V255" s="72" t="s">
        <v>41</v>
      </c>
      <c r="W255" s="72" t="s">
        <v>41</v>
      </c>
      <c r="X255" s="72" t="s">
        <v>41</v>
      </c>
      <c r="Y255" s="72" t="s">
        <v>41</v>
      </c>
      <c r="Z255" s="72" t="s">
        <v>41</v>
      </c>
      <c r="AA255" s="72" t="s">
        <v>41</v>
      </c>
      <c r="AB255" s="72" t="s">
        <v>41</v>
      </c>
      <c r="AC255" s="72" t="s">
        <v>41</v>
      </c>
      <c r="AD255" s="72" t="s">
        <v>41</v>
      </c>
      <c r="AE255" s="72" t="s">
        <v>41</v>
      </c>
      <c r="AF255" s="72" t="s">
        <v>41</v>
      </c>
      <c r="AG255" s="52" t="s">
        <v>41</v>
      </c>
      <c r="AH255" s="52" t="s">
        <v>41</v>
      </c>
      <c r="AI255" s="52" t="s">
        <v>41</v>
      </c>
      <c r="AJ255" s="52" t="s">
        <v>41</v>
      </c>
      <c r="AK255" s="52" t="s">
        <v>41</v>
      </c>
      <c r="AL255" s="52" t="s">
        <v>41</v>
      </c>
      <c r="AM255" s="52" t="s">
        <v>41</v>
      </c>
      <c r="AN255" s="52" t="s">
        <v>41</v>
      </c>
      <c r="AO255" s="245" t="s">
        <v>41</v>
      </c>
      <c r="AP255" s="255"/>
      <c r="AZ255" s="34">
        <f t="shared" ref="AZ255:AZ262" si="172">SUM(F255:H255)</f>
        <v>45000</v>
      </c>
      <c r="BA255" s="34">
        <f t="shared" ref="BA255:BA262" si="173">AZ255-E255</f>
        <v>0</v>
      </c>
    </row>
    <row r="256" spans="1:245" customFormat="1" ht="15.75" hidden="1" outlineLevel="2" x14ac:dyDescent="0.25">
      <c r="A256" s="98" t="s">
        <v>111</v>
      </c>
      <c r="B256" s="63" t="s">
        <v>112</v>
      </c>
      <c r="C256" s="58">
        <v>4.13</v>
      </c>
      <c r="D256" s="58">
        <f t="shared" ref="D256:D263" si="174">E256+I256+M256</f>
        <v>5500</v>
      </c>
      <c r="E256" s="58">
        <f>SUM(F256:H256)</f>
        <v>5500</v>
      </c>
      <c r="F256" s="58">
        <v>0</v>
      </c>
      <c r="G256" s="58">
        <v>5500</v>
      </c>
      <c r="H256" s="59">
        <v>0</v>
      </c>
      <c r="I256" s="58">
        <f t="shared" ref="I256:I262" si="175">SUM(J256:L256)</f>
        <v>0</v>
      </c>
      <c r="J256" s="59">
        <v>0</v>
      </c>
      <c r="K256" s="58">
        <v>0</v>
      </c>
      <c r="L256" s="58">
        <v>0</v>
      </c>
      <c r="M256" s="58">
        <f t="shared" ref="M256:M263" si="176">SUM(N256:P256)</f>
        <v>0</v>
      </c>
      <c r="N256" s="59">
        <v>0</v>
      </c>
      <c r="O256" s="58">
        <v>0</v>
      </c>
      <c r="P256" s="58">
        <v>0</v>
      </c>
      <c r="Q256" s="60" t="s">
        <v>55</v>
      </c>
      <c r="R256" s="74">
        <v>44287</v>
      </c>
      <c r="S256" s="74">
        <f>R256+5</f>
        <v>44292</v>
      </c>
      <c r="T256" s="74">
        <f>S256+10</f>
        <v>44302</v>
      </c>
      <c r="U256" s="74">
        <f>T256+7</f>
        <v>44309</v>
      </c>
      <c r="V256" s="74">
        <f>U256+10</f>
        <v>44319</v>
      </c>
      <c r="W256" s="74">
        <f>V256+120</f>
        <v>44439</v>
      </c>
      <c r="X256" s="74"/>
      <c r="Y256" s="74"/>
      <c r="Z256" s="74"/>
      <c r="AA256" s="74"/>
      <c r="AB256" s="74"/>
      <c r="AC256" s="74" t="s">
        <v>55</v>
      </c>
      <c r="AD256" s="74">
        <f>V256+1</f>
        <v>44320</v>
      </c>
      <c r="AE256" s="74">
        <f>W256</f>
        <v>44439</v>
      </c>
      <c r="AF256" s="74" t="s">
        <v>55</v>
      </c>
      <c r="AG256" s="58"/>
      <c r="AH256" s="58"/>
      <c r="AI256" s="58"/>
      <c r="AJ256" s="58"/>
      <c r="AK256" s="58"/>
      <c r="AL256" s="58"/>
      <c r="AM256" s="58"/>
      <c r="AN256" s="58"/>
      <c r="AO256" s="59"/>
      <c r="AP256" s="262" t="s">
        <v>113</v>
      </c>
      <c r="AZ256" s="34">
        <f t="shared" si="172"/>
        <v>5500</v>
      </c>
      <c r="BA256" s="34">
        <f t="shared" si="173"/>
        <v>0</v>
      </c>
    </row>
    <row r="257" spans="1:53" customFormat="1" ht="15.75" hidden="1" outlineLevel="2" x14ac:dyDescent="0.25">
      <c r="A257" s="98" t="s">
        <v>114</v>
      </c>
      <c r="B257" s="63" t="s">
        <v>115</v>
      </c>
      <c r="C257" s="58">
        <v>0</v>
      </c>
      <c r="D257" s="58">
        <f t="shared" si="174"/>
        <v>1300</v>
      </c>
      <c r="E257" s="58">
        <f>SUM(F257:H257)</f>
        <v>1300</v>
      </c>
      <c r="F257" s="58">
        <v>0</v>
      </c>
      <c r="G257" s="58">
        <f>1500-200</f>
        <v>1300</v>
      </c>
      <c r="H257" s="59">
        <v>0</v>
      </c>
      <c r="I257" s="58">
        <f t="shared" si="175"/>
        <v>0</v>
      </c>
      <c r="J257" s="59">
        <v>0</v>
      </c>
      <c r="K257" s="58">
        <v>0</v>
      </c>
      <c r="L257" s="58">
        <v>0</v>
      </c>
      <c r="M257" s="58">
        <f t="shared" si="176"/>
        <v>0</v>
      </c>
      <c r="N257" s="59">
        <v>0</v>
      </c>
      <c r="O257" s="58">
        <v>0</v>
      </c>
      <c r="P257" s="58">
        <v>0</v>
      </c>
      <c r="Q257" s="60" t="s">
        <v>55</v>
      </c>
      <c r="R257" s="74">
        <v>44287</v>
      </c>
      <c r="S257" s="74">
        <f>R257+5</f>
        <v>44292</v>
      </c>
      <c r="T257" s="74">
        <f>S257+10</f>
        <v>44302</v>
      </c>
      <c r="U257" s="74">
        <f>T257+7</f>
        <v>44309</v>
      </c>
      <c r="V257" s="74">
        <f>U257+10</f>
        <v>44319</v>
      </c>
      <c r="W257" s="74">
        <f>V257+120</f>
        <v>44439</v>
      </c>
      <c r="X257" s="74"/>
      <c r="Y257" s="74"/>
      <c r="Z257" s="74"/>
      <c r="AA257" s="74"/>
      <c r="AB257" s="74"/>
      <c r="AC257" s="74" t="s">
        <v>55</v>
      </c>
      <c r="AD257" s="74">
        <f>V257+1</f>
        <v>44320</v>
      </c>
      <c r="AE257" s="74">
        <f>W257</f>
        <v>44439</v>
      </c>
      <c r="AF257" s="74" t="s">
        <v>55</v>
      </c>
      <c r="AG257" s="58"/>
      <c r="AH257" s="58"/>
      <c r="AI257" s="58"/>
      <c r="AJ257" s="58"/>
      <c r="AK257" s="58"/>
      <c r="AL257" s="58"/>
      <c r="AM257" s="58"/>
      <c r="AN257" s="58"/>
      <c r="AO257" s="59"/>
      <c r="AP257" s="262" t="s">
        <v>113</v>
      </c>
      <c r="AZ257" s="34">
        <f t="shared" si="172"/>
        <v>1300</v>
      </c>
      <c r="BA257" s="34">
        <f t="shared" si="173"/>
        <v>0</v>
      </c>
    </row>
    <row r="258" spans="1:53" customFormat="1" ht="15.75" hidden="1" outlineLevel="2" x14ac:dyDescent="0.25">
      <c r="A258" s="98" t="s">
        <v>116</v>
      </c>
      <c r="B258" s="63" t="s">
        <v>117</v>
      </c>
      <c r="C258" s="58">
        <v>0</v>
      </c>
      <c r="D258" s="58">
        <f t="shared" si="174"/>
        <v>1700</v>
      </c>
      <c r="E258" s="58">
        <f>SUM(F258:H258)</f>
        <v>1700</v>
      </c>
      <c r="F258" s="58">
        <v>0</v>
      </c>
      <c r="G258" s="58">
        <f>1200+500</f>
        <v>1700</v>
      </c>
      <c r="H258" s="59">
        <v>0</v>
      </c>
      <c r="I258" s="58">
        <f t="shared" si="175"/>
        <v>0</v>
      </c>
      <c r="J258" s="59">
        <v>0</v>
      </c>
      <c r="K258" s="58">
        <v>0</v>
      </c>
      <c r="L258" s="58">
        <v>0</v>
      </c>
      <c r="M258" s="58">
        <f t="shared" si="176"/>
        <v>0</v>
      </c>
      <c r="N258" s="59">
        <v>0</v>
      </c>
      <c r="O258" s="58">
        <v>0</v>
      </c>
      <c r="P258" s="58">
        <v>0</v>
      </c>
      <c r="Q258" s="60" t="s">
        <v>55</v>
      </c>
      <c r="R258" s="74">
        <v>44287</v>
      </c>
      <c r="S258" s="74">
        <f>R258+5</f>
        <v>44292</v>
      </c>
      <c r="T258" s="74">
        <f>S258+10</f>
        <v>44302</v>
      </c>
      <c r="U258" s="74">
        <f>T258+7</f>
        <v>44309</v>
      </c>
      <c r="V258" s="74">
        <f>U258+10</f>
        <v>44319</v>
      </c>
      <c r="W258" s="74">
        <f>V258+120</f>
        <v>44439</v>
      </c>
      <c r="X258" s="74"/>
      <c r="Y258" s="74"/>
      <c r="Z258" s="74"/>
      <c r="AA258" s="74"/>
      <c r="AB258" s="74"/>
      <c r="AC258" s="74" t="s">
        <v>55</v>
      </c>
      <c r="AD258" s="74">
        <f>V258+1</f>
        <v>44320</v>
      </c>
      <c r="AE258" s="74">
        <f>W258</f>
        <v>44439</v>
      </c>
      <c r="AF258" s="74" t="s">
        <v>55</v>
      </c>
      <c r="AG258" s="58"/>
      <c r="AH258" s="58"/>
      <c r="AI258" s="58"/>
      <c r="AJ258" s="58"/>
      <c r="AK258" s="58"/>
      <c r="AL258" s="58"/>
      <c r="AM258" s="58"/>
      <c r="AN258" s="58"/>
      <c r="AO258" s="59"/>
      <c r="AP258" s="262" t="s">
        <v>118</v>
      </c>
      <c r="AZ258" s="34">
        <f t="shared" si="172"/>
        <v>1700</v>
      </c>
      <c r="BA258" s="34">
        <f t="shared" si="173"/>
        <v>0</v>
      </c>
    </row>
    <row r="259" spans="1:53" s="77" customFormat="1" ht="31.5" hidden="1" outlineLevel="2" x14ac:dyDescent="0.25">
      <c r="A259" s="98" t="s">
        <v>119</v>
      </c>
      <c r="B259" s="63" t="s">
        <v>120</v>
      </c>
      <c r="C259" s="58">
        <v>0</v>
      </c>
      <c r="D259" s="58">
        <f t="shared" si="174"/>
        <v>14500</v>
      </c>
      <c r="E259" s="58">
        <f>SUM(F259:H259)</f>
        <v>14500</v>
      </c>
      <c r="F259" s="58">
        <v>0</v>
      </c>
      <c r="G259" s="58">
        <f>16000-1500</f>
        <v>14500</v>
      </c>
      <c r="H259" s="59">
        <v>0</v>
      </c>
      <c r="I259" s="58">
        <f t="shared" si="175"/>
        <v>0</v>
      </c>
      <c r="J259" s="59">
        <v>0</v>
      </c>
      <c r="K259" s="58">
        <v>0</v>
      </c>
      <c r="L259" s="58">
        <v>0</v>
      </c>
      <c r="M259" s="58">
        <f t="shared" si="176"/>
        <v>0</v>
      </c>
      <c r="N259" s="59">
        <v>0</v>
      </c>
      <c r="O259" s="58">
        <v>0</v>
      </c>
      <c r="P259" s="58">
        <v>0</v>
      </c>
      <c r="Q259" s="60" t="s">
        <v>55</v>
      </c>
      <c r="R259" s="74">
        <v>44287</v>
      </c>
      <c r="S259" s="74">
        <f>R259+5</f>
        <v>44292</v>
      </c>
      <c r="T259" s="74">
        <f>S259+10</f>
        <v>44302</v>
      </c>
      <c r="U259" s="74">
        <f>T259+7</f>
        <v>44309</v>
      </c>
      <c r="V259" s="74">
        <f>U259+10</f>
        <v>44319</v>
      </c>
      <c r="W259" s="74">
        <f>V259+120</f>
        <v>44439</v>
      </c>
      <c r="X259" s="74"/>
      <c r="Y259" s="74"/>
      <c r="Z259" s="74"/>
      <c r="AA259" s="74"/>
      <c r="AB259" s="74"/>
      <c r="AC259" s="74" t="s">
        <v>55</v>
      </c>
      <c r="AD259" s="74">
        <f>V259+1</f>
        <v>44320</v>
      </c>
      <c r="AE259" s="74">
        <f>W259</f>
        <v>44439</v>
      </c>
      <c r="AF259" s="74" t="s">
        <v>55</v>
      </c>
      <c r="AG259" s="58"/>
      <c r="AH259" s="58"/>
      <c r="AI259" s="58"/>
      <c r="AJ259" s="58"/>
      <c r="AK259" s="58"/>
      <c r="AL259" s="58"/>
      <c r="AM259" s="58"/>
      <c r="AN259" s="58"/>
      <c r="AO259" s="59"/>
      <c r="AP259" s="263" t="s">
        <v>121</v>
      </c>
      <c r="AZ259" s="34">
        <f t="shared" si="172"/>
        <v>14500</v>
      </c>
      <c r="BA259" s="34">
        <f t="shared" si="173"/>
        <v>0</v>
      </c>
    </row>
    <row r="260" spans="1:53" s="80" customFormat="1" ht="16.5" hidden="1" customHeight="1" outlineLevel="2" x14ac:dyDescent="0.2">
      <c r="A260" s="98" t="s">
        <v>122</v>
      </c>
      <c r="B260" s="78" t="s">
        <v>123</v>
      </c>
      <c r="C260" s="58">
        <v>0</v>
      </c>
      <c r="D260" s="58">
        <f t="shared" si="174"/>
        <v>8000</v>
      </c>
      <c r="E260" s="58">
        <f>F260+G260+H260</f>
        <v>8000</v>
      </c>
      <c r="F260" s="58">
        <v>0</v>
      </c>
      <c r="G260" s="58">
        <v>8000</v>
      </c>
      <c r="H260" s="58">
        <v>0</v>
      </c>
      <c r="I260" s="58">
        <f t="shared" si="175"/>
        <v>0</v>
      </c>
      <c r="J260" s="59">
        <v>0</v>
      </c>
      <c r="K260" s="58">
        <v>0</v>
      </c>
      <c r="L260" s="58">
        <v>0</v>
      </c>
      <c r="M260" s="58">
        <f t="shared" si="176"/>
        <v>0</v>
      </c>
      <c r="N260" s="59">
        <v>0</v>
      </c>
      <c r="O260" s="58">
        <v>0</v>
      </c>
      <c r="P260" s="58">
        <v>0</v>
      </c>
      <c r="Q260" s="60" t="s">
        <v>55</v>
      </c>
      <c r="R260" s="74">
        <v>44317</v>
      </c>
      <c r="S260" s="74">
        <f t="shared" ref="S260:S261" si="177">R260+5</f>
        <v>44322</v>
      </c>
      <c r="T260" s="74">
        <f t="shared" ref="T260:T261" si="178">S260+10</f>
        <v>44332</v>
      </c>
      <c r="U260" s="74">
        <f t="shared" ref="U260:U261" si="179">T260+7</f>
        <v>44339</v>
      </c>
      <c r="V260" s="74">
        <f t="shared" ref="V260:V261" si="180">U260+10</f>
        <v>44349</v>
      </c>
      <c r="W260" s="74">
        <f t="shared" ref="W260:W261" si="181">V260+90</f>
        <v>44439</v>
      </c>
      <c r="X260" s="74"/>
      <c r="Y260" s="74"/>
      <c r="Z260" s="74"/>
      <c r="AA260" s="74"/>
      <c r="AB260" s="74"/>
      <c r="AC260" s="74" t="s">
        <v>55</v>
      </c>
      <c r="AD260" s="74">
        <f t="shared" ref="AD260:AD261" si="182">V260+1</f>
        <v>44350</v>
      </c>
      <c r="AE260" s="74">
        <f t="shared" ref="AE260:AE261" si="183">W260</f>
        <v>44439</v>
      </c>
      <c r="AF260" s="74" t="s">
        <v>55</v>
      </c>
      <c r="AG260" s="58"/>
      <c r="AH260" s="58"/>
      <c r="AI260" s="58"/>
      <c r="AJ260" s="58"/>
      <c r="AK260" s="58"/>
      <c r="AL260" s="58"/>
      <c r="AM260" s="58"/>
      <c r="AN260" s="58"/>
      <c r="AO260" s="59"/>
      <c r="AP260" s="264"/>
      <c r="AZ260" s="34">
        <f t="shared" si="172"/>
        <v>8000</v>
      </c>
      <c r="BA260" s="34">
        <f t="shared" si="173"/>
        <v>0</v>
      </c>
    </row>
    <row r="261" spans="1:53" ht="15.75" hidden="1" outlineLevel="2" x14ac:dyDescent="0.2">
      <c r="A261" s="98" t="s">
        <v>124</v>
      </c>
      <c r="B261" s="78" t="s">
        <v>125</v>
      </c>
      <c r="C261" s="58">
        <v>0</v>
      </c>
      <c r="D261" s="58">
        <f t="shared" si="174"/>
        <v>8000</v>
      </c>
      <c r="E261" s="58">
        <f>F261+G261+H261</f>
        <v>8000</v>
      </c>
      <c r="F261" s="58">
        <v>0</v>
      </c>
      <c r="G261" s="58">
        <v>8000</v>
      </c>
      <c r="H261" s="58">
        <v>0</v>
      </c>
      <c r="I261" s="58">
        <f t="shared" si="175"/>
        <v>0</v>
      </c>
      <c r="J261" s="59">
        <v>0</v>
      </c>
      <c r="K261" s="58">
        <v>0</v>
      </c>
      <c r="L261" s="58">
        <v>0</v>
      </c>
      <c r="M261" s="58">
        <f t="shared" si="176"/>
        <v>0</v>
      </c>
      <c r="N261" s="59">
        <v>0</v>
      </c>
      <c r="O261" s="58">
        <v>0</v>
      </c>
      <c r="P261" s="58">
        <v>0</v>
      </c>
      <c r="Q261" s="60" t="s">
        <v>55</v>
      </c>
      <c r="R261" s="74">
        <v>44317</v>
      </c>
      <c r="S261" s="74">
        <f t="shared" si="177"/>
        <v>44322</v>
      </c>
      <c r="T261" s="74">
        <f t="shared" si="178"/>
        <v>44332</v>
      </c>
      <c r="U261" s="74">
        <f t="shared" si="179"/>
        <v>44339</v>
      </c>
      <c r="V261" s="74">
        <f t="shared" si="180"/>
        <v>44349</v>
      </c>
      <c r="W261" s="74">
        <f t="shared" si="181"/>
        <v>44439</v>
      </c>
      <c r="X261" s="74"/>
      <c r="Y261" s="74"/>
      <c r="Z261" s="74"/>
      <c r="AA261" s="74"/>
      <c r="AB261" s="74"/>
      <c r="AC261" s="74" t="s">
        <v>55</v>
      </c>
      <c r="AD261" s="74">
        <f t="shared" si="182"/>
        <v>44350</v>
      </c>
      <c r="AE261" s="74">
        <f t="shared" si="183"/>
        <v>44439</v>
      </c>
      <c r="AF261" s="74" t="s">
        <v>55</v>
      </c>
      <c r="AG261" s="58"/>
      <c r="AH261" s="58"/>
      <c r="AI261" s="58"/>
      <c r="AJ261" s="58"/>
      <c r="AK261" s="58"/>
      <c r="AL261" s="58"/>
      <c r="AM261" s="58"/>
      <c r="AN261" s="58"/>
      <c r="AO261" s="59"/>
      <c r="AP261" s="264"/>
      <c r="AZ261" s="34">
        <f t="shared" si="172"/>
        <v>8000</v>
      </c>
      <c r="BA261" s="34">
        <f t="shared" si="173"/>
        <v>0</v>
      </c>
    </row>
    <row r="262" spans="1:53" customFormat="1" ht="15.75" hidden="1" outlineLevel="2" x14ac:dyDescent="0.25">
      <c r="A262" s="98" t="s">
        <v>126</v>
      </c>
      <c r="B262" s="63" t="s">
        <v>127</v>
      </c>
      <c r="C262" s="58">
        <v>0</v>
      </c>
      <c r="D262" s="58">
        <f t="shared" si="174"/>
        <v>6000</v>
      </c>
      <c r="E262" s="58">
        <v>6000</v>
      </c>
      <c r="F262" s="58">
        <v>0</v>
      </c>
      <c r="G262" s="58">
        <v>6000</v>
      </c>
      <c r="H262" s="81"/>
      <c r="I262" s="58">
        <f t="shared" si="175"/>
        <v>0</v>
      </c>
      <c r="J262" s="59">
        <v>0</v>
      </c>
      <c r="K262" s="58">
        <v>0</v>
      </c>
      <c r="L262" s="58">
        <v>0</v>
      </c>
      <c r="M262" s="58">
        <f t="shared" si="176"/>
        <v>0</v>
      </c>
      <c r="N262" s="59">
        <v>0</v>
      </c>
      <c r="O262" s="58">
        <v>0</v>
      </c>
      <c r="P262" s="58">
        <v>0</v>
      </c>
      <c r="Q262" s="60" t="s">
        <v>55</v>
      </c>
      <c r="R262" s="60" t="s">
        <v>55</v>
      </c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246"/>
      <c r="AP262" s="265"/>
      <c r="AZ262" s="34">
        <f t="shared" si="172"/>
        <v>6000</v>
      </c>
      <c r="BA262" s="34">
        <f t="shared" si="173"/>
        <v>0</v>
      </c>
    </row>
    <row r="263" spans="1:53" s="210" customFormat="1" ht="15.75" hidden="1" outlineLevel="2" x14ac:dyDescent="0.25">
      <c r="A263" s="98" t="s">
        <v>873</v>
      </c>
      <c r="B263" s="211" t="s">
        <v>764</v>
      </c>
      <c r="C263" s="58">
        <v>2</v>
      </c>
      <c r="D263" s="58">
        <f t="shared" si="174"/>
        <v>3000</v>
      </c>
      <c r="E263" s="58">
        <v>0</v>
      </c>
      <c r="F263" s="59">
        <v>0</v>
      </c>
      <c r="G263" s="59">
        <v>0</v>
      </c>
      <c r="H263" s="59">
        <v>0</v>
      </c>
      <c r="I263" s="58">
        <f>SUM(J263:M263)</f>
        <v>3000</v>
      </c>
      <c r="J263" s="59">
        <v>0</v>
      </c>
      <c r="K263" s="144">
        <v>3000</v>
      </c>
      <c r="L263" s="59">
        <v>0</v>
      </c>
      <c r="M263" s="58">
        <f t="shared" si="176"/>
        <v>0</v>
      </c>
      <c r="N263" s="59">
        <v>0</v>
      </c>
      <c r="O263" s="58">
        <v>0</v>
      </c>
      <c r="P263" s="58">
        <v>0</v>
      </c>
      <c r="Q263" s="5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66" t="s">
        <v>763</v>
      </c>
      <c r="AQ263" s="209"/>
    </row>
    <row r="264" spans="1:53" s="54" customFormat="1" ht="15.75" hidden="1" outlineLevel="1" x14ac:dyDescent="0.2">
      <c r="A264" s="101">
        <v>3</v>
      </c>
      <c r="B264" s="29" t="s">
        <v>128</v>
      </c>
      <c r="C264" s="31">
        <f t="shared" ref="C264:P264" si="184">SUM(C265:C277)</f>
        <v>9.379999999999999</v>
      </c>
      <c r="D264" s="31">
        <f t="shared" si="184"/>
        <v>80735.299999999988</v>
      </c>
      <c r="E264" s="31">
        <f t="shared" si="184"/>
        <v>80735.299999999988</v>
      </c>
      <c r="F264" s="31">
        <f t="shared" si="184"/>
        <v>0</v>
      </c>
      <c r="G264" s="31">
        <f t="shared" si="184"/>
        <v>80735.299999999988</v>
      </c>
      <c r="H264" s="31">
        <f t="shared" si="184"/>
        <v>0</v>
      </c>
      <c r="I264" s="31">
        <f t="shared" si="184"/>
        <v>0</v>
      </c>
      <c r="J264" s="31">
        <f t="shared" si="184"/>
        <v>0</v>
      </c>
      <c r="K264" s="31">
        <f t="shared" si="184"/>
        <v>0</v>
      </c>
      <c r="L264" s="31">
        <f t="shared" si="184"/>
        <v>0</v>
      </c>
      <c r="M264" s="31">
        <f t="shared" si="184"/>
        <v>0</v>
      </c>
      <c r="N264" s="31">
        <f t="shared" si="184"/>
        <v>0</v>
      </c>
      <c r="O264" s="31">
        <f t="shared" si="184"/>
        <v>0</v>
      </c>
      <c r="P264" s="31">
        <f t="shared" si="184"/>
        <v>0</v>
      </c>
      <c r="Q264" s="72" t="s">
        <v>41</v>
      </c>
      <c r="R264" s="72" t="s">
        <v>41</v>
      </c>
      <c r="S264" s="72" t="s">
        <v>41</v>
      </c>
      <c r="T264" s="72" t="s">
        <v>41</v>
      </c>
      <c r="U264" s="72" t="s">
        <v>41</v>
      </c>
      <c r="V264" s="72" t="s">
        <v>41</v>
      </c>
      <c r="W264" s="72" t="s">
        <v>41</v>
      </c>
      <c r="X264" s="72" t="s">
        <v>41</v>
      </c>
      <c r="Y264" s="72" t="s">
        <v>41</v>
      </c>
      <c r="Z264" s="72" t="s">
        <v>41</v>
      </c>
      <c r="AA264" s="72" t="s">
        <v>41</v>
      </c>
      <c r="AB264" s="72" t="s">
        <v>41</v>
      </c>
      <c r="AC264" s="72" t="s">
        <v>41</v>
      </c>
      <c r="AD264" s="72" t="s">
        <v>41</v>
      </c>
      <c r="AE264" s="72" t="s">
        <v>41</v>
      </c>
      <c r="AF264" s="72" t="s">
        <v>41</v>
      </c>
      <c r="AG264" s="52" t="s">
        <v>41</v>
      </c>
      <c r="AH264" s="52" t="s">
        <v>41</v>
      </c>
      <c r="AI264" s="52" t="s">
        <v>41</v>
      </c>
      <c r="AJ264" s="52" t="s">
        <v>41</v>
      </c>
      <c r="AK264" s="52" t="s">
        <v>41</v>
      </c>
      <c r="AL264" s="52" t="s">
        <v>41</v>
      </c>
      <c r="AM264" s="52" t="s">
        <v>41</v>
      </c>
      <c r="AN264" s="52" t="s">
        <v>41</v>
      </c>
      <c r="AO264" s="245" t="s">
        <v>41</v>
      </c>
      <c r="AP264" s="255"/>
      <c r="AZ264" s="34">
        <f t="shared" ref="AZ264:AZ281" si="185">SUM(F264:H264)</f>
        <v>80735.299999999988</v>
      </c>
      <c r="BA264" s="34">
        <f t="shared" ref="BA264:BA281" si="186">AZ264-E264</f>
        <v>0</v>
      </c>
    </row>
    <row r="265" spans="1:53" s="83" customFormat="1" ht="15.75" hidden="1" outlineLevel="2" x14ac:dyDescent="0.2">
      <c r="A265" s="98" t="s">
        <v>129</v>
      </c>
      <c r="B265" s="57" t="s">
        <v>130</v>
      </c>
      <c r="C265" s="58">
        <v>1.85</v>
      </c>
      <c r="D265" s="58">
        <f t="shared" ref="D265:D277" si="187">E265+I265+M265</f>
        <v>9605.2000000000007</v>
      </c>
      <c r="E265" s="58">
        <f t="shared" ref="E265:E275" si="188">SUM(F265:H265)</f>
        <v>9605.2000000000007</v>
      </c>
      <c r="F265" s="58">
        <v>0</v>
      </c>
      <c r="G265" s="58">
        <v>9605.2000000000007</v>
      </c>
      <c r="H265" s="59">
        <v>0</v>
      </c>
      <c r="I265" s="58">
        <f t="shared" ref="I265:I277" si="189">SUM(J265:L265)</f>
        <v>0</v>
      </c>
      <c r="J265" s="59">
        <v>0</v>
      </c>
      <c r="K265" s="58">
        <v>0</v>
      </c>
      <c r="L265" s="58">
        <v>0</v>
      </c>
      <c r="M265" s="58">
        <f t="shared" ref="M265:M277" si="190">SUM(N265:P265)</f>
        <v>0</v>
      </c>
      <c r="N265" s="59">
        <v>0</v>
      </c>
      <c r="O265" s="58">
        <v>0</v>
      </c>
      <c r="P265" s="58">
        <v>0</v>
      </c>
      <c r="Q265" s="71" t="s">
        <v>55</v>
      </c>
      <c r="R265" s="82" t="s">
        <v>131</v>
      </c>
      <c r="S265" s="82" t="s">
        <v>132</v>
      </c>
      <c r="T265" s="82" t="s">
        <v>86</v>
      </c>
      <c r="U265" s="82" t="s">
        <v>133</v>
      </c>
      <c r="V265" s="82" t="s">
        <v>134</v>
      </c>
      <c r="W265" s="82" t="s">
        <v>85</v>
      </c>
      <c r="X265" s="82"/>
      <c r="Y265" s="82"/>
      <c r="Z265" s="82"/>
      <c r="AA265" s="82"/>
      <c r="AB265" s="82"/>
      <c r="AC265" s="82" t="s">
        <v>55</v>
      </c>
      <c r="AD265" s="82" t="s">
        <v>135</v>
      </c>
      <c r="AE265" s="82" t="s">
        <v>85</v>
      </c>
      <c r="AF265" s="82" t="s">
        <v>55</v>
      </c>
      <c r="AG265" s="58"/>
      <c r="AH265" s="58"/>
      <c r="AI265" s="58"/>
      <c r="AJ265" s="58"/>
      <c r="AK265" s="58"/>
      <c r="AL265" s="58"/>
      <c r="AM265" s="58"/>
      <c r="AN265" s="58"/>
      <c r="AO265" s="59"/>
      <c r="AP265" s="267" t="s">
        <v>118</v>
      </c>
      <c r="AZ265" s="34">
        <f t="shared" si="185"/>
        <v>9605.2000000000007</v>
      </c>
      <c r="BA265" s="34">
        <f t="shared" si="186"/>
        <v>0</v>
      </c>
    </row>
    <row r="266" spans="1:53" s="83" customFormat="1" ht="15.75" hidden="1" outlineLevel="2" x14ac:dyDescent="0.2">
      <c r="A266" s="98" t="s">
        <v>136</v>
      </c>
      <c r="B266" s="57" t="s">
        <v>137</v>
      </c>
      <c r="C266" s="58">
        <v>2.2799999999999998</v>
      </c>
      <c r="D266" s="58">
        <f t="shared" si="187"/>
        <v>10434.5</v>
      </c>
      <c r="E266" s="58">
        <f t="shared" si="188"/>
        <v>10434.5</v>
      </c>
      <c r="F266" s="58">
        <v>0</v>
      </c>
      <c r="G266" s="58">
        <v>10434.5</v>
      </c>
      <c r="H266" s="59">
        <v>0</v>
      </c>
      <c r="I266" s="58">
        <f t="shared" si="189"/>
        <v>0</v>
      </c>
      <c r="J266" s="59">
        <v>0</v>
      </c>
      <c r="K266" s="58">
        <v>0</v>
      </c>
      <c r="L266" s="58">
        <v>0</v>
      </c>
      <c r="M266" s="58">
        <f t="shared" si="190"/>
        <v>0</v>
      </c>
      <c r="N266" s="59">
        <v>0</v>
      </c>
      <c r="O266" s="58">
        <v>0</v>
      </c>
      <c r="P266" s="58">
        <v>0</v>
      </c>
      <c r="Q266" s="71" t="s">
        <v>55</v>
      </c>
      <c r="R266" s="82" t="str">
        <f t="shared" ref="R266:W266" si="191">R265</f>
        <v>20 апреля 2021 г.</v>
      </c>
      <c r="S266" s="82" t="str">
        <f t="shared" si="191"/>
        <v>26 апреля 2021г.</v>
      </c>
      <c r="T266" s="82" t="str">
        <f t="shared" si="191"/>
        <v>06 мая 2021 г.</v>
      </c>
      <c r="U266" s="82" t="str">
        <f t="shared" si="191"/>
        <v>17 мая 2021 г.</v>
      </c>
      <c r="V266" s="82" t="str">
        <f t="shared" si="191"/>
        <v>27 мая 2021 г.</v>
      </c>
      <c r="W266" s="82" t="str">
        <f t="shared" si="191"/>
        <v>30 октября 2021 г.</v>
      </c>
      <c r="X266" s="82"/>
      <c r="Y266" s="82"/>
      <c r="Z266" s="82"/>
      <c r="AA266" s="82"/>
      <c r="AB266" s="82"/>
      <c r="AC266" s="82" t="str">
        <f>AC265</f>
        <v>не требуется</v>
      </c>
      <c r="AD266" s="82" t="str">
        <f>AD265</f>
        <v>28 мая 2021 г.</v>
      </c>
      <c r="AE266" s="82" t="str">
        <f>AE265</f>
        <v>30 октября 2021 г.</v>
      </c>
      <c r="AF266" s="82" t="s">
        <v>55</v>
      </c>
      <c r="AG266" s="58"/>
      <c r="AH266" s="58"/>
      <c r="AI266" s="58"/>
      <c r="AJ266" s="58"/>
      <c r="AK266" s="58"/>
      <c r="AL266" s="58"/>
      <c r="AM266" s="58"/>
      <c r="AN266" s="58"/>
      <c r="AO266" s="59"/>
      <c r="AP266" s="267" t="s">
        <v>118</v>
      </c>
      <c r="AZ266" s="34">
        <f t="shared" si="185"/>
        <v>10434.5</v>
      </c>
      <c r="BA266" s="34">
        <f t="shared" si="186"/>
        <v>0</v>
      </c>
    </row>
    <row r="267" spans="1:53" s="84" customFormat="1" ht="15.75" hidden="1" outlineLevel="2" x14ac:dyDescent="0.2">
      <c r="A267" s="98" t="s">
        <v>138</v>
      </c>
      <c r="B267" s="57" t="s">
        <v>139</v>
      </c>
      <c r="C267" s="58">
        <v>0</v>
      </c>
      <c r="D267" s="58">
        <f t="shared" si="187"/>
        <v>2500</v>
      </c>
      <c r="E267" s="58">
        <f t="shared" si="188"/>
        <v>2500</v>
      </c>
      <c r="F267" s="58">
        <v>0</v>
      </c>
      <c r="G267" s="58">
        <v>2500</v>
      </c>
      <c r="H267" s="59">
        <v>0</v>
      </c>
      <c r="I267" s="58">
        <f t="shared" si="189"/>
        <v>0</v>
      </c>
      <c r="J267" s="59">
        <v>0</v>
      </c>
      <c r="K267" s="58">
        <v>0</v>
      </c>
      <c r="L267" s="58">
        <v>0</v>
      </c>
      <c r="M267" s="58">
        <f t="shared" si="190"/>
        <v>0</v>
      </c>
      <c r="N267" s="59">
        <v>0</v>
      </c>
      <c r="O267" s="58">
        <v>0</v>
      </c>
      <c r="P267" s="58">
        <v>0</v>
      </c>
      <c r="Q267" s="71" t="s">
        <v>55</v>
      </c>
      <c r="R267" s="82" t="s">
        <v>55</v>
      </c>
      <c r="S267" s="82" t="s">
        <v>140</v>
      </c>
      <c r="T267" s="82" t="str">
        <f>T249</f>
        <v>15 апреля 2021 г.</v>
      </c>
      <c r="U267" s="82" t="str">
        <f>U249</f>
        <v>26 апреля 2021 г.</v>
      </c>
      <c r="V267" s="82" t="str">
        <f>V249</f>
        <v>05 мая 2021 г.</v>
      </c>
      <c r="W267" s="82" t="str">
        <f>W249</f>
        <v>30 октября 2021 г.</v>
      </c>
      <c r="X267" s="82"/>
      <c r="Y267" s="82"/>
      <c r="Z267" s="82"/>
      <c r="AA267" s="82"/>
      <c r="AB267" s="82"/>
      <c r="AC267" s="82" t="str">
        <f>AC249</f>
        <v>не требуется</v>
      </c>
      <c r="AD267" s="82" t="str">
        <f>AD249</f>
        <v>06 мая 2021 г.</v>
      </c>
      <c r="AE267" s="82" t="str">
        <f>AE249</f>
        <v>30 октября 2021 г.</v>
      </c>
      <c r="AF267" s="82" t="s">
        <v>55</v>
      </c>
      <c r="AG267" s="58"/>
      <c r="AH267" s="58"/>
      <c r="AI267" s="58"/>
      <c r="AJ267" s="58"/>
      <c r="AK267" s="58"/>
      <c r="AL267" s="58"/>
      <c r="AM267" s="58"/>
      <c r="AN267" s="58"/>
      <c r="AO267" s="59"/>
      <c r="AP267" s="268" t="s">
        <v>121</v>
      </c>
      <c r="AZ267" s="34">
        <f t="shared" si="185"/>
        <v>2500</v>
      </c>
      <c r="BA267" s="34">
        <f t="shared" si="186"/>
        <v>0</v>
      </c>
    </row>
    <row r="268" spans="1:53" s="307" customFormat="1" ht="15.75" hidden="1" outlineLevel="2" x14ac:dyDescent="0.2">
      <c r="A268" s="309" t="s">
        <v>141</v>
      </c>
      <c r="B268" s="302" t="s">
        <v>971</v>
      </c>
      <c r="C268" s="106">
        <v>0.25</v>
      </c>
      <c r="D268" s="106">
        <f t="shared" si="187"/>
        <v>500</v>
      </c>
      <c r="E268" s="106">
        <f t="shared" si="188"/>
        <v>500</v>
      </c>
      <c r="F268" s="106">
        <v>0</v>
      </c>
      <c r="G268" s="106">
        <v>500</v>
      </c>
      <c r="H268" s="303">
        <v>0</v>
      </c>
      <c r="I268" s="106">
        <f t="shared" si="189"/>
        <v>0</v>
      </c>
      <c r="J268" s="303">
        <v>0</v>
      </c>
      <c r="K268" s="106">
        <v>0</v>
      </c>
      <c r="L268" s="106">
        <v>0</v>
      </c>
      <c r="M268" s="106">
        <f t="shared" si="190"/>
        <v>0</v>
      </c>
      <c r="N268" s="303">
        <v>0</v>
      </c>
      <c r="O268" s="106">
        <v>0</v>
      </c>
      <c r="P268" s="106">
        <v>0</v>
      </c>
      <c r="Q268" s="304" t="s">
        <v>55</v>
      </c>
      <c r="R268" s="305" t="s">
        <v>143</v>
      </c>
      <c r="S268" s="305" t="s">
        <v>68</v>
      </c>
      <c r="T268" s="305" t="str">
        <f t="shared" ref="T268:V269" si="192">T245</f>
        <v>-</v>
      </c>
      <c r="U268" s="305" t="str">
        <f t="shared" si="192"/>
        <v>-</v>
      </c>
      <c r="V268" s="305" t="str">
        <f t="shared" si="192"/>
        <v>-</v>
      </c>
      <c r="W268" s="305" t="s">
        <v>85</v>
      </c>
      <c r="X268" s="305"/>
      <c r="Y268" s="305"/>
      <c r="Z268" s="305"/>
      <c r="AA268" s="305"/>
      <c r="AB268" s="305"/>
      <c r="AC268" s="305" t="str">
        <f>AC266</f>
        <v>не требуется</v>
      </c>
      <c r="AD268" s="305" t="str">
        <f>AD245</f>
        <v>-</v>
      </c>
      <c r="AE268" s="305" t="str">
        <f>W268</f>
        <v>30 октября 2021 г.</v>
      </c>
      <c r="AF268" s="305" t="s">
        <v>55</v>
      </c>
      <c r="AG268" s="106"/>
      <c r="AH268" s="106"/>
      <c r="AI268" s="106"/>
      <c r="AJ268" s="106"/>
      <c r="AK268" s="106"/>
      <c r="AL268" s="106"/>
      <c r="AM268" s="106"/>
      <c r="AN268" s="106"/>
      <c r="AO268" s="303"/>
      <c r="AP268" s="319" t="s">
        <v>972</v>
      </c>
      <c r="AZ268" s="308">
        <f t="shared" si="185"/>
        <v>500</v>
      </c>
      <c r="BA268" s="308">
        <f t="shared" si="186"/>
        <v>0</v>
      </c>
    </row>
    <row r="269" spans="1:53" s="84" customFormat="1" ht="15.75" hidden="1" outlineLevel="2" x14ac:dyDescent="0.2">
      <c r="A269" s="98" t="s">
        <v>144</v>
      </c>
      <c r="B269" s="57" t="s">
        <v>142</v>
      </c>
      <c r="C269" s="58">
        <v>0</v>
      </c>
      <c r="D269" s="58">
        <f t="shared" si="187"/>
        <v>10000</v>
      </c>
      <c r="E269" s="58">
        <f t="shared" si="188"/>
        <v>10000</v>
      </c>
      <c r="F269" s="58">
        <v>0</v>
      </c>
      <c r="G269" s="58">
        <v>10000</v>
      </c>
      <c r="H269" s="59">
        <v>0</v>
      </c>
      <c r="I269" s="58">
        <f t="shared" si="189"/>
        <v>0</v>
      </c>
      <c r="J269" s="59">
        <v>0</v>
      </c>
      <c r="K269" s="58">
        <v>0</v>
      </c>
      <c r="L269" s="58">
        <v>0</v>
      </c>
      <c r="M269" s="58">
        <f t="shared" si="190"/>
        <v>0</v>
      </c>
      <c r="N269" s="59">
        <v>0</v>
      </c>
      <c r="O269" s="58">
        <v>0</v>
      </c>
      <c r="P269" s="58">
        <v>0</v>
      </c>
      <c r="Q269" s="71" t="s">
        <v>55</v>
      </c>
      <c r="R269" s="82" t="s">
        <v>143</v>
      </c>
      <c r="S269" s="82" t="s">
        <v>68</v>
      </c>
      <c r="T269" s="82" t="str">
        <f t="shared" si="192"/>
        <v>08 февраля 2021 г.</v>
      </c>
      <c r="U269" s="82" t="str">
        <f t="shared" si="192"/>
        <v>18 февраля 2021 г.</v>
      </c>
      <c r="V269" s="82" t="str">
        <f t="shared" si="192"/>
        <v>10 марта 2021 г.</v>
      </c>
      <c r="W269" s="82" t="s">
        <v>85</v>
      </c>
      <c r="X269" s="82"/>
      <c r="Y269" s="82"/>
      <c r="Z269" s="82"/>
      <c r="AA269" s="82"/>
      <c r="AB269" s="82"/>
      <c r="AC269" s="82" t="str">
        <f>AC267</f>
        <v>не требуется</v>
      </c>
      <c r="AD269" s="82" t="str">
        <f>AD246</f>
        <v>11 марта 2021 г.</v>
      </c>
      <c r="AE269" s="82" t="str">
        <f>W269</f>
        <v>30 октября 2021 г.</v>
      </c>
      <c r="AF269" s="82" t="s">
        <v>55</v>
      </c>
      <c r="AG269" s="58"/>
      <c r="AH269" s="58"/>
      <c r="AI269" s="58"/>
      <c r="AJ269" s="58"/>
      <c r="AK269" s="58"/>
      <c r="AL269" s="58"/>
      <c r="AM269" s="58"/>
      <c r="AN269" s="58"/>
      <c r="AO269" s="59"/>
      <c r="AP269" s="268" t="s">
        <v>121</v>
      </c>
      <c r="AZ269" s="34">
        <f t="shared" si="185"/>
        <v>10000</v>
      </c>
      <c r="BA269" s="34">
        <f t="shared" si="186"/>
        <v>0</v>
      </c>
    </row>
    <row r="270" spans="1:53" s="84" customFormat="1" ht="15.75" hidden="1" outlineLevel="2" x14ac:dyDescent="0.2">
      <c r="A270" s="98" t="s">
        <v>152</v>
      </c>
      <c r="B270" s="57" t="s">
        <v>145</v>
      </c>
      <c r="C270" s="58">
        <v>0</v>
      </c>
      <c r="D270" s="58">
        <f t="shared" si="187"/>
        <v>4000</v>
      </c>
      <c r="E270" s="58">
        <f t="shared" si="188"/>
        <v>4000</v>
      </c>
      <c r="F270" s="58">
        <v>0</v>
      </c>
      <c r="G270" s="58">
        <v>4000</v>
      </c>
      <c r="H270" s="59">
        <v>0</v>
      </c>
      <c r="I270" s="58">
        <f t="shared" si="189"/>
        <v>0</v>
      </c>
      <c r="J270" s="59">
        <v>0</v>
      </c>
      <c r="K270" s="58">
        <v>0</v>
      </c>
      <c r="L270" s="58">
        <v>0</v>
      </c>
      <c r="M270" s="58">
        <f t="shared" si="190"/>
        <v>0</v>
      </c>
      <c r="N270" s="59">
        <v>0</v>
      </c>
      <c r="O270" s="58">
        <v>0</v>
      </c>
      <c r="P270" s="58">
        <v>0</v>
      </c>
      <c r="Q270" s="71" t="s">
        <v>55</v>
      </c>
      <c r="R270" s="82" t="s">
        <v>146</v>
      </c>
      <c r="S270" s="82" t="s">
        <v>147</v>
      </c>
      <c r="T270" s="82" t="s">
        <v>148</v>
      </c>
      <c r="U270" s="82" t="s">
        <v>149</v>
      </c>
      <c r="V270" s="82" t="s">
        <v>150</v>
      </c>
      <c r="W270" s="82" t="s">
        <v>85</v>
      </c>
      <c r="X270" s="82"/>
      <c r="Y270" s="82"/>
      <c r="Z270" s="82"/>
      <c r="AA270" s="82"/>
      <c r="AB270" s="82"/>
      <c r="AC270" s="82" t="s">
        <v>55</v>
      </c>
      <c r="AD270" s="82" t="s">
        <v>151</v>
      </c>
      <c r="AE270" s="82" t="s">
        <v>85</v>
      </c>
      <c r="AF270" s="82" t="s">
        <v>55</v>
      </c>
      <c r="AG270" s="58"/>
      <c r="AH270" s="58"/>
      <c r="AI270" s="58"/>
      <c r="AJ270" s="58"/>
      <c r="AK270" s="58"/>
      <c r="AL270" s="58"/>
      <c r="AM270" s="58"/>
      <c r="AN270" s="58"/>
      <c r="AO270" s="59"/>
      <c r="AP270" s="268" t="s">
        <v>121</v>
      </c>
      <c r="AZ270" s="34">
        <f t="shared" si="185"/>
        <v>4000</v>
      </c>
      <c r="BA270" s="34">
        <f t="shared" si="186"/>
        <v>0</v>
      </c>
    </row>
    <row r="271" spans="1:53" s="84" customFormat="1" ht="15.75" hidden="1" outlineLevel="2" x14ac:dyDescent="0.2">
      <c r="A271" s="98" t="s">
        <v>154</v>
      </c>
      <c r="B271" s="57" t="s">
        <v>153</v>
      </c>
      <c r="C271" s="58">
        <v>0</v>
      </c>
      <c r="D271" s="58">
        <f t="shared" si="187"/>
        <v>3000</v>
      </c>
      <c r="E271" s="58">
        <f t="shared" si="188"/>
        <v>3000</v>
      </c>
      <c r="F271" s="58">
        <v>0</v>
      </c>
      <c r="G271" s="58">
        <v>3000</v>
      </c>
      <c r="H271" s="59">
        <v>0</v>
      </c>
      <c r="I271" s="58">
        <f t="shared" si="189"/>
        <v>0</v>
      </c>
      <c r="J271" s="59">
        <v>0</v>
      </c>
      <c r="K271" s="58">
        <v>0</v>
      </c>
      <c r="L271" s="58">
        <v>0</v>
      </c>
      <c r="M271" s="58">
        <f t="shared" si="190"/>
        <v>0</v>
      </c>
      <c r="N271" s="59">
        <v>0</v>
      </c>
      <c r="O271" s="58">
        <v>0</v>
      </c>
      <c r="P271" s="58">
        <v>0</v>
      </c>
      <c r="Q271" s="71" t="s">
        <v>55</v>
      </c>
      <c r="R271" s="82" t="s">
        <v>83</v>
      </c>
      <c r="S271" s="82" t="s">
        <v>70</v>
      </c>
      <c r="T271" s="82" t="s">
        <v>71</v>
      </c>
      <c r="U271" s="82" t="s">
        <v>78</v>
      </c>
      <c r="V271" s="82" t="s">
        <v>84</v>
      </c>
      <c r="W271" s="82" t="s">
        <v>85</v>
      </c>
      <c r="X271" s="82"/>
      <c r="Y271" s="82"/>
      <c r="Z271" s="82"/>
      <c r="AA271" s="82"/>
      <c r="AB271" s="82"/>
      <c r="AC271" s="82" t="s">
        <v>55</v>
      </c>
      <c r="AD271" s="82" t="s">
        <v>86</v>
      </c>
      <c r="AE271" s="82" t="s">
        <v>85</v>
      </c>
      <c r="AF271" s="82" t="s">
        <v>55</v>
      </c>
      <c r="AG271" s="58"/>
      <c r="AH271" s="58"/>
      <c r="AI271" s="58"/>
      <c r="AJ271" s="58"/>
      <c r="AK271" s="58"/>
      <c r="AL271" s="58"/>
      <c r="AM271" s="58"/>
      <c r="AN271" s="58"/>
      <c r="AO271" s="59"/>
      <c r="AP271" s="268" t="s">
        <v>121</v>
      </c>
      <c r="AZ271" s="34">
        <f t="shared" si="185"/>
        <v>3000</v>
      </c>
      <c r="BA271" s="34">
        <f t="shared" si="186"/>
        <v>0</v>
      </c>
    </row>
    <row r="272" spans="1:53" s="84" customFormat="1" ht="15.75" hidden="1" outlineLevel="2" x14ac:dyDescent="0.2">
      <c r="A272" s="98" t="s">
        <v>161</v>
      </c>
      <c r="B272" s="57" t="s">
        <v>155</v>
      </c>
      <c r="C272" s="58">
        <v>0</v>
      </c>
      <c r="D272" s="58">
        <f t="shared" si="187"/>
        <v>4500</v>
      </c>
      <c r="E272" s="58">
        <f t="shared" si="188"/>
        <v>4500</v>
      </c>
      <c r="F272" s="58">
        <v>0</v>
      </c>
      <c r="G272" s="58">
        <v>4500</v>
      </c>
      <c r="H272" s="59">
        <v>0</v>
      </c>
      <c r="I272" s="58">
        <f t="shared" si="189"/>
        <v>0</v>
      </c>
      <c r="J272" s="59">
        <v>0</v>
      </c>
      <c r="K272" s="58">
        <v>0</v>
      </c>
      <c r="L272" s="58">
        <v>0</v>
      </c>
      <c r="M272" s="58">
        <f t="shared" si="190"/>
        <v>0</v>
      </c>
      <c r="N272" s="59">
        <v>0</v>
      </c>
      <c r="O272" s="58">
        <v>0</v>
      </c>
      <c r="P272" s="58">
        <v>0</v>
      </c>
      <c r="Q272" s="71" t="s">
        <v>55</v>
      </c>
      <c r="R272" s="82" t="s">
        <v>156</v>
      </c>
      <c r="S272" s="82" t="s">
        <v>157</v>
      </c>
      <c r="T272" s="82" t="s">
        <v>158</v>
      </c>
      <c r="U272" s="82" t="s">
        <v>84</v>
      </c>
      <c r="V272" s="82" t="s">
        <v>159</v>
      </c>
      <c r="W272" s="82" t="s">
        <v>85</v>
      </c>
      <c r="X272" s="82"/>
      <c r="Y272" s="82"/>
      <c r="Z272" s="82"/>
      <c r="AA272" s="82"/>
      <c r="AB272" s="82"/>
      <c r="AC272" s="82" t="s">
        <v>55</v>
      </c>
      <c r="AD272" s="82" t="s">
        <v>160</v>
      </c>
      <c r="AE272" s="82" t="s">
        <v>85</v>
      </c>
      <c r="AF272" s="82" t="s">
        <v>55</v>
      </c>
      <c r="AG272" s="58"/>
      <c r="AH272" s="58"/>
      <c r="AI272" s="58"/>
      <c r="AJ272" s="58"/>
      <c r="AK272" s="58"/>
      <c r="AL272" s="58"/>
      <c r="AM272" s="58"/>
      <c r="AN272" s="58"/>
      <c r="AO272" s="59"/>
      <c r="AP272" s="268" t="s">
        <v>121</v>
      </c>
      <c r="AZ272" s="34">
        <f t="shared" si="185"/>
        <v>4500</v>
      </c>
      <c r="BA272" s="34">
        <f t="shared" si="186"/>
        <v>0</v>
      </c>
    </row>
    <row r="273" spans="1:53" s="65" customFormat="1" ht="31.5" hidden="1" outlineLevel="2" x14ac:dyDescent="0.2">
      <c r="A273" s="98" t="s">
        <v>173</v>
      </c>
      <c r="B273" s="63" t="s">
        <v>182</v>
      </c>
      <c r="C273" s="58">
        <v>3</v>
      </c>
      <c r="D273" s="58">
        <f t="shared" si="187"/>
        <v>15894.6</v>
      </c>
      <c r="E273" s="58">
        <f t="shared" si="188"/>
        <v>15894.6</v>
      </c>
      <c r="F273" s="58">
        <v>0</v>
      </c>
      <c r="G273" s="58">
        <v>15894.6</v>
      </c>
      <c r="H273" s="59">
        <v>0</v>
      </c>
      <c r="I273" s="58">
        <f t="shared" si="189"/>
        <v>0</v>
      </c>
      <c r="J273" s="59">
        <v>0</v>
      </c>
      <c r="K273" s="58">
        <v>0</v>
      </c>
      <c r="L273" s="58">
        <v>0</v>
      </c>
      <c r="M273" s="58">
        <f t="shared" si="190"/>
        <v>0</v>
      </c>
      <c r="N273" s="59">
        <v>0</v>
      </c>
      <c r="O273" s="58">
        <v>0</v>
      </c>
      <c r="P273" s="58">
        <v>0</v>
      </c>
      <c r="Q273" s="60" t="s">
        <v>55</v>
      </c>
      <c r="R273" s="74" t="s">
        <v>78</v>
      </c>
      <c r="S273" s="74" t="s">
        <v>183</v>
      </c>
      <c r="T273" s="74" t="s">
        <v>184</v>
      </c>
      <c r="U273" s="74" t="s">
        <v>185</v>
      </c>
      <c r="V273" s="74" t="s">
        <v>63</v>
      </c>
      <c r="W273" s="74" t="s">
        <v>85</v>
      </c>
      <c r="X273" s="74"/>
      <c r="Y273" s="74"/>
      <c r="Z273" s="74"/>
      <c r="AA273" s="74"/>
      <c r="AB273" s="74"/>
      <c r="AC273" s="74" t="s">
        <v>55</v>
      </c>
      <c r="AD273" s="74" t="s">
        <v>186</v>
      </c>
      <c r="AE273" s="74" t="s">
        <v>85</v>
      </c>
      <c r="AF273" s="74" t="s">
        <v>55</v>
      </c>
      <c r="AG273" s="58"/>
      <c r="AH273" s="58"/>
      <c r="AI273" s="58"/>
      <c r="AJ273" s="58"/>
      <c r="AK273" s="58"/>
      <c r="AL273" s="58"/>
      <c r="AM273" s="58"/>
      <c r="AN273" s="58"/>
      <c r="AO273" s="59"/>
      <c r="AP273" s="260"/>
      <c r="AZ273" s="34">
        <f t="shared" si="185"/>
        <v>15894.6</v>
      </c>
      <c r="BA273" s="34">
        <f t="shared" si="186"/>
        <v>0</v>
      </c>
    </row>
    <row r="274" spans="1:53" s="65" customFormat="1" ht="15.75" hidden="1" outlineLevel="2" x14ac:dyDescent="0.2">
      <c r="A274" s="98" t="s">
        <v>181</v>
      </c>
      <c r="B274" s="63" t="s">
        <v>188</v>
      </c>
      <c r="C274" s="58">
        <v>1</v>
      </c>
      <c r="D274" s="58">
        <f t="shared" si="187"/>
        <v>2301</v>
      </c>
      <c r="E274" s="58">
        <f t="shared" si="188"/>
        <v>2301</v>
      </c>
      <c r="F274" s="58">
        <v>0</v>
      </c>
      <c r="G274" s="58">
        <v>2301</v>
      </c>
      <c r="H274" s="59">
        <v>0</v>
      </c>
      <c r="I274" s="58">
        <f t="shared" si="189"/>
        <v>0</v>
      </c>
      <c r="J274" s="59">
        <v>0</v>
      </c>
      <c r="K274" s="58">
        <v>0</v>
      </c>
      <c r="L274" s="58">
        <v>0</v>
      </c>
      <c r="M274" s="58">
        <f t="shared" si="190"/>
        <v>0</v>
      </c>
      <c r="N274" s="59">
        <v>0</v>
      </c>
      <c r="O274" s="58">
        <v>0</v>
      </c>
      <c r="P274" s="58">
        <v>0</v>
      </c>
      <c r="Q274" s="60" t="s">
        <v>55</v>
      </c>
      <c r="R274" s="74" t="s">
        <v>84</v>
      </c>
      <c r="S274" s="74" t="s">
        <v>133</v>
      </c>
      <c r="T274" s="74" t="s">
        <v>134</v>
      </c>
      <c r="U274" s="74" t="s">
        <v>189</v>
      </c>
      <c r="V274" s="74" t="s">
        <v>190</v>
      </c>
      <c r="W274" s="74" t="s">
        <v>72</v>
      </c>
      <c r="X274" s="74"/>
      <c r="Y274" s="74"/>
      <c r="Z274" s="74"/>
      <c r="AA274" s="74"/>
      <c r="AB274" s="74"/>
      <c r="AC274" s="74" t="s">
        <v>55</v>
      </c>
      <c r="AD274" s="74" t="s">
        <v>191</v>
      </c>
      <c r="AE274" s="74" t="s">
        <v>72</v>
      </c>
      <c r="AF274" s="74" t="s">
        <v>55</v>
      </c>
      <c r="AG274" s="58"/>
      <c r="AH274" s="58"/>
      <c r="AI274" s="58"/>
      <c r="AJ274" s="58"/>
      <c r="AK274" s="58"/>
      <c r="AL274" s="58"/>
      <c r="AM274" s="58"/>
      <c r="AN274" s="58"/>
      <c r="AO274" s="59"/>
      <c r="AP274" s="260"/>
      <c r="AZ274" s="34">
        <f t="shared" si="185"/>
        <v>2301</v>
      </c>
      <c r="BA274" s="34">
        <f t="shared" si="186"/>
        <v>0</v>
      </c>
    </row>
    <row r="275" spans="1:53" s="65" customFormat="1" ht="15.75" hidden="1" outlineLevel="2" x14ac:dyDescent="0.2">
      <c r="A275" s="98" t="s">
        <v>187</v>
      </c>
      <c r="B275" s="63" t="s">
        <v>193</v>
      </c>
      <c r="C275" s="58">
        <v>1</v>
      </c>
      <c r="D275" s="58">
        <f t="shared" si="187"/>
        <v>2000</v>
      </c>
      <c r="E275" s="58">
        <f t="shared" si="188"/>
        <v>2000</v>
      </c>
      <c r="F275" s="58">
        <v>0</v>
      </c>
      <c r="G275" s="58">
        <v>2000</v>
      </c>
      <c r="H275" s="59">
        <v>0</v>
      </c>
      <c r="I275" s="58">
        <f t="shared" si="189"/>
        <v>0</v>
      </c>
      <c r="J275" s="59">
        <v>0</v>
      </c>
      <c r="K275" s="58">
        <v>0</v>
      </c>
      <c r="L275" s="58">
        <v>0</v>
      </c>
      <c r="M275" s="58">
        <f t="shared" si="190"/>
        <v>0</v>
      </c>
      <c r="N275" s="59">
        <v>0</v>
      </c>
      <c r="O275" s="58">
        <v>0</v>
      </c>
      <c r="P275" s="58">
        <v>0</v>
      </c>
      <c r="Q275" s="60" t="s">
        <v>55</v>
      </c>
      <c r="R275" s="74" t="s">
        <v>160</v>
      </c>
      <c r="S275" s="74" t="s">
        <v>194</v>
      </c>
      <c r="T275" s="74" t="s">
        <v>195</v>
      </c>
      <c r="U275" s="74" t="s">
        <v>196</v>
      </c>
      <c r="V275" s="74" t="s">
        <v>197</v>
      </c>
      <c r="W275" s="74" t="s">
        <v>72</v>
      </c>
      <c r="X275" s="74"/>
      <c r="Y275" s="74"/>
      <c r="Z275" s="74"/>
      <c r="AA275" s="74"/>
      <c r="AB275" s="74"/>
      <c r="AC275" s="74" t="s">
        <v>55</v>
      </c>
      <c r="AD275" s="74" t="s">
        <v>198</v>
      </c>
      <c r="AE275" s="74" t="s">
        <v>72</v>
      </c>
      <c r="AF275" s="74" t="s">
        <v>55</v>
      </c>
      <c r="AG275" s="58"/>
      <c r="AH275" s="58"/>
      <c r="AI275" s="58"/>
      <c r="AJ275" s="58"/>
      <c r="AK275" s="58"/>
      <c r="AL275" s="58"/>
      <c r="AM275" s="58"/>
      <c r="AN275" s="58"/>
      <c r="AO275" s="59"/>
      <c r="AP275" s="260"/>
      <c r="AZ275" s="34">
        <f t="shared" si="185"/>
        <v>2000</v>
      </c>
      <c r="BA275" s="34">
        <f t="shared" si="186"/>
        <v>0</v>
      </c>
    </row>
    <row r="276" spans="1:53" ht="15.75" hidden="1" outlineLevel="2" x14ac:dyDescent="0.2">
      <c r="A276" s="98" t="s">
        <v>192</v>
      </c>
      <c r="B276" s="78" t="s">
        <v>235</v>
      </c>
      <c r="C276" s="58">
        <v>0</v>
      </c>
      <c r="D276" s="58">
        <f t="shared" si="187"/>
        <v>8000</v>
      </c>
      <c r="E276" s="58">
        <f t="shared" ref="E276:E277" si="193">F276+G276+H276</f>
        <v>8000</v>
      </c>
      <c r="F276" s="58">
        <v>0</v>
      </c>
      <c r="G276" s="58">
        <v>8000</v>
      </c>
      <c r="H276" s="58">
        <v>0</v>
      </c>
      <c r="I276" s="58">
        <f t="shared" si="189"/>
        <v>0</v>
      </c>
      <c r="J276" s="59">
        <v>0</v>
      </c>
      <c r="K276" s="58">
        <v>0</v>
      </c>
      <c r="L276" s="58">
        <v>0</v>
      </c>
      <c r="M276" s="58">
        <f t="shared" si="190"/>
        <v>0</v>
      </c>
      <c r="N276" s="59">
        <v>0</v>
      </c>
      <c r="O276" s="58">
        <v>0</v>
      </c>
      <c r="P276" s="58">
        <v>0</v>
      </c>
      <c r="Q276" s="60" t="s">
        <v>55</v>
      </c>
      <c r="R276" s="74">
        <v>44317</v>
      </c>
      <c r="S276" s="74">
        <f t="shared" ref="S276:S277" si="194">R276+5</f>
        <v>44322</v>
      </c>
      <c r="T276" s="74">
        <f t="shared" ref="T276:T277" si="195">S276+10</f>
        <v>44332</v>
      </c>
      <c r="U276" s="74">
        <f t="shared" ref="U276:U277" si="196">T276+7</f>
        <v>44339</v>
      </c>
      <c r="V276" s="74">
        <f t="shared" ref="V276:V277" si="197">U276+10</f>
        <v>44349</v>
      </c>
      <c r="W276" s="74">
        <f t="shared" ref="W276:W277" si="198">V276+90</f>
        <v>44439</v>
      </c>
      <c r="X276" s="74"/>
      <c r="Y276" s="74"/>
      <c r="Z276" s="74"/>
      <c r="AA276" s="74"/>
      <c r="AB276" s="74"/>
      <c r="AC276" s="74" t="s">
        <v>55</v>
      </c>
      <c r="AD276" s="74">
        <f t="shared" ref="AD276:AD277" si="199">V276+1</f>
        <v>44350</v>
      </c>
      <c r="AE276" s="74">
        <f t="shared" ref="AE276:AE277" si="200">W276</f>
        <v>44439</v>
      </c>
      <c r="AF276" s="74" t="s">
        <v>55</v>
      </c>
      <c r="AG276" s="58"/>
      <c r="AH276" s="58"/>
      <c r="AI276" s="58"/>
      <c r="AJ276" s="58"/>
      <c r="AK276" s="58"/>
      <c r="AL276" s="58"/>
      <c r="AM276" s="58"/>
      <c r="AN276" s="58"/>
      <c r="AO276" s="59"/>
      <c r="AP276" s="264"/>
      <c r="AZ276" s="34">
        <f t="shared" si="185"/>
        <v>8000</v>
      </c>
      <c r="BA276" s="34">
        <f t="shared" si="186"/>
        <v>0</v>
      </c>
    </row>
    <row r="277" spans="1:53" ht="15.75" hidden="1" outlineLevel="2" x14ac:dyDescent="0.2">
      <c r="A277" s="98" t="s">
        <v>199</v>
      </c>
      <c r="B277" s="78" t="s">
        <v>237</v>
      </c>
      <c r="C277" s="58">
        <v>0</v>
      </c>
      <c r="D277" s="58">
        <f t="shared" si="187"/>
        <v>8000</v>
      </c>
      <c r="E277" s="58">
        <f t="shared" si="193"/>
        <v>8000</v>
      </c>
      <c r="F277" s="58">
        <v>0</v>
      </c>
      <c r="G277" s="58">
        <v>8000</v>
      </c>
      <c r="H277" s="58">
        <v>0</v>
      </c>
      <c r="I277" s="58">
        <f t="shared" si="189"/>
        <v>0</v>
      </c>
      <c r="J277" s="59">
        <v>0</v>
      </c>
      <c r="K277" s="58">
        <v>0</v>
      </c>
      <c r="L277" s="58">
        <v>0</v>
      </c>
      <c r="M277" s="58">
        <f t="shared" si="190"/>
        <v>0</v>
      </c>
      <c r="N277" s="59">
        <v>0</v>
      </c>
      <c r="O277" s="58">
        <v>0</v>
      </c>
      <c r="P277" s="58">
        <v>0</v>
      </c>
      <c r="Q277" s="60" t="s">
        <v>55</v>
      </c>
      <c r="R277" s="74">
        <v>44317</v>
      </c>
      <c r="S277" s="74">
        <f t="shared" si="194"/>
        <v>44322</v>
      </c>
      <c r="T277" s="74">
        <f t="shared" si="195"/>
        <v>44332</v>
      </c>
      <c r="U277" s="74">
        <f t="shared" si="196"/>
        <v>44339</v>
      </c>
      <c r="V277" s="74">
        <f t="shared" si="197"/>
        <v>44349</v>
      </c>
      <c r="W277" s="74">
        <f t="shared" si="198"/>
        <v>44439</v>
      </c>
      <c r="X277" s="74"/>
      <c r="Y277" s="74"/>
      <c r="Z277" s="74"/>
      <c r="AA277" s="74"/>
      <c r="AB277" s="74"/>
      <c r="AC277" s="74" t="s">
        <v>55</v>
      </c>
      <c r="AD277" s="74">
        <f t="shared" si="199"/>
        <v>44350</v>
      </c>
      <c r="AE277" s="74">
        <f t="shared" si="200"/>
        <v>44439</v>
      </c>
      <c r="AF277" s="74" t="s">
        <v>55</v>
      </c>
      <c r="AG277" s="58"/>
      <c r="AH277" s="58"/>
      <c r="AI277" s="58"/>
      <c r="AJ277" s="58"/>
      <c r="AK277" s="58"/>
      <c r="AL277" s="58"/>
      <c r="AM277" s="58"/>
      <c r="AN277" s="58"/>
      <c r="AO277" s="59"/>
      <c r="AP277" s="264"/>
      <c r="AZ277" s="34">
        <f t="shared" si="185"/>
        <v>8000</v>
      </c>
      <c r="BA277" s="34">
        <f t="shared" si="186"/>
        <v>0</v>
      </c>
    </row>
    <row r="278" spans="1:53" s="54" customFormat="1" ht="15.75" hidden="1" outlineLevel="1" x14ac:dyDescent="0.2">
      <c r="A278" s="101">
        <v>4</v>
      </c>
      <c r="B278" s="29" t="s">
        <v>238</v>
      </c>
      <c r="C278" s="31">
        <f>SUM(C279:C289)</f>
        <v>3.1999999999999997</v>
      </c>
      <c r="D278" s="31">
        <f t="shared" ref="D278:P278" si="201">SUM(D279:D289)</f>
        <v>36100</v>
      </c>
      <c r="E278" s="31">
        <f t="shared" si="201"/>
        <v>23000</v>
      </c>
      <c r="F278" s="31">
        <f t="shared" si="201"/>
        <v>0</v>
      </c>
      <c r="G278" s="31">
        <f t="shared" si="201"/>
        <v>23000</v>
      </c>
      <c r="H278" s="31">
        <f t="shared" si="201"/>
        <v>0</v>
      </c>
      <c r="I278" s="31">
        <f t="shared" si="201"/>
        <v>0</v>
      </c>
      <c r="J278" s="31">
        <f t="shared" si="201"/>
        <v>0</v>
      </c>
      <c r="K278" s="31">
        <f t="shared" si="201"/>
        <v>0</v>
      </c>
      <c r="L278" s="31">
        <f t="shared" si="201"/>
        <v>0</v>
      </c>
      <c r="M278" s="31">
        <f t="shared" si="201"/>
        <v>13100</v>
      </c>
      <c r="N278" s="31">
        <f t="shared" si="201"/>
        <v>0</v>
      </c>
      <c r="O278" s="31">
        <f t="shared" si="201"/>
        <v>13100</v>
      </c>
      <c r="P278" s="31">
        <f t="shared" si="201"/>
        <v>0</v>
      </c>
      <c r="Q278" s="72" t="s">
        <v>41</v>
      </c>
      <c r="R278" s="72" t="s">
        <v>41</v>
      </c>
      <c r="S278" s="72" t="s">
        <v>41</v>
      </c>
      <c r="T278" s="72" t="s">
        <v>41</v>
      </c>
      <c r="U278" s="72" t="s">
        <v>41</v>
      </c>
      <c r="V278" s="72" t="s">
        <v>41</v>
      </c>
      <c r="W278" s="72" t="s">
        <v>41</v>
      </c>
      <c r="X278" s="72" t="s">
        <v>41</v>
      </c>
      <c r="Y278" s="72" t="s">
        <v>41</v>
      </c>
      <c r="Z278" s="72" t="s">
        <v>41</v>
      </c>
      <c r="AA278" s="72" t="s">
        <v>41</v>
      </c>
      <c r="AB278" s="72" t="s">
        <v>41</v>
      </c>
      <c r="AC278" s="72" t="s">
        <v>41</v>
      </c>
      <c r="AD278" s="72" t="s">
        <v>41</v>
      </c>
      <c r="AE278" s="72" t="s">
        <v>41</v>
      </c>
      <c r="AF278" s="72" t="s">
        <v>41</v>
      </c>
      <c r="AG278" s="52" t="s">
        <v>41</v>
      </c>
      <c r="AH278" s="52" t="s">
        <v>41</v>
      </c>
      <c r="AI278" s="52" t="s">
        <v>41</v>
      </c>
      <c r="AJ278" s="52" t="s">
        <v>41</v>
      </c>
      <c r="AK278" s="52" t="s">
        <v>41</v>
      </c>
      <c r="AL278" s="52" t="s">
        <v>41</v>
      </c>
      <c r="AM278" s="52" t="s">
        <v>41</v>
      </c>
      <c r="AN278" s="52" t="s">
        <v>41</v>
      </c>
      <c r="AO278" s="245" t="s">
        <v>41</v>
      </c>
      <c r="AP278" s="255"/>
      <c r="AZ278" s="34">
        <f t="shared" si="185"/>
        <v>23000</v>
      </c>
      <c r="BA278" s="34">
        <f t="shared" si="186"/>
        <v>0</v>
      </c>
    </row>
    <row r="279" spans="1:53" s="62" customFormat="1" ht="15.75" hidden="1" outlineLevel="2" x14ac:dyDescent="0.2">
      <c r="A279" s="98" t="s">
        <v>239</v>
      </c>
      <c r="B279" s="63" t="s">
        <v>240</v>
      </c>
      <c r="C279" s="58">
        <v>0</v>
      </c>
      <c r="D279" s="58">
        <f t="shared" ref="D279:D289" si="202">E279+I279+M279</f>
        <v>1000</v>
      </c>
      <c r="E279" s="96">
        <f>SUM(F279:H279)</f>
        <v>1000</v>
      </c>
      <c r="F279" s="58">
        <v>0</v>
      </c>
      <c r="G279" s="96">
        <v>1000</v>
      </c>
      <c r="H279" s="59">
        <v>0</v>
      </c>
      <c r="I279" s="58">
        <f t="shared" ref="I279:I289" si="203">SUM(J279:L279)</f>
        <v>0</v>
      </c>
      <c r="J279" s="59">
        <v>0</v>
      </c>
      <c r="K279" s="58">
        <v>0</v>
      </c>
      <c r="L279" s="58">
        <v>0</v>
      </c>
      <c r="M279" s="58">
        <f t="shared" ref="M279:M289" si="204">SUM(N279:P279)</f>
        <v>0</v>
      </c>
      <c r="N279" s="59">
        <v>0</v>
      </c>
      <c r="O279" s="58">
        <v>0</v>
      </c>
      <c r="P279" s="58">
        <v>0</v>
      </c>
      <c r="Q279" s="60" t="s">
        <v>55</v>
      </c>
      <c r="R279" s="60" t="s">
        <v>55</v>
      </c>
      <c r="S279" s="74">
        <v>44256</v>
      </c>
      <c r="T279" s="74">
        <f>S279+10</f>
        <v>44266</v>
      </c>
      <c r="U279" s="74">
        <f>T279+7</f>
        <v>44273</v>
      </c>
      <c r="V279" s="74">
        <f>U279+10</f>
        <v>44283</v>
      </c>
      <c r="W279" s="74">
        <f>V279+90</f>
        <v>44373</v>
      </c>
      <c r="X279" s="74"/>
      <c r="Y279" s="74"/>
      <c r="Z279" s="74"/>
      <c r="AA279" s="74"/>
      <c r="AB279" s="74"/>
      <c r="AC279" s="74" t="s">
        <v>55</v>
      </c>
      <c r="AD279" s="74">
        <f>V279+1</f>
        <v>44284</v>
      </c>
      <c r="AE279" s="74">
        <f>W279</f>
        <v>44373</v>
      </c>
      <c r="AF279" s="74" t="s">
        <v>55</v>
      </c>
      <c r="AG279" s="58"/>
      <c r="AH279" s="58"/>
      <c r="AI279" s="58"/>
      <c r="AJ279" s="58"/>
      <c r="AK279" s="58"/>
      <c r="AL279" s="58"/>
      <c r="AM279" s="58"/>
      <c r="AN279" s="58"/>
      <c r="AO279" s="59"/>
      <c r="AP279" s="272" t="s">
        <v>121</v>
      </c>
      <c r="AZ279" s="34">
        <f t="shared" si="185"/>
        <v>1000</v>
      </c>
      <c r="BA279" s="34">
        <f t="shared" si="186"/>
        <v>0</v>
      </c>
    </row>
    <row r="280" spans="1:53" ht="15.75" hidden="1" outlineLevel="2" x14ac:dyDescent="0.2">
      <c r="A280" s="98" t="s">
        <v>241</v>
      </c>
      <c r="B280" s="78" t="s">
        <v>242</v>
      </c>
      <c r="C280" s="58">
        <v>0</v>
      </c>
      <c r="D280" s="58">
        <f t="shared" si="202"/>
        <v>8000</v>
      </c>
      <c r="E280" s="58">
        <f t="shared" ref="E280:E281" si="205">F280+G280+H280</f>
        <v>8000</v>
      </c>
      <c r="F280" s="58">
        <v>0</v>
      </c>
      <c r="G280" s="58">
        <v>8000</v>
      </c>
      <c r="H280" s="58">
        <v>0</v>
      </c>
      <c r="I280" s="58">
        <f t="shared" si="203"/>
        <v>0</v>
      </c>
      <c r="J280" s="59">
        <v>0</v>
      </c>
      <c r="K280" s="58">
        <v>0</v>
      </c>
      <c r="L280" s="58">
        <v>0</v>
      </c>
      <c r="M280" s="58">
        <f t="shared" si="204"/>
        <v>0</v>
      </c>
      <c r="N280" s="59">
        <v>0</v>
      </c>
      <c r="O280" s="58">
        <v>0</v>
      </c>
      <c r="P280" s="58">
        <v>0</v>
      </c>
      <c r="Q280" s="60" t="s">
        <v>55</v>
      </c>
      <c r="R280" s="74">
        <v>44317</v>
      </c>
      <c r="S280" s="74">
        <f t="shared" ref="S280:S281" si="206">R280+5</f>
        <v>44322</v>
      </c>
      <c r="T280" s="74">
        <f t="shared" ref="T280:T281" si="207">S280+10</f>
        <v>44332</v>
      </c>
      <c r="U280" s="74">
        <f t="shared" ref="U280:U281" si="208">T280+7</f>
        <v>44339</v>
      </c>
      <c r="V280" s="74">
        <f t="shared" ref="V280:V281" si="209">U280+10</f>
        <v>44349</v>
      </c>
      <c r="W280" s="74">
        <f t="shared" ref="W280:W281" si="210">V280+90</f>
        <v>44439</v>
      </c>
      <c r="X280" s="74"/>
      <c r="Y280" s="74"/>
      <c r="Z280" s="74"/>
      <c r="AA280" s="74"/>
      <c r="AB280" s="74"/>
      <c r="AC280" s="74" t="s">
        <v>55</v>
      </c>
      <c r="AD280" s="74">
        <f t="shared" ref="AD280:AD281" si="211">V280+1</f>
        <v>44350</v>
      </c>
      <c r="AE280" s="74">
        <f t="shared" ref="AE280:AE281" si="212">W280</f>
        <v>44439</v>
      </c>
      <c r="AF280" s="74" t="s">
        <v>55</v>
      </c>
      <c r="AG280" s="58"/>
      <c r="AH280" s="58"/>
      <c r="AI280" s="58"/>
      <c r="AJ280" s="58"/>
      <c r="AK280" s="58"/>
      <c r="AL280" s="58"/>
      <c r="AM280" s="58"/>
      <c r="AN280" s="58"/>
      <c r="AO280" s="59"/>
      <c r="AP280" s="264"/>
      <c r="AZ280" s="34">
        <f t="shared" si="185"/>
        <v>8000</v>
      </c>
      <c r="BA280" s="34">
        <f t="shared" si="186"/>
        <v>0</v>
      </c>
    </row>
    <row r="281" spans="1:53" ht="15.75" hidden="1" outlineLevel="2" x14ac:dyDescent="0.2">
      <c r="A281" s="98" t="s">
        <v>243</v>
      </c>
      <c r="B281" s="78" t="s">
        <v>244</v>
      </c>
      <c r="C281" s="58">
        <v>0</v>
      </c>
      <c r="D281" s="58">
        <f t="shared" si="202"/>
        <v>14000</v>
      </c>
      <c r="E281" s="58">
        <f t="shared" si="205"/>
        <v>14000</v>
      </c>
      <c r="F281" s="58">
        <v>0</v>
      </c>
      <c r="G281" s="58">
        <v>14000</v>
      </c>
      <c r="H281" s="58">
        <v>0</v>
      </c>
      <c r="I281" s="58">
        <f t="shared" si="203"/>
        <v>0</v>
      </c>
      <c r="J281" s="59">
        <v>0</v>
      </c>
      <c r="K281" s="58">
        <v>0</v>
      </c>
      <c r="L281" s="58">
        <v>0</v>
      </c>
      <c r="M281" s="58">
        <f t="shared" si="204"/>
        <v>0</v>
      </c>
      <c r="N281" s="59">
        <v>0</v>
      </c>
      <c r="O281" s="58">
        <v>0</v>
      </c>
      <c r="P281" s="58">
        <v>0</v>
      </c>
      <c r="Q281" s="60" t="s">
        <v>55</v>
      </c>
      <c r="R281" s="74">
        <v>44317</v>
      </c>
      <c r="S281" s="74">
        <f t="shared" si="206"/>
        <v>44322</v>
      </c>
      <c r="T281" s="74">
        <f t="shared" si="207"/>
        <v>44332</v>
      </c>
      <c r="U281" s="74">
        <f t="shared" si="208"/>
        <v>44339</v>
      </c>
      <c r="V281" s="74">
        <f t="shared" si="209"/>
        <v>44349</v>
      </c>
      <c r="W281" s="74">
        <f t="shared" si="210"/>
        <v>44439</v>
      </c>
      <c r="X281" s="74"/>
      <c r="Y281" s="74"/>
      <c r="Z281" s="74"/>
      <c r="AA281" s="74"/>
      <c r="AB281" s="74"/>
      <c r="AC281" s="74" t="s">
        <v>55</v>
      </c>
      <c r="AD281" s="74">
        <f t="shared" si="211"/>
        <v>44350</v>
      </c>
      <c r="AE281" s="74">
        <f t="shared" si="212"/>
        <v>44439</v>
      </c>
      <c r="AF281" s="74" t="s">
        <v>55</v>
      </c>
      <c r="AG281" s="58"/>
      <c r="AH281" s="58"/>
      <c r="AI281" s="58"/>
      <c r="AJ281" s="58"/>
      <c r="AK281" s="58"/>
      <c r="AL281" s="58"/>
      <c r="AM281" s="58"/>
      <c r="AN281" s="58"/>
      <c r="AO281" s="59"/>
      <c r="AP281" s="264"/>
      <c r="AZ281" s="34">
        <f t="shared" si="185"/>
        <v>14000</v>
      </c>
      <c r="BA281" s="34">
        <f t="shared" si="186"/>
        <v>0</v>
      </c>
    </row>
    <row r="282" spans="1:53" ht="19.149999999999999" hidden="1" customHeight="1" outlineLevel="2" x14ac:dyDescent="0.2">
      <c r="A282" s="98" t="s">
        <v>530</v>
      </c>
      <c r="B282" s="63" t="s">
        <v>811</v>
      </c>
      <c r="C282" s="58">
        <v>0</v>
      </c>
      <c r="D282" s="58">
        <f t="shared" si="202"/>
        <v>1200</v>
      </c>
      <c r="E282" s="58">
        <f t="shared" ref="E282:E289" si="213">SUM(F282:H282)</f>
        <v>0</v>
      </c>
      <c r="F282" s="58">
        <v>0</v>
      </c>
      <c r="G282" s="58">
        <v>0</v>
      </c>
      <c r="H282" s="59">
        <v>0</v>
      </c>
      <c r="I282" s="58">
        <f t="shared" si="203"/>
        <v>0</v>
      </c>
      <c r="J282" s="59">
        <v>0</v>
      </c>
      <c r="K282" s="58">
        <v>0</v>
      </c>
      <c r="L282" s="58">
        <v>0</v>
      </c>
      <c r="M282" s="58">
        <f t="shared" si="204"/>
        <v>1200</v>
      </c>
      <c r="N282" s="58">
        <v>0</v>
      </c>
      <c r="O282" s="58">
        <v>1200</v>
      </c>
      <c r="P282" s="58">
        <v>0</v>
      </c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56" t="s">
        <v>802</v>
      </c>
    </row>
    <row r="283" spans="1:53" ht="18.75" hidden="1" customHeight="1" outlineLevel="2" x14ac:dyDescent="0.2">
      <c r="A283" s="98" t="s">
        <v>814</v>
      </c>
      <c r="B283" s="63" t="s">
        <v>812</v>
      </c>
      <c r="C283" s="58">
        <v>1.2</v>
      </c>
      <c r="D283" s="58">
        <f t="shared" si="202"/>
        <v>2500</v>
      </c>
      <c r="E283" s="58">
        <f t="shared" si="213"/>
        <v>0</v>
      </c>
      <c r="F283" s="58">
        <v>0</v>
      </c>
      <c r="G283" s="58">
        <v>0</v>
      </c>
      <c r="H283" s="59">
        <v>0</v>
      </c>
      <c r="I283" s="58">
        <f t="shared" si="203"/>
        <v>0</v>
      </c>
      <c r="J283" s="59">
        <v>0</v>
      </c>
      <c r="K283" s="58">
        <v>0</v>
      </c>
      <c r="L283" s="58">
        <v>0</v>
      </c>
      <c r="M283" s="58">
        <f t="shared" si="204"/>
        <v>2500</v>
      </c>
      <c r="N283" s="58">
        <v>0</v>
      </c>
      <c r="O283" s="58">
        <v>2500</v>
      </c>
      <c r="P283" s="58">
        <v>0</v>
      </c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56" t="s">
        <v>802</v>
      </c>
    </row>
    <row r="284" spans="1:53" ht="18.75" hidden="1" customHeight="1" outlineLevel="2" x14ac:dyDescent="0.2">
      <c r="A284" s="98" t="s">
        <v>816</v>
      </c>
      <c r="B284" s="63" t="s">
        <v>813</v>
      </c>
      <c r="C284" s="58">
        <v>0.6</v>
      </c>
      <c r="D284" s="58">
        <f t="shared" si="202"/>
        <v>1600</v>
      </c>
      <c r="E284" s="58">
        <f t="shared" si="213"/>
        <v>0</v>
      </c>
      <c r="F284" s="58">
        <v>0</v>
      </c>
      <c r="G284" s="58">
        <v>0</v>
      </c>
      <c r="H284" s="59">
        <v>0</v>
      </c>
      <c r="I284" s="58">
        <f t="shared" si="203"/>
        <v>0</v>
      </c>
      <c r="J284" s="59">
        <v>0</v>
      </c>
      <c r="K284" s="58">
        <v>0</v>
      </c>
      <c r="L284" s="58">
        <v>0</v>
      </c>
      <c r="M284" s="58">
        <f t="shared" si="204"/>
        <v>1600</v>
      </c>
      <c r="N284" s="58">
        <v>0</v>
      </c>
      <c r="O284" s="58">
        <v>1600</v>
      </c>
      <c r="P284" s="58">
        <v>0</v>
      </c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56" t="s">
        <v>802</v>
      </c>
    </row>
    <row r="285" spans="1:53" ht="18.75" hidden="1" customHeight="1" outlineLevel="2" x14ac:dyDescent="0.2">
      <c r="A285" s="98" t="s">
        <v>818</v>
      </c>
      <c r="B285" s="63" t="s">
        <v>815</v>
      </c>
      <c r="C285" s="58">
        <v>0.8</v>
      </c>
      <c r="D285" s="58">
        <f t="shared" si="202"/>
        <v>2200</v>
      </c>
      <c r="E285" s="58">
        <f t="shared" si="213"/>
        <v>0</v>
      </c>
      <c r="F285" s="58">
        <v>0</v>
      </c>
      <c r="G285" s="58">
        <v>0</v>
      </c>
      <c r="H285" s="59">
        <v>0</v>
      </c>
      <c r="I285" s="58">
        <f t="shared" si="203"/>
        <v>0</v>
      </c>
      <c r="J285" s="59">
        <v>0</v>
      </c>
      <c r="K285" s="58">
        <v>0</v>
      </c>
      <c r="L285" s="58">
        <v>0</v>
      </c>
      <c r="M285" s="58">
        <f t="shared" si="204"/>
        <v>2200</v>
      </c>
      <c r="N285" s="58">
        <v>0</v>
      </c>
      <c r="O285" s="58">
        <v>2200</v>
      </c>
      <c r="P285" s="58">
        <v>0</v>
      </c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56" t="s">
        <v>802</v>
      </c>
    </row>
    <row r="286" spans="1:53" ht="15.75" hidden="1" outlineLevel="2" x14ac:dyDescent="0.2">
      <c r="A286" s="98" t="s">
        <v>820</v>
      </c>
      <c r="B286" s="63" t="s">
        <v>817</v>
      </c>
      <c r="C286" s="58">
        <v>0.6</v>
      </c>
      <c r="D286" s="58">
        <f t="shared" si="202"/>
        <v>1600</v>
      </c>
      <c r="E286" s="58">
        <f t="shared" si="213"/>
        <v>0</v>
      </c>
      <c r="F286" s="58">
        <v>0</v>
      </c>
      <c r="G286" s="58">
        <v>0</v>
      </c>
      <c r="H286" s="59">
        <v>0</v>
      </c>
      <c r="I286" s="58">
        <f t="shared" si="203"/>
        <v>0</v>
      </c>
      <c r="J286" s="59">
        <v>0</v>
      </c>
      <c r="K286" s="58">
        <v>0</v>
      </c>
      <c r="L286" s="58">
        <v>0</v>
      </c>
      <c r="M286" s="58">
        <f t="shared" si="204"/>
        <v>1600</v>
      </c>
      <c r="N286" s="58">
        <v>0</v>
      </c>
      <c r="O286" s="58">
        <v>1600</v>
      </c>
      <c r="P286" s="58">
        <v>0</v>
      </c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56" t="s">
        <v>802</v>
      </c>
    </row>
    <row r="287" spans="1:53" ht="15.75" hidden="1" outlineLevel="2" x14ac:dyDescent="0.2">
      <c r="A287" s="98" t="s">
        <v>822</v>
      </c>
      <c r="B287" s="63" t="s">
        <v>819</v>
      </c>
      <c r="C287" s="58">
        <v>0</v>
      </c>
      <c r="D287" s="96">
        <f t="shared" si="202"/>
        <v>500</v>
      </c>
      <c r="E287" s="96">
        <f t="shared" si="213"/>
        <v>0</v>
      </c>
      <c r="F287" s="58">
        <v>0</v>
      </c>
      <c r="G287" s="96">
        <v>0</v>
      </c>
      <c r="H287" s="59">
        <v>0</v>
      </c>
      <c r="I287" s="58">
        <f t="shared" si="203"/>
        <v>0</v>
      </c>
      <c r="J287" s="59">
        <v>0</v>
      </c>
      <c r="K287" s="58">
        <v>0</v>
      </c>
      <c r="L287" s="58">
        <v>0</v>
      </c>
      <c r="M287" s="96">
        <f t="shared" si="204"/>
        <v>500</v>
      </c>
      <c r="N287" s="58">
        <v>0</v>
      </c>
      <c r="O287" s="96">
        <v>500</v>
      </c>
      <c r="P287" s="58">
        <v>0</v>
      </c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  <c r="AM287" s="219"/>
      <c r="AN287" s="219"/>
      <c r="AO287" s="219"/>
      <c r="AP287" s="256" t="s">
        <v>802</v>
      </c>
    </row>
    <row r="288" spans="1:53" ht="15.75" hidden="1" outlineLevel="2" x14ac:dyDescent="0.2">
      <c r="A288" s="98" t="s">
        <v>879</v>
      </c>
      <c r="B288" s="63" t="s">
        <v>821</v>
      </c>
      <c r="C288" s="58">
        <v>0</v>
      </c>
      <c r="D288" s="96">
        <f t="shared" si="202"/>
        <v>500</v>
      </c>
      <c r="E288" s="96">
        <f t="shared" si="213"/>
        <v>0</v>
      </c>
      <c r="F288" s="58">
        <v>0</v>
      </c>
      <c r="G288" s="96">
        <v>0</v>
      </c>
      <c r="H288" s="59">
        <v>0</v>
      </c>
      <c r="I288" s="58">
        <f t="shared" si="203"/>
        <v>0</v>
      </c>
      <c r="J288" s="59">
        <v>0</v>
      </c>
      <c r="K288" s="58">
        <v>0</v>
      </c>
      <c r="L288" s="58">
        <v>0</v>
      </c>
      <c r="M288" s="96">
        <f t="shared" si="204"/>
        <v>500</v>
      </c>
      <c r="N288" s="58">
        <v>0</v>
      </c>
      <c r="O288" s="96">
        <v>500</v>
      </c>
      <c r="P288" s="58">
        <v>0</v>
      </c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19"/>
      <c r="AH288" s="219"/>
      <c r="AI288" s="219"/>
      <c r="AJ288" s="219"/>
      <c r="AK288" s="219"/>
      <c r="AL288" s="219"/>
      <c r="AM288" s="219"/>
      <c r="AN288" s="219"/>
      <c r="AO288" s="219"/>
      <c r="AP288" s="256" t="s">
        <v>802</v>
      </c>
    </row>
    <row r="289" spans="1:53" ht="15.75" hidden="1" outlineLevel="2" x14ac:dyDescent="0.2">
      <c r="A289" s="98" t="s">
        <v>880</v>
      </c>
      <c r="B289" s="63" t="s">
        <v>823</v>
      </c>
      <c r="C289" s="58">
        <v>0</v>
      </c>
      <c r="D289" s="96">
        <f t="shared" si="202"/>
        <v>3000</v>
      </c>
      <c r="E289" s="96">
        <f t="shared" si="213"/>
        <v>0</v>
      </c>
      <c r="F289" s="58">
        <v>0</v>
      </c>
      <c r="G289" s="96">
        <v>0</v>
      </c>
      <c r="H289" s="59">
        <v>0</v>
      </c>
      <c r="I289" s="58">
        <f t="shared" si="203"/>
        <v>0</v>
      </c>
      <c r="J289" s="59">
        <v>0</v>
      </c>
      <c r="K289" s="58">
        <v>0</v>
      </c>
      <c r="L289" s="58">
        <v>0</v>
      </c>
      <c r="M289" s="96">
        <f t="shared" si="204"/>
        <v>3000</v>
      </c>
      <c r="N289" s="58">
        <v>0</v>
      </c>
      <c r="O289" s="96">
        <v>3000</v>
      </c>
      <c r="P289" s="58">
        <v>0</v>
      </c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  <c r="AH289" s="219"/>
      <c r="AI289" s="219"/>
      <c r="AJ289" s="219"/>
      <c r="AK289" s="219"/>
      <c r="AL289" s="219"/>
      <c r="AM289" s="219"/>
      <c r="AN289" s="219"/>
      <c r="AO289" s="219"/>
      <c r="AP289" s="256" t="s">
        <v>802</v>
      </c>
    </row>
    <row r="290" spans="1:53" s="54" customFormat="1" ht="15.75" hidden="1" outlineLevel="1" x14ac:dyDescent="0.2">
      <c r="A290" s="101">
        <v>5</v>
      </c>
      <c r="B290" s="29" t="s">
        <v>245</v>
      </c>
      <c r="C290" s="31">
        <f t="shared" ref="C290:P290" si="214">SUM(C291:C293)</f>
        <v>5.5</v>
      </c>
      <c r="D290" s="31">
        <f t="shared" si="214"/>
        <v>19000</v>
      </c>
      <c r="E290" s="31">
        <f t="shared" si="214"/>
        <v>16000</v>
      </c>
      <c r="F290" s="31">
        <f t="shared" si="214"/>
        <v>0</v>
      </c>
      <c r="G290" s="31">
        <f t="shared" si="214"/>
        <v>16000</v>
      </c>
      <c r="H290" s="31">
        <f t="shared" si="214"/>
        <v>0</v>
      </c>
      <c r="I290" s="31">
        <f t="shared" si="214"/>
        <v>0</v>
      </c>
      <c r="J290" s="31">
        <f t="shared" si="214"/>
        <v>0</v>
      </c>
      <c r="K290" s="31">
        <f t="shared" si="214"/>
        <v>0</v>
      </c>
      <c r="L290" s="31">
        <f t="shared" si="214"/>
        <v>0</v>
      </c>
      <c r="M290" s="31">
        <f t="shared" si="214"/>
        <v>3000</v>
      </c>
      <c r="N290" s="31">
        <f t="shared" si="214"/>
        <v>0</v>
      </c>
      <c r="O290" s="31">
        <f t="shared" si="214"/>
        <v>3000</v>
      </c>
      <c r="P290" s="31">
        <f t="shared" si="214"/>
        <v>0</v>
      </c>
      <c r="Q290" s="31">
        <f t="shared" ref="Q290:AO290" si="215">SUM(Q291:Q292)</f>
        <v>0</v>
      </c>
      <c r="R290" s="31">
        <f t="shared" si="215"/>
        <v>88634</v>
      </c>
      <c r="S290" s="31">
        <f t="shared" si="215"/>
        <v>88644</v>
      </c>
      <c r="T290" s="31">
        <f t="shared" si="215"/>
        <v>88664</v>
      </c>
      <c r="U290" s="31">
        <f t="shared" si="215"/>
        <v>88678</v>
      </c>
      <c r="V290" s="31">
        <f t="shared" si="215"/>
        <v>88698</v>
      </c>
      <c r="W290" s="31">
        <f t="shared" si="215"/>
        <v>88878</v>
      </c>
      <c r="X290" s="31">
        <f t="shared" si="215"/>
        <v>0</v>
      </c>
      <c r="Y290" s="31">
        <f t="shared" si="215"/>
        <v>0</v>
      </c>
      <c r="Z290" s="31">
        <f t="shared" si="215"/>
        <v>0</v>
      </c>
      <c r="AA290" s="31">
        <f t="shared" si="215"/>
        <v>0</v>
      </c>
      <c r="AB290" s="31">
        <f t="shared" si="215"/>
        <v>0</v>
      </c>
      <c r="AC290" s="31">
        <f t="shared" si="215"/>
        <v>0</v>
      </c>
      <c r="AD290" s="31">
        <f t="shared" si="215"/>
        <v>88700</v>
      </c>
      <c r="AE290" s="31">
        <f t="shared" si="215"/>
        <v>88878</v>
      </c>
      <c r="AF290" s="31">
        <f t="shared" si="215"/>
        <v>0</v>
      </c>
      <c r="AG290" s="31">
        <f t="shared" si="215"/>
        <v>0</v>
      </c>
      <c r="AH290" s="31">
        <f t="shared" si="215"/>
        <v>0</v>
      </c>
      <c r="AI290" s="31">
        <f t="shared" si="215"/>
        <v>0</v>
      </c>
      <c r="AJ290" s="31">
        <f t="shared" si="215"/>
        <v>0</v>
      </c>
      <c r="AK290" s="31">
        <f t="shared" si="215"/>
        <v>0</v>
      </c>
      <c r="AL290" s="31">
        <f t="shared" si="215"/>
        <v>0</v>
      </c>
      <c r="AM290" s="31">
        <f t="shared" si="215"/>
        <v>0</v>
      </c>
      <c r="AN290" s="31">
        <f t="shared" si="215"/>
        <v>0</v>
      </c>
      <c r="AO290" s="179">
        <f t="shared" si="215"/>
        <v>0</v>
      </c>
      <c r="AP290" s="255"/>
      <c r="AZ290" s="34">
        <f>SUM(F290:H290)</f>
        <v>16000</v>
      </c>
      <c r="BA290" s="34">
        <f>AZ290-E290</f>
        <v>0</v>
      </c>
    </row>
    <row r="291" spans="1:53" ht="15.75" hidden="1" outlineLevel="2" x14ac:dyDescent="0.2">
      <c r="A291" s="98" t="s">
        <v>246</v>
      </c>
      <c r="B291" s="78" t="s">
        <v>250</v>
      </c>
      <c r="C291" s="58">
        <v>0</v>
      </c>
      <c r="D291" s="58">
        <f>E291+I291+M291</f>
        <v>8000</v>
      </c>
      <c r="E291" s="58">
        <f t="shared" ref="E291:E292" si="216">F291+G291+H291</f>
        <v>8000</v>
      </c>
      <c r="F291" s="58">
        <v>0</v>
      </c>
      <c r="G291" s="58">
        <v>8000</v>
      </c>
      <c r="H291" s="58">
        <v>0</v>
      </c>
      <c r="I291" s="58">
        <f>SUM(J291:L291)</f>
        <v>0</v>
      </c>
      <c r="J291" s="59">
        <v>0</v>
      </c>
      <c r="K291" s="58">
        <v>0</v>
      </c>
      <c r="L291" s="58">
        <v>0</v>
      </c>
      <c r="M291" s="58">
        <f>SUM(N291:P291)</f>
        <v>0</v>
      </c>
      <c r="N291" s="59">
        <v>0</v>
      </c>
      <c r="O291" s="58">
        <v>0</v>
      </c>
      <c r="P291" s="58">
        <v>0</v>
      </c>
      <c r="Q291" s="60" t="s">
        <v>55</v>
      </c>
      <c r="R291" s="74">
        <v>44317</v>
      </c>
      <c r="S291" s="74">
        <f t="shared" ref="S291:S292" si="217">R291+5</f>
        <v>44322</v>
      </c>
      <c r="T291" s="74">
        <f t="shared" ref="T291:T292" si="218">S291+10</f>
        <v>44332</v>
      </c>
      <c r="U291" s="74">
        <f t="shared" ref="U291:U292" si="219">T291+7</f>
        <v>44339</v>
      </c>
      <c r="V291" s="74">
        <f t="shared" ref="V291:V292" si="220">U291+10</f>
        <v>44349</v>
      </c>
      <c r="W291" s="74">
        <f t="shared" ref="W291:W292" si="221">V291+90</f>
        <v>44439</v>
      </c>
      <c r="X291" s="74"/>
      <c r="Y291" s="74"/>
      <c r="Z291" s="74"/>
      <c r="AA291" s="74"/>
      <c r="AB291" s="74"/>
      <c r="AC291" s="74" t="s">
        <v>55</v>
      </c>
      <c r="AD291" s="74">
        <f t="shared" ref="AD291:AD292" si="222">V291+1</f>
        <v>44350</v>
      </c>
      <c r="AE291" s="74">
        <f t="shared" ref="AE291:AE292" si="223">W291</f>
        <v>44439</v>
      </c>
      <c r="AF291" s="74" t="s">
        <v>55</v>
      </c>
      <c r="AG291" s="58"/>
      <c r="AH291" s="58"/>
      <c r="AI291" s="58"/>
      <c r="AJ291" s="58"/>
      <c r="AK291" s="58"/>
      <c r="AL291" s="58"/>
      <c r="AM291" s="58"/>
      <c r="AN291" s="58"/>
      <c r="AO291" s="59"/>
      <c r="AP291" s="264"/>
      <c r="AZ291" s="34">
        <f>SUM(F291:H291)</f>
        <v>8000</v>
      </c>
      <c r="BA291" s="34">
        <f>AZ291-E291</f>
        <v>0</v>
      </c>
    </row>
    <row r="292" spans="1:53" ht="15.75" hidden="1" outlineLevel="2" x14ac:dyDescent="0.2">
      <c r="A292" s="98" t="s">
        <v>249</v>
      </c>
      <c r="B292" s="78" t="s">
        <v>252</v>
      </c>
      <c r="C292" s="58">
        <v>0</v>
      </c>
      <c r="D292" s="58">
        <f>E292+I292+M292</f>
        <v>8000</v>
      </c>
      <c r="E292" s="58">
        <f t="shared" si="216"/>
        <v>8000</v>
      </c>
      <c r="F292" s="58">
        <v>0</v>
      </c>
      <c r="G292" s="58">
        <v>8000</v>
      </c>
      <c r="H292" s="58">
        <v>0</v>
      </c>
      <c r="I292" s="58">
        <f>SUM(J292:L292)</f>
        <v>0</v>
      </c>
      <c r="J292" s="59">
        <v>0</v>
      </c>
      <c r="K292" s="58">
        <v>0</v>
      </c>
      <c r="L292" s="58">
        <v>0</v>
      </c>
      <c r="M292" s="58">
        <f>SUM(N292:P292)</f>
        <v>0</v>
      </c>
      <c r="N292" s="59">
        <v>0</v>
      </c>
      <c r="O292" s="58">
        <v>0</v>
      </c>
      <c r="P292" s="58">
        <v>0</v>
      </c>
      <c r="Q292" s="60" t="s">
        <v>55</v>
      </c>
      <c r="R292" s="74">
        <v>44317</v>
      </c>
      <c r="S292" s="74">
        <f t="shared" si="217"/>
        <v>44322</v>
      </c>
      <c r="T292" s="74">
        <f t="shared" si="218"/>
        <v>44332</v>
      </c>
      <c r="U292" s="74">
        <f t="shared" si="219"/>
        <v>44339</v>
      </c>
      <c r="V292" s="74">
        <f t="shared" si="220"/>
        <v>44349</v>
      </c>
      <c r="W292" s="74">
        <f t="shared" si="221"/>
        <v>44439</v>
      </c>
      <c r="X292" s="74"/>
      <c r="Y292" s="74"/>
      <c r="Z292" s="74"/>
      <c r="AA292" s="74"/>
      <c r="AB292" s="74"/>
      <c r="AC292" s="74" t="s">
        <v>55</v>
      </c>
      <c r="AD292" s="74">
        <f t="shared" si="222"/>
        <v>44350</v>
      </c>
      <c r="AE292" s="74">
        <f t="shared" si="223"/>
        <v>44439</v>
      </c>
      <c r="AF292" s="74" t="s">
        <v>55</v>
      </c>
      <c r="AG292" s="58"/>
      <c r="AH292" s="58"/>
      <c r="AI292" s="58"/>
      <c r="AJ292" s="58"/>
      <c r="AK292" s="58"/>
      <c r="AL292" s="58"/>
      <c r="AM292" s="58"/>
      <c r="AN292" s="58"/>
      <c r="AO292" s="59"/>
      <c r="AP292" s="264"/>
      <c r="AZ292" s="34">
        <f>SUM(F292:H292)</f>
        <v>8000</v>
      </c>
      <c r="BA292" s="34">
        <f>AZ292-E292</f>
        <v>0</v>
      </c>
    </row>
    <row r="293" spans="1:53" ht="15.75" hidden="1" outlineLevel="2" x14ac:dyDescent="0.2">
      <c r="A293" s="98" t="s">
        <v>251</v>
      </c>
      <c r="B293" s="63" t="s">
        <v>824</v>
      </c>
      <c r="C293" s="58">
        <v>5.5</v>
      </c>
      <c r="D293" s="58">
        <f>E293+I293+M293</f>
        <v>3000</v>
      </c>
      <c r="E293" s="58">
        <f>SUM(F293:H293)</f>
        <v>0</v>
      </c>
      <c r="F293" s="58">
        <v>0</v>
      </c>
      <c r="G293" s="58">
        <v>0</v>
      </c>
      <c r="H293" s="59">
        <v>0</v>
      </c>
      <c r="I293" s="58">
        <f>SUM(J293:L293)</f>
        <v>0</v>
      </c>
      <c r="J293" s="59">
        <v>0</v>
      </c>
      <c r="K293" s="58">
        <v>0</v>
      </c>
      <c r="L293" s="58">
        <v>0</v>
      </c>
      <c r="M293" s="58">
        <f>SUM(N293:P293)</f>
        <v>3000</v>
      </c>
      <c r="N293" s="58">
        <v>0</v>
      </c>
      <c r="O293" s="58">
        <v>3000</v>
      </c>
      <c r="P293" s="58">
        <v>0</v>
      </c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56" t="s">
        <v>802</v>
      </c>
    </row>
    <row r="294" spans="1:53" s="54" customFormat="1" ht="15.75" hidden="1" outlineLevel="1" x14ac:dyDescent="0.2">
      <c r="A294" s="101">
        <v>6</v>
      </c>
      <c r="B294" s="29" t="s">
        <v>253</v>
      </c>
      <c r="C294" s="31">
        <f t="shared" ref="C294:P294" si="224">SUM(C295:C295)</f>
        <v>2.2999999999999998</v>
      </c>
      <c r="D294" s="31">
        <f t="shared" si="224"/>
        <v>4000</v>
      </c>
      <c r="E294" s="31">
        <f t="shared" si="224"/>
        <v>0</v>
      </c>
      <c r="F294" s="31">
        <f t="shared" si="224"/>
        <v>0</v>
      </c>
      <c r="G294" s="31">
        <f t="shared" si="224"/>
        <v>0</v>
      </c>
      <c r="H294" s="31">
        <f t="shared" si="224"/>
        <v>0</v>
      </c>
      <c r="I294" s="31">
        <f t="shared" si="224"/>
        <v>0</v>
      </c>
      <c r="J294" s="31">
        <f t="shared" si="224"/>
        <v>0</v>
      </c>
      <c r="K294" s="31">
        <f t="shared" si="224"/>
        <v>0</v>
      </c>
      <c r="L294" s="31">
        <f t="shared" si="224"/>
        <v>0</v>
      </c>
      <c r="M294" s="31">
        <f t="shared" si="224"/>
        <v>4000</v>
      </c>
      <c r="N294" s="31">
        <f t="shared" si="224"/>
        <v>0</v>
      </c>
      <c r="O294" s="31">
        <f t="shared" si="224"/>
        <v>4000</v>
      </c>
      <c r="P294" s="31">
        <f t="shared" si="224"/>
        <v>0</v>
      </c>
      <c r="Q294" s="72" t="s">
        <v>41</v>
      </c>
      <c r="R294" s="72" t="s">
        <v>41</v>
      </c>
      <c r="S294" s="72" t="s">
        <v>41</v>
      </c>
      <c r="T294" s="72" t="s">
        <v>41</v>
      </c>
      <c r="U294" s="72" t="s">
        <v>41</v>
      </c>
      <c r="V294" s="72" t="s">
        <v>41</v>
      </c>
      <c r="W294" s="72" t="s">
        <v>41</v>
      </c>
      <c r="X294" s="72" t="s">
        <v>41</v>
      </c>
      <c r="Y294" s="72" t="s">
        <v>41</v>
      </c>
      <c r="Z294" s="72" t="s">
        <v>41</v>
      </c>
      <c r="AA294" s="72" t="s">
        <v>41</v>
      </c>
      <c r="AB294" s="72" t="s">
        <v>41</v>
      </c>
      <c r="AC294" s="72" t="s">
        <v>41</v>
      </c>
      <c r="AD294" s="72" t="s">
        <v>41</v>
      </c>
      <c r="AE294" s="72" t="s">
        <v>41</v>
      </c>
      <c r="AF294" s="72" t="s">
        <v>41</v>
      </c>
      <c r="AG294" s="52" t="s">
        <v>41</v>
      </c>
      <c r="AH294" s="52" t="s">
        <v>41</v>
      </c>
      <c r="AI294" s="52" t="s">
        <v>41</v>
      </c>
      <c r="AJ294" s="52" t="s">
        <v>41</v>
      </c>
      <c r="AK294" s="52" t="s">
        <v>41</v>
      </c>
      <c r="AL294" s="52" t="s">
        <v>41</v>
      </c>
      <c r="AM294" s="52" t="s">
        <v>41</v>
      </c>
      <c r="AN294" s="52" t="s">
        <v>41</v>
      </c>
      <c r="AO294" s="245" t="s">
        <v>41</v>
      </c>
      <c r="AP294" s="255"/>
      <c r="AZ294" s="34">
        <f>SUM(F294:H294)</f>
        <v>0</v>
      </c>
      <c r="BA294" s="34">
        <f>AZ294-E294</f>
        <v>0</v>
      </c>
    </row>
    <row r="295" spans="1:53" ht="15.75" hidden="1" outlineLevel="2" x14ac:dyDescent="0.2">
      <c r="A295" s="98" t="s">
        <v>254</v>
      </c>
      <c r="B295" s="63" t="s">
        <v>825</v>
      </c>
      <c r="C295" s="58">
        <v>2.2999999999999998</v>
      </c>
      <c r="D295" s="58">
        <f>E295+I295+M295</f>
        <v>4000</v>
      </c>
      <c r="E295" s="58">
        <f>SUM(F295:H295)</f>
        <v>0</v>
      </c>
      <c r="F295" s="58">
        <v>0</v>
      </c>
      <c r="G295" s="58">
        <v>0</v>
      </c>
      <c r="H295" s="59">
        <v>0</v>
      </c>
      <c r="I295" s="58">
        <f>SUM(J295:L295)</f>
        <v>0</v>
      </c>
      <c r="J295" s="59">
        <v>0</v>
      </c>
      <c r="K295" s="58">
        <v>0</v>
      </c>
      <c r="L295" s="58">
        <v>0</v>
      </c>
      <c r="M295" s="58">
        <f>SUM(N295:P295)</f>
        <v>4000</v>
      </c>
      <c r="N295" s="58">
        <v>0</v>
      </c>
      <c r="O295" s="58">
        <v>4000</v>
      </c>
      <c r="P295" s="58">
        <v>0</v>
      </c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56" t="s">
        <v>802</v>
      </c>
    </row>
    <row r="296" spans="1:53" s="54" customFormat="1" ht="15.75" hidden="1" outlineLevel="1" x14ac:dyDescent="0.2">
      <c r="A296" s="101">
        <v>7</v>
      </c>
      <c r="B296" s="29" t="s">
        <v>257</v>
      </c>
      <c r="C296" s="31">
        <f t="shared" ref="C296:P296" si="225">SUM(C297:C300)</f>
        <v>2.11</v>
      </c>
      <c r="D296" s="31">
        <f t="shared" si="225"/>
        <v>24000</v>
      </c>
      <c r="E296" s="31">
        <f t="shared" si="225"/>
        <v>24000</v>
      </c>
      <c r="F296" s="31">
        <f t="shared" si="225"/>
        <v>0</v>
      </c>
      <c r="G296" s="31">
        <f t="shared" si="225"/>
        <v>24000</v>
      </c>
      <c r="H296" s="31">
        <f t="shared" si="225"/>
        <v>0</v>
      </c>
      <c r="I296" s="31">
        <f t="shared" si="225"/>
        <v>0</v>
      </c>
      <c r="J296" s="31">
        <f t="shared" si="225"/>
        <v>0</v>
      </c>
      <c r="K296" s="31">
        <f t="shared" si="225"/>
        <v>0</v>
      </c>
      <c r="L296" s="31">
        <f t="shared" si="225"/>
        <v>0</v>
      </c>
      <c r="M296" s="31">
        <f t="shared" si="225"/>
        <v>0</v>
      </c>
      <c r="N296" s="31">
        <f t="shared" si="225"/>
        <v>0</v>
      </c>
      <c r="O296" s="31">
        <f t="shared" si="225"/>
        <v>0</v>
      </c>
      <c r="P296" s="31">
        <f t="shared" si="225"/>
        <v>0</v>
      </c>
      <c r="Q296" s="72" t="s">
        <v>41</v>
      </c>
      <c r="R296" s="72" t="s">
        <v>41</v>
      </c>
      <c r="S296" s="72" t="s">
        <v>41</v>
      </c>
      <c r="T296" s="72" t="s">
        <v>41</v>
      </c>
      <c r="U296" s="72" t="s">
        <v>41</v>
      </c>
      <c r="V296" s="72" t="s">
        <v>41</v>
      </c>
      <c r="W296" s="72" t="s">
        <v>41</v>
      </c>
      <c r="X296" s="72" t="s">
        <v>41</v>
      </c>
      <c r="Y296" s="72" t="s">
        <v>41</v>
      </c>
      <c r="Z296" s="72" t="s">
        <v>41</v>
      </c>
      <c r="AA296" s="72" t="s">
        <v>41</v>
      </c>
      <c r="AB296" s="72" t="s">
        <v>41</v>
      </c>
      <c r="AC296" s="72" t="s">
        <v>41</v>
      </c>
      <c r="AD296" s="72" t="s">
        <v>41</v>
      </c>
      <c r="AE296" s="72" t="s">
        <v>41</v>
      </c>
      <c r="AF296" s="72" t="s">
        <v>41</v>
      </c>
      <c r="AG296" s="52" t="s">
        <v>41</v>
      </c>
      <c r="AH296" s="52" t="s">
        <v>41</v>
      </c>
      <c r="AI296" s="52" t="s">
        <v>41</v>
      </c>
      <c r="AJ296" s="52" t="s">
        <v>41</v>
      </c>
      <c r="AK296" s="52" t="s">
        <v>41</v>
      </c>
      <c r="AL296" s="52" t="s">
        <v>41</v>
      </c>
      <c r="AM296" s="52" t="s">
        <v>41</v>
      </c>
      <c r="AN296" s="52" t="s">
        <v>41</v>
      </c>
      <c r="AO296" s="245" t="s">
        <v>41</v>
      </c>
      <c r="AP296" s="255"/>
      <c r="AZ296" s="34">
        <f t="shared" ref="AZ296:AZ320" si="226">SUM(F296:H296)</f>
        <v>24000</v>
      </c>
      <c r="BA296" s="34">
        <f t="shared" ref="BA296:BA320" si="227">AZ296-E296</f>
        <v>0</v>
      </c>
    </row>
    <row r="297" spans="1:53" s="100" customFormat="1" ht="15.75" hidden="1" outlineLevel="2" x14ac:dyDescent="0.2">
      <c r="A297" s="98" t="s">
        <v>258</v>
      </c>
      <c r="B297" s="63" t="s">
        <v>261</v>
      </c>
      <c r="C297" s="58">
        <v>2.11</v>
      </c>
      <c r="D297" s="58">
        <f>E297+I297+M297</f>
        <v>4000</v>
      </c>
      <c r="E297" s="58">
        <f>SUM(F297:H297)</f>
        <v>4000</v>
      </c>
      <c r="F297" s="58">
        <v>0</v>
      </c>
      <c r="G297" s="58">
        <v>4000</v>
      </c>
      <c r="H297" s="59">
        <v>0</v>
      </c>
      <c r="I297" s="58">
        <f>SUM(J297:L297)</f>
        <v>0</v>
      </c>
      <c r="J297" s="59">
        <v>0</v>
      </c>
      <c r="K297" s="58">
        <v>0</v>
      </c>
      <c r="L297" s="58">
        <v>0</v>
      </c>
      <c r="M297" s="58">
        <f>SUM(N297:P297)</f>
        <v>0</v>
      </c>
      <c r="N297" s="59">
        <v>0</v>
      </c>
      <c r="O297" s="58">
        <v>0</v>
      </c>
      <c r="P297" s="58">
        <v>0</v>
      </c>
      <c r="Q297" s="60" t="s">
        <v>55</v>
      </c>
      <c r="R297" s="74">
        <v>44284</v>
      </c>
      <c r="S297" s="74">
        <f>R297+5</f>
        <v>44289</v>
      </c>
      <c r="T297" s="74">
        <f>S297+10</f>
        <v>44299</v>
      </c>
      <c r="U297" s="74">
        <f>T297+7</f>
        <v>44306</v>
      </c>
      <c r="V297" s="74">
        <f>U297+10</f>
        <v>44316</v>
      </c>
      <c r="W297" s="74">
        <f>V297+120</f>
        <v>44436</v>
      </c>
      <c r="X297" s="74"/>
      <c r="Y297" s="74"/>
      <c r="Z297" s="74"/>
      <c r="AA297" s="74"/>
      <c r="AB297" s="74"/>
      <c r="AC297" s="74" t="s">
        <v>55</v>
      </c>
      <c r="AD297" s="74">
        <f>V297+1</f>
        <v>44317</v>
      </c>
      <c r="AE297" s="74">
        <f>W297</f>
        <v>44436</v>
      </c>
      <c r="AF297" s="74" t="s">
        <v>55</v>
      </c>
      <c r="AG297" s="58"/>
      <c r="AH297" s="58"/>
      <c r="AI297" s="58"/>
      <c r="AJ297" s="58"/>
      <c r="AK297" s="58"/>
      <c r="AL297" s="58"/>
      <c r="AM297" s="58"/>
      <c r="AN297" s="58"/>
      <c r="AO297" s="59"/>
      <c r="AP297" s="256" t="s">
        <v>262</v>
      </c>
      <c r="AZ297" s="34">
        <f t="shared" si="226"/>
        <v>4000</v>
      </c>
      <c r="BA297" s="34">
        <f t="shared" si="227"/>
        <v>0</v>
      </c>
    </row>
    <row r="298" spans="1:53" s="87" customFormat="1" ht="15.75" hidden="1" outlineLevel="2" x14ac:dyDescent="0.2">
      <c r="A298" s="98" t="s">
        <v>260</v>
      </c>
      <c r="B298" s="57" t="s">
        <v>264</v>
      </c>
      <c r="C298" s="58">
        <v>0</v>
      </c>
      <c r="D298" s="58">
        <f>E298+I298+M298</f>
        <v>4000</v>
      </c>
      <c r="E298" s="58">
        <f>SUM(F298:H298)</f>
        <v>4000</v>
      </c>
      <c r="F298" s="58">
        <v>0</v>
      </c>
      <c r="G298" s="58">
        <v>4000</v>
      </c>
      <c r="H298" s="59">
        <v>0</v>
      </c>
      <c r="I298" s="58">
        <f>SUM(J298:L298)</f>
        <v>0</v>
      </c>
      <c r="J298" s="59">
        <v>0</v>
      </c>
      <c r="K298" s="58">
        <v>0</v>
      </c>
      <c r="L298" s="58">
        <v>0</v>
      </c>
      <c r="M298" s="58">
        <f>SUM(N298:P298)</f>
        <v>0</v>
      </c>
      <c r="N298" s="59">
        <v>0</v>
      </c>
      <c r="O298" s="58">
        <v>0</v>
      </c>
      <c r="P298" s="58">
        <v>0</v>
      </c>
      <c r="Q298" s="60" t="s">
        <v>55</v>
      </c>
      <c r="R298" s="74">
        <v>44281</v>
      </c>
      <c r="S298" s="74">
        <f>R298+5</f>
        <v>44286</v>
      </c>
      <c r="T298" s="74">
        <f>S298+10</f>
        <v>44296</v>
      </c>
      <c r="U298" s="74">
        <f>T298+7</f>
        <v>44303</v>
      </c>
      <c r="V298" s="74">
        <f>U298+10</f>
        <v>44313</v>
      </c>
      <c r="W298" s="74">
        <f>V298+90</f>
        <v>44403</v>
      </c>
      <c r="X298" s="74"/>
      <c r="Y298" s="74"/>
      <c r="Z298" s="74"/>
      <c r="AA298" s="74"/>
      <c r="AB298" s="74"/>
      <c r="AC298" s="74">
        <f>U298+2</f>
        <v>44305</v>
      </c>
      <c r="AD298" s="74">
        <f>V298+1</f>
        <v>44314</v>
      </c>
      <c r="AE298" s="74">
        <f>W298</f>
        <v>44403</v>
      </c>
      <c r="AF298" s="74" t="s">
        <v>55</v>
      </c>
      <c r="AG298" s="58"/>
      <c r="AH298" s="58"/>
      <c r="AI298" s="58"/>
      <c r="AJ298" s="58"/>
      <c r="AK298" s="58"/>
      <c r="AL298" s="58"/>
      <c r="AM298" s="58"/>
      <c r="AN298" s="58"/>
      <c r="AO298" s="59"/>
      <c r="AP298" s="256" t="s">
        <v>265</v>
      </c>
      <c r="AZ298" s="34">
        <f t="shared" si="226"/>
        <v>4000</v>
      </c>
      <c r="BA298" s="34">
        <f t="shared" si="227"/>
        <v>0</v>
      </c>
    </row>
    <row r="299" spans="1:53" ht="15.75" hidden="1" outlineLevel="2" x14ac:dyDescent="0.2">
      <c r="A299" s="98" t="s">
        <v>263</v>
      </c>
      <c r="B299" s="78" t="s">
        <v>267</v>
      </c>
      <c r="C299" s="58">
        <v>0</v>
      </c>
      <c r="D299" s="58">
        <f>E299+I299+M299</f>
        <v>8000</v>
      </c>
      <c r="E299" s="58">
        <f t="shared" ref="E299:E300" si="228">F299+G299+H299</f>
        <v>8000</v>
      </c>
      <c r="F299" s="58">
        <v>0</v>
      </c>
      <c r="G299" s="58">
        <v>8000</v>
      </c>
      <c r="H299" s="58">
        <v>0</v>
      </c>
      <c r="I299" s="58">
        <f>SUM(J299:L299)</f>
        <v>0</v>
      </c>
      <c r="J299" s="59">
        <v>0</v>
      </c>
      <c r="K299" s="58">
        <v>0</v>
      </c>
      <c r="L299" s="58">
        <v>0</v>
      </c>
      <c r="M299" s="58">
        <f>SUM(N299:P299)</f>
        <v>0</v>
      </c>
      <c r="N299" s="59">
        <v>0</v>
      </c>
      <c r="O299" s="58">
        <v>0</v>
      </c>
      <c r="P299" s="58">
        <v>0</v>
      </c>
      <c r="Q299" s="60" t="s">
        <v>55</v>
      </c>
      <c r="R299" s="74">
        <v>44317</v>
      </c>
      <c r="S299" s="74">
        <f t="shared" ref="S299:S300" si="229">R299+5</f>
        <v>44322</v>
      </c>
      <c r="T299" s="74">
        <f t="shared" ref="T299:T300" si="230">S299+10</f>
        <v>44332</v>
      </c>
      <c r="U299" s="74">
        <f t="shared" ref="U299:U300" si="231">T299+7</f>
        <v>44339</v>
      </c>
      <c r="V299" s="74">
        <f t="shared" ref="V299:V300" si="232">U299+10</f>
        <v>44349</v>
      </c>
      <c r="W299" s="74">
        <f t="shared" ref="W299:W300" si="233">V299+90</f>
        <v>44439</v>
      </c>
      <c r="X299" s="74"/>
      <c r="Y299" s="74"/>
      <c r="Z299" s="74"/>
      <c r="AA299" s="74"/>
      <c r="AB299" s="74"/>
      <c r="AC299" s="74" t="s">
        <v>55</v>
      </c>
      <c r="AD299" s="74">
        <f t="shared" ref="AD299:AD300" si="234">V299+1</f>
        <v>44350</v>
      </c>
      <c r="AE299" s="74">
        <f t="shared" ref="AE299:AE300" si="235">W299</f>
        <v>44439</v>
      </c>
      <c r="AF299" s="74" t="s">
        <v>55</v>
      </c>
      <c r="AG299" s="58"/>
      <c r="AH299" s="58"/>
      <c r="AI299" s="58"/>
      <c r="AJ299" s="58"/>
      <c r="AK299" s="58"/>
      <c r="AL299" s="58"/>
      <c r="AM299" s="58"/>
      <c r="AN299" s="58"/>
      <c r="AO299" s="59"/>
      <c r="AP299" s="264"/>
      <c r="AZ299" s="34">
        <f t="shared" si="226"/>
        <v>8000</v>
      </c>
      <c r="BA299" s="34">
        <f t="shared" si="227"/>
        <v>0</v>
      </c>
    </row>
    <row r="300" spans="1:53" ht="15.75" hidden="1" outlineLevel="2" x14ac:dyDescent="0.2">
      <c r="A300" s="98" t="s">
        <v>266</v>
      </c>
      <c r="B300" s="78" t="s">
        <v>269</v>
      </c>
      <c r="C300" s="58">
        <v>0</v>
      </c>
      <c r="D300" s="58">
        <f>E300+I300+M300</f>
        <v>8000</v>
      </c>
      <c r="E300" s="58">
        <f t="shared" si="228"/>
        <v>8000</v>
      </c>
      <c r="F300" s="58">
        <v>0</v>
      </c>
      <c r="G300" s="58">
        <v>8000</v>
      </c>
      <c r="H300" s="58">
        <v>0</v>
      </c>
      <c r="I300" s="58">
        <f>SUM(J300:L300)</f>
        <v>0</v>
      </c>
      <c r="J300" s="59">
        <v>0</v>
      </c>
      <c r="K300" s="58">
        <v>0</v>
      </c>
      <c r="L300" s="58">
        <v>0</v>
      </c>
      <c r="M300" s="58">
        <f>SUM(N300:P300)</f>
        <v>0</v>
      </c>
      <c r="N300" s="59">
        <v>0</v>
      </c>
      <c r="O300" s="58">
        <v>0</v>
      </c>
      <c r="P300" s="58">
        <v>0</v>
      </c>
      <c r="Q300" s="60" t="s">
        <v>55</v>
      </c>
      <c r="R300" s="74">
        <v>44317</v>
      </c>
      <c r="S300" s="74">
        <f t="shared" si="229"/>
        <v>44322</v>
      </c>
      <c r="T300" s="74">
        <f t="shared" si="230"/>
        <v>44332</v>
      </c>
      <c r="U300" s="74">
        <f t="shared" si="231"/>
        <v>44339</v>
      </c>
      <c r="V300" s="74">
        <f t="shared" si="232"/>
        <v>44349</v>
      </c>
      <c r="W300" s="74">
        <f t="shared" si="233"/>
        <v>44439</v>
      </c>
      <c r="X300" s="74"/>
      <c r="Y300" s="74"/>
      <c r="Z300" s="74"/>
      <c r="AA300" s="74"/>
      <c r="AB300" s="74"/>
      <c r="AC300" s="74" t="s">
        <v>55</v>
      </c>
      <c r="AD300" s="74">
        <f t="shared" si="234"/>
        <v>44350</v>
      </c>
      <c r="AE300" s="74">
        <f t="shared" si="235"/>
        <v>44439</v>
      </c>
      <c r="AF300" s="74" t="s">
        <v>55</v>
      </c>
      <c r="AG300" s="58"/>
      <c r="AH300" s="58"/>
      <c r="AI300" s="58"/>
      <c r="AJ300" s="58"/>
      <c r="AK300" s="58"/>
      <c r="AL300" s="58"/>
      <c r="AM300" s="58"/>
      <c r="AN300" s="58"/>
      <c r="AO300" s="59"/>
      <c r="AP300" s="264"/>
      <c r="AZ300" s="34">
        <f t="shared" si="226"/>
        <v>8000</v>
      </c>
      <c r="BA300" s="34">
        <f t="shared" si="227"/>
        <v>0</v>
      </c>
    </row>
    <row r="301" spans="1:53" s="54" customFormat="1" ht="15.75" hidden="1" outlineLevel="1" x14ac:dyDescent="0.2">
      <c r="A301" s="101" t="s">
        <v>270</v>
      </c>
      <c r="B301" s="29" t="s">
        <v>274</v>
      </c>
      <c r="C301" s="31">
        <f t="shared" ref="C301:AO301" si="236">SUM(C302:C313)</f>
        <v>3.2399999999999998</v>
      </c>
      <c r="D301" s="31">
        <f t="shared" si="236"/>
        <v>52550</v>
      </c>
      <c r="E301" s="31">
        <f t="shared" si="236"/>
        <v>52550</v>
      </c>
      <c r="F301" s="31">
        <f t="shared" si="236"/>
        <v>0</v>
      </c>
      <c r="G301" s="31">
        <f t="shared" si="236"/>
        <v>52550</v>
      </c>
      <c r="H301" s="31">
        <f t="shared" si="236"/>
        <v>0</v>
      </c>
      <c r="I301" s="31">
        <f t="shared" si="236"/>
        <v>0</v>
      </c>
      <c r="J301" s="31">
        <f t="shared" si="236"/>
        <v>0</v>
      </c>
      <c r="K301" s="31">
        <f t="shared" si="236"/>
        <v>0</v>
      </c>
      <c r="L301" s="31">
        <f t="shared" si="236"/>
        <v>0</v>
      </c>
      <c r="M301" s="31">
        <f t="shared" si="236"/>
        <v>0</v>
      </c>
      <c r="N301" s="31">
        <f t="shared" si="236"/>
        <v>0</v>
      </c>
      <c r="O301" s="31">
        <f t="shared" si="236"/>
        <v>0</v>
      </c>
      <c r="P301" s="31">
        <f t="shared" si="236"/>
        <v>0</v>
      </c>
      <c r="Q301" s="31">
        <f t="shared" si="236"/>
        <v>0</v>
      </c>
      <c r="R301" s="31">
        <f t="shared" si="236"/>
        <v>265865</v>
      </c>
      <c r="S301" s="31">
        <f t="shared" si="236"/>
        <v>265895</v>
      </c>
      <c r="T301" s="31">
        <f t="shared" si="236"/>
        <v>265955</v>
      </c>
      <c r="U301" s="31">
        <f t="shared" si="236"/>
        <v>265997</v>
      </c>
      <c r="V301" s="31">
        <f t="shared" si="236"/>
        <v>266057</v>
      </c>
      <c r="W301" s="31">
        <f t="shared" si="236"/>
        <v>266627</v>
      </c>
      <c r="X301" s="31">
        <f t="shared" si="236"/>
        <v>0</v>
      </c>
      <c r="Y301" s="31">
        <f t="shared" si="236"/>
        <v>0</v>
      </c>
      <c r="Z301" s="31">
        <f t="shared" si="236"/>
        <v>0</v>
      </c>
      <c r="AA301" s="31">
        <f t="shared" si="236"/>
        <v>0</v>
      </c>
      <c r="AB301" s="31">
        <f t="shared" si="236"/>
        <v>0</v>
      </c>
      <c r="AC301" s="31">
        <f t="shared" si="236"/>
        <v>0</v>
      </c>
      <c r="AD301" s="31">
        <f t="shared" si="236"/>
        <v>266063</v>
      </c>
      <c r="AE301" s="31">
        <f t="shared" si="236"/>
        <v>266627</v>
      </c>
      <c r="AF301" s="31">
        <f t="shared" si="236"/>
        <v>0</v>
      </c>
      <c r="AG301" s="31">
        <f t="shared" si="236"/>
        <v>0</v>
      </c>
      <c r="AH301" s="31">
        <f t="shared" si="236"/>
        <v>0</v>
      </c>
      <c r="AI301" s="31">
        <f t="shared" si="236"/>
        <v>0</v>
      </c>
      <c r="AJ301" s="31">
        <f t="shared" si="236"/>
        <v>0</v>
      </c>
      <c r="AK301" s="31">
        <f t="shared" si="236"/>
        <v>0</v>
      </c>
      <c r="AL301" s="31">
        <f t="shared" si="236"/>
        <v>0</v>
      </c>
      <c r="AM301" s="31">
        <f t="shared" si="236"/>
        <v>0</v>
      </c>
      <c r="AN301" s="31">
        <f t="shared" si="236"/>
        <v>0</v>
      </c>
      <c r="AO301" s="179">
        <f t="shared" si="236"/>
        <v>0</v>
      </c>
      <c r="AP301" s="255"/>
      <c r="AZ301" s="34">
        <f t="shared" si="226"/>
        <v>52550</v>
      </c>
      <c r="BA301" s="34">
        <f t="shared" si="227"/>
        <v>0</v>
      </c>
    </row>
    <row r="302" spans="1:53" ht="15.75" hidden="1" outlineLevel="2" x14ac:dyDescent="0.2">
      <c r="A302" s="98" t="s">
        <v>272</v>
      </c>
      <c r="B302" s="63" t="s">
        <v>278</v>
      </c>
      <c r="C302" s="58">
        <v>2</v>
      </c>
      <c r="D302" s="58">
        <f t="shared" ref="D302:D313" si="237">E302+I302+M302</f>
        <v>6000</v>
      </c>
      <c r="E302" s="58">
        <f t="shared" ref="E302:E308" si="238">SUM(F302:H302)</f>
        <v>6000</v>
      </c>
      <c r="F302" s="58">
        <v>0</v>
      </c>
      <c r="G302" s="58">
        <v>6000</v>
      </c>
      <c r="H302" s="59">
        <v>0</v>
      </c>
      <c r="I302" s="58">
        <f t="shared" ref="I302:I313" si="239">SUM(J302:L302)</f>
        <v>0</v>
      </c>
      <c r="J302" s="59">
        <v>0</v>
      </c>
      <c r="K302" s="58">
        <v>0</v>
      </c>
      <c r="L302" s="58">
        <v>0</v>
      </c>
      <c r="M302" s="58">
        <f t="shared" ref="M302:M313" si="240">SUM(N302:P302)</f>
        <v>0</v>
      </c>
      <c r="N302" s="59">
        <v>0</v>
      </c>
      <c r="O302" s="58">
        <v>0</v>
      </c>
      <c r="P302" s="58">
        <v>0</v>
      </c>
      <c r="Q302" s="60" t="s">
        <v>55</v>
      </c>
      <c r="R302" s="74">
        <v>44280</v>
      </c>
      <c r="S302" s="74">
        <f>R302+5</f>
        <v>44285</v>
      </c>
      <c r="T302" s="74">
        <f>S302+10</f>
        <v>44295</v>
      </c>
      <c r="U302" s="74">
        <f>T302+7</f>
        <v>44302</v>
      </c>
      <c r="V302" s="74">
        <f>U302+10</f>
        <v>44312</v>
      </c>
      <c r="W302" s="74">
        <f>V302+120</f>
        <v>44432</v>
      </c>
      <c r="X302" s="74"/>
      <c r="Y302" s="74"/>
      <c r="Z302" s="74"/>
      <c r="AA302" s="74"/>
      <c r="AB302" s="74"/>
      <c r="AC302" s="74" t="s">
        <v>55</v>
      </c>
      <c r="AD302" s="74">
        <f>V302+1</f>
        <v>44313</v>
      </c>
      <c r="AE302" s="74">
        <f>W302</f>
        <v>44432</v>
      </c>
      <c r="AF302" s="74" t="s">
        <v>55</v>
      </c>
      <c r="AG302" s="58"/>
      <c r="AH302" s="58"/>
      <c r="AI302" s="58"/>
      <c r="AJ302" s="58"/>
      <c r="AK302" s="58"/>
      <c r="AL302" s="58"/>
      <c r="AM302" s="58"/>
      <c r="AN302" s="58"/>
      <c r="AO302" s="59"/>
      <c r="AP302" s="264"/>
      <c r="AZ302" s="34">
        <f t="shared" si="226"/>
        <v>6000</v>
      </c>
      <c r="BA302" s="34">
        <f t="shared" si="227"/>
        <v>0</v>
      </c>
    </row>
    <row r="303" spans="1:53" s="93" customFormat="1" ht="15.75" hidden="1" outlineLevel="2" x14ac:dyDescent="0.2">
      <c r="A303" s="98" t="s">
        <v>734</v>
      </c>
      <c r="B303" s="159" t="s">
        <v>284</v>
      </c>
      <c r="C303" s="58">
        <v>0</v>
      </c>
      <c r="D303" s="58">
        <f t="shared" si="237"/>
        <v>1300</v>
      </c>
      <c r="E303" s="58">
        <f t="shared" si="238"/>
        <v>1300</v>
      </c>
      <c r="F303" s="58">
        <v>0</v>
      </c>
      <c r="G303" s="144">
        <f>1000+300</f>
        <v>1300</v>
      </c>
      <c r="H303" s="58">
        <v>0</v>
      </c>
      <c r="I303" s="58">
        <f t="shared" si="239"/>
        <v>0</v>
      </c>
      <c r="J303" s="59">
        <v>0</v>
      </c>
      <c r="K303" s="58">
        <v>0</v>
      </c>
      <c r="L303" s="58">
        <v>0</v>
      </c>
      <c r="M303" s="58">
        <f t="shared" si="240"/>
        <v>0</v>
      </c>
      <c r="N303" s="59">
        <v>0</v>
      </c>
      <c r="O303" s="58">
        <v>0</v>
      </c>
      <c r="P303" s="58">
        <v>0</v>
      </c>
      <c r="Q303" s="58" t="s">
        <v>55</v>
      </c>
      <c r="R303" s="74" t="s">
        <v>160</v>
      </c>
      <c r="S303" s="74" t="s">
        <v>194</v>
      </c>
      <c r="T303" s="74" t="s">
        <v>195</v>
      </c>
      <c r="U303" s="74" t="s">
        <v>196</v>
      </c>
      <c r="V303" s="74" t="s">
        <v>197</v>
      </c>
      <c r="W303" s="74" t="s">
        <v>72</v>
      </c>
      <c r="X303" s="74"/>
      <c r="Y303" s="74"/>
      <c r="Z303" s="74"/>
      <c r="AA303" s="74"/>
      <c r="AB303" s="74"/>
      <c r="AC303" s="74" t="s">
        <v>55</v>
      </c>
      <c r="AD303" s="74" t="s">
        <v>198</v>
      </c>
      <c r="AE303" s="74" t="s">
        <v>72</v>
      </c>
      <c r="AF303" s="74" t="s">
        <v>55</v>
      </c>
      <c r="AG303" s="58"/>
      <c r="AH303" s="58"/>
      <c r="AI303" s="58"/>
      <c r="AJ303" s="58"/>
      <c r="AK303" s="58"/>
      <c r="AL303" s="58"/>
      <c r="AM303" s="58"/>
      <c r="AN303" s="58"/>
      <c r="AO303" s="59"/>
      <c r="AP303" s="271" t="s">
        <v>285</v>
      </c>
      <c r="AZ303" s="34">
        <f t="shared" si="226"/>
        <v>1300</v>
      </c>
      <c r="BA303" s="34">
        <f t="shared" si="227"/>
        <v>0</v>
      </c>
    </row>
    <row r="304" spans="1:53" s="93" customFormat="1" ht="15.75" hidden="1" outlineLevel="2" x14ac:dyDescent="0.2">
      <c r="A304" s="98" t="s">
        <v>892</v>
      </c>
      <c r="B304" s="63" t="s">
        <v>287</v>
      </c>
      <c r="C304" s="58">
        <v>0.36</v>
      </c>
      <c r="D304" s="58">
        <f t="shared" si="237"/>
        <v>1000</v>
      </c>
      <c r="E304" s="58">
        <f t="shared" si="238"/>
        <v>1000</v>
      </c>
      <c r="F304" s="58">
        <v>0</v>
      </c>
      <c r="G304" s="58">
        <v>1000</v>
      </c>
      <c r="H304" s="58">
        <v>0</v>
      </c>
      <c r="I304" s="58">
        <f t="shared" si="239"/>
        <v>0</v>
      </c>
      <c r="J304" s="59">
        <v>0</v>
      </c>
      <c r="K304" s="58">
        <v>0</v>
      </c>
      <c r="L304" s="58">
        <v>0</v>
      </c>
      <c r="M304" s="58">
        <f t="shared" si="240"/>
        <v>0</v>
      </c>
      <c r="N304" s="59">
        <v>0</v>
      </c>
      <c r="O304" s="58">
        <v>0</v>
      </c>
      <c r="P304" s="58">
        <v>0</v>
      </c>
      <c r="Q304" s="58" t="s">
        <v>55</v>
      </c>
      <c r="R304" s="74" t="s">
        <v>160</v>
      </c>
      <c r="S304" s="74" t="s">
        <v>194</v>
      </c>
      <c r="T304" s="74" t="s">
        <v>195</v>
      </c>
      <c r="U304" s="74" t="s">
        <v>196</v>
      </c>
      <c r="V304" s="74" t="s">
        <v>197</v>
      </c>
      <c r="W304" s="74" t="s">
        <v>72</v>
      </c>
      <c r="X304" s="74"/>
      <c r="Y304" s="74"/>
      <c r="Z304" s="74"/>
      <c r="AA304" s="74"/>
      <c r="AB304" s="74"/>
      <c r="AC304" s="74" t="s">
        <v>55</v>
      </c>
      <c r="AD304" s="74" t="s">
        <v>198</v>
      </c>
      <c r="AE304" s="74" t="s">
        <v>72</v>
      </c>
      <c r="AF304" s="74" t="s">
        <v>55</v>
      </c>
      <c r="AG304" s="58"/>
      <c r="AH304" s="58"/>
      <c r="AI304" s="58"/>
      <c r="AJ304" s="58"/>
      <c r="AK304" s="58"/>
      <c r="AL304" s="58"/>
      <c r="AM304" s="58"/>
      <c r="AN304" s="58"/>
      <c r="AO304" s="59"/>
      <c r="AP304" s="271" t="s">
        <v>285</v>
      </c>
      <c r="AZ304" s="34">
        <f t="shared" si="226"/>
        <v>1000</v>
      </c>
      <c r="BA304" s="34">
        <f t="shared" si="227"/>
        <v>0</v>
      </c>
    </row>
    <row r="305" spans="1:53" s="93" customFormat="1" ht="15.75" hidden="1" outlineLevel="2" x14ac:dyDescent="0.2">
      <c r="A305" s="98" t="s">
        <v>942</v>
      </c>
      <c r="B305" s="159" t="s">
        <v>291</v>
      </c>
      <c r="C305" s="58">
        <v>0</v>
      </c>
      <c r="D305" s="58">
        <f t="shared" si="237"/>
        <v>150</v>
      </c>
      <c r="E305" s="58">
        <f t="shared" si="238"/>
        <v>150</v>
      </c>
      <c r="F305" s="58">
        <v>0</v>
      </c>
      <c r="G305" s="58">
        <f>150</f>
        <v>150</v>
      </c>
      <c r="H305" s="58">
        <v>0</v>
      </c>
      <c r="I305" s="58">
        <f t="shared" si="239"/>
        <v>0</v>
      </c>
      <c r="J305" s="59">
        <v>0</v>
      </c>
      <c r="K305" s="58">
        <v>0</v>
      </c>
      <c r="L305" s="58">
        <v>0</v>
      </c>
      <c r="M305" s="58">
        <f t="shared" si="240"/>
        <v>0</v>
      </c>
      <c r="N305" s="59">
        <v>0</v>
      </c>
      <c r="O305" s="58">
        <v>0</v>
      </c>
      <c r="P305" s="58">
        <v>0</v>
      </c>
      <c r="Q305" s="58" t="s">
        <v>55</v>
      </c>
      <c r="R305" s="74" t="s">
        <v>160</v>
      </c>
      <c r="S305" s="74" t="s">
        <v>194</v>
      </c>
      <c r="T305" s="74" t="s">
        <v>195</v>
      </c>
      <c r="U305" s="74" t="s">
        <v>196</v>
      </c>
      <c r="V305" s="74" t="s">
        <v>197</v>
      </c>
      <c r="W305" s="74" t="s">
        <v>72</v>
      </c>
      <c r="X305" s="74"/>
      <c r="Y305" s="74"/>
      <c r="Z305" s="74"/>
      <c r="AA305" s="74"/>
      <c r="AB305" s="74"/>
      <c r="AC305" s="74" t="s">
        <v>55</v>
      </c>
      <c r="AD305" s="74" t="s">
        <v>198</v>
      </c>
      <c r="AE305" s="74" t="s">
        <v>72</v>
      </c>
      <c r="AF305" s="74" t="s">
        <v>55</v>
      </c>
      <c r="AG305" s="58"/>
      <c r="AH305" s="58"/>
      <c r="AI305" s="58"/>
      <c r="AJ305" s="58"/>
      <c r="AK305" s="58"/>
      <c r="AL305" s="58"/>
      <c r="AM305" s="58"/>
      <c r="AN305" s="58"/>
      <c r="AO305" s="59"/>
      <c r="AP305" s="271" t="s">
        <v>285</v>
      </c>
      <c r="AZ305" s="34">
        <f t="shared" si="226"/>
        <v>150</v>
      </c>
      <c r="BA305" s="34">
        <f t="shared" si="227"/>
        <v>0</v>
      </c>
    </row>
    <row r="306" spans="1:53" s="93" customFormat="1" ht="15.75" hidden="1" outlineLevel="2" x14ac:dyDescent="0.2">
      <c r="A306" s="98" t="s">
        <v>943</v>
      </c>
      <c r="B306" s="159" t="s">
        <v>293</v>
      </c>
      <c r="C306" s="58">
        <v>0</v>
      </c>
      <c r="D306" s="58">
        <f t="shared" si="237"/>
        <v>1300</v>
      </c>
      <c r="E306" s="58">
        <f t="shared" si="238"/>
        <v>1300</v>
      </c>
      <c r="F306" s="58">
        <v>0</v>
      </c>
      <c r="G306" s="58">
        <f>1000+300</f>
        <v>1300</v>
      </c>
      <c r="H306" s="58">
        <v>0</v>
      </c>
      <c r="I306" s="58">
        <f t="shared" si="239"/>
        <v>0</v>
      </c>
      <c r="J306" s="59">
        <v>0</v>
      </c>
      <c r="K306" s="58">
        <v>0</v>
      </c>
      <c r="L306" s="58">
        <v>0</v>
      </c>
      <c r="M306" s="58">
        <f t="shared" si="240"/>
        <v>0</v>
      </c>
      <c r="N306" s="59">
        <v>0</v>
      </c>
      <c r="O306" s="58">
        <v>0</v>
      </c>
      <c r="P306" s="58">
        <v>0</v>
      </c>
      <c r="Q306" s="58" t="s">
        <v>55</v>
      </c>
      <c r="R306" s="74" t="s">
        <v>160</v>
      </c>
      <c r="S306" s="74" t="s">
        <v>194</v>
      </c>
      <c r="T306" s="74" t="s">
        <v>195</v>
      </c>
      <c r="U306" s="74" t="s">
        <v>196</v>
      </c>
      <c r="V306" s="74" t="s">
        <v>197</v>
      </c>
      <c r="W306" s="74" t="s">
        <v>72</v>
      </c>
      <c r="X306" s="74"/>
      <c r="Y306" s="74"/>
      <c r="Z306" s="74"/>
      <c r="AA306" s="74"/>
      <c r="AB306" s="74"/>
      <c r="AC306" s="74" t="s">
        <v>55</v>
      </c>
      <c r="AD306" s="74" t="s">
        <v>198</v>
      </c>
      <c r="AE306" s="74" t="s">
        <v>72</v>
      </c>
      <c r="AF306" s="74" t="s">
        <v>55</v>
      </c>
      <c r="AG306" s="58"/>
      <c r="AH306" s="58"/>
      <c r="AI306" s="58"/>
      <c r="AJ306" s="58"/>
      <c r="AK306" s="58"/>
      <c r="AL306" s="58"/>
      <c r="AM306" s="58"/>
      <c r="AN306" s="58"/>
      <c r="AO306" s="59"/>
      <c r="AP306" s="271" t="s">
        <v>285</v>
      </c>
      <c r="AZ306" s="34">
        <f t="shared" si="226"/>
        <v>1300</v>
      </c>
      <c r="BA306" s="34">
        <f t="shared" si="227"/>
        <v>0</v>
      </c>
    </row>
    <row r="307" spans="1:53" s="93" customFormat="1" ht="15.75" hidden="1" outlineLevel="2" x14ac:dyDescent="0.2">
      <c r="A307" s="98" t="s">
        <v>944</v>
      </c>
      <c r="B307" s="63" t="s">
        <v>295</v>
      </c>
      <c r="C307" s="58">
        <v>0.88</v>
      </c>
      <c r="D307" s="58">
        <f t="shared" si="237"/>
        <v>1500</v>
      </c>
      <c r="E307" s="58">
        <f t="shared" si="238"/>
        <v>1500</v>
      </c>
      <c r="F307" s="58">
        <v>0</v>
      </c>
      <c r="G307" s="58">
        <f>2300-500-300</f>
        <v>1500</v>
      </c>
      <c r="H307" s="58">
        <v>0</v>
      </c>
      <c r="I307" s="58">
        <f t="shared" si="239"/>
        <v>0</v>
      </c>
      <c r="J307" s="59">
        <v>0</v>
      </c>
      <c r="K307" s="58">
        <v>0</v>
      </c>
      <c r="L307" s="58">
        <v>0</v>
      </c>
      <c r="M307" s="58">
        <f t="shared" si="240"/>
        <v>0</v>
      </c>
      <c r="N307" s="59">
        <v>0</v>
      </c>
      <c r="O307" s="58">
        <v>0</v>
      </c>
      <c r="P307" s="58">
        <v>0</v>
      </c>
      <c r="Q307" s="58" t="s">
        <v>55</v>
      </c>
      <c r="R307" s="74" t="s">
        <v>160</v>
      </c>
      <c r="S307" s="74" t="s">
        <v>194</v>
      </c>
      <c r="T307" s="74" t="s">
        <v>195</v>
      </c>
      <c r="U307" s="74" t="s">
        <v>196</v>
      </c>
      <c r="V307" s="74" t="s">
        <v>197</v>
      </c>
      <c r="W307" s="74" t="s">
        <v>72</v>
      </c>
      <c r="X307" s="74"/>
      <c r="Y307" s="74"/>
      <c r="Z307" s="74"/>
      <c r="AA307" s="74"/>
      <c r="AB307" s="74"/>
      <c r="AC307" s="74" t="s">
        <v>55</v>
      </c>
      <c r="AD307" s="74" t="s">
        <v>198</v>
      </c>
      <c r="AE307" s="74" t="s">
        <v>72</v>
      </c>
      <c r="AF307" s="74" t="s">
        <v>55</v>
      </c>
      <c r="AG307" s="58"/>
      <c r="AH307" s="58"/>
      <c r="AI307" s="58"/>
      <c r="AJ307" s="58"/>
      <c r="AK307" s="58"/>
      <c r="AL307" s="58"/>
      <c r="AM307" s="58"/>
      <c r="AN307" s="58"/>
      <c r="AO307" s="59"/>
      <c r="AP307" s="271" t="s">
        <v>285</v>
      </c>
      <c r="AZ307" s="34">
        <f t="shared" si="226"/>
        <v>1500</v>
      </c>
      <c r="BA307" s="34">
        <f t="shared" si="227"/>
        <v>0</v>
      </c>
    </row>
    <row r="308" spans="1:53" s="93" customFormat="1" ht="15.75" hidden="1" outlineLevel="2" x14ac:dyDescent="0.2">
      <c r="A308" s="98" t="s">
        <v>945</v>
      </c>
      <c r="B308" s="63" t="s">
        <v>297</v>
      </c>
      <c r="C308" s="58">
        <v>0</v>
      </c>
      <c r="D308" s="58">
        <f t="shared" si="237"/>
        <v>1300</v>
      </c>
      <c r="E308" s="58">
        <f t="shared" si="238"/>
        <v>1300</v>
      </c>
      <c r="F308" s="58">
        <v>0</v>
      </c>
      <c r="G308" s="58">
        <f>1000+300</f>
        <v>1300</v>
      </c>
      <c r="H308" s="58">
        <v>0</v>
      </c>
      <c r="I308" s="58">
        <f t="shared" si="239"/>
        <v>0</v>
      </c>
      <c r="J308" s="59">
        <v>0</v>
      </c>
      <c r="K308" s="58">
        <v>0</v>
      </c>
      <c r="L308" s="58">
        <v>0</v>
      </c>
      <c r="M308" s="58">
        <f t="shared" si="240"/>
        <v>0</v>
      </c>
      <c r="N308" s="59">
        <v>0</v>
      </c>
      <c r="O308" s="58">
        <v>0</v>
      </c>
      <c r="P308" s="58">
        <v>0</v>
      </c>
      <c r="Q308" s="58" t="s">
        <v>55</v>
      </c>
      <c r="R308" s="74" t="s">
        <v>160</v>
      </c>
      <c r="S308" s="74" t="s">
        <v>194</v>
      </c>
      <c r="T308" s="74" t="s">
        <v>195</v>
      </c>
      <c r="U308" s="74" t="s">
        <v>196</v>
      </c>
      <c r="V308" s="74" t="s">
        <v>197</v>
      </c>
      <c r="W308" s="74" t="s">
        <v>72</v>
      </c>
      <c r="X308" s="74"/>
      <c r="Y308" s="74"/>
      <c r="Z308" s="74"/>
      <c r="AA308" s="74"/>
      <c r="AB308" s="74"/>
      <c r="AC308" s="74" t="s">
        <v>55</v>
      </c>
      <c r="AD308" s="74" t="s">
        <v>198</v>
      </c>
      <c r="AE308" s="74" t="s">
        <v>72</v>
      </c>
      <c r="AF308" s="74" t="s">
        <v>55</v>
      </c>
      <c r="AG308" s="58"/>
      <c r="AH308" s="58"/>
      <c r="AI308" s="58"/>
      <c r="AJ308" s="58"/>
      <c r="AK308" s="58"/>
      <c r="AL308" s="58"/>
      <c r="AM308" s="58"/>
      <c r="AN308" s="58"/>
      <c r="AO308" s="59"/>
      <c r="AP308" s="271" t="s">
        <v>285</v>
      </c>
      <c r="AZ308" s="34">
        <f t="shared" si="226"/>
        <v>1300</v>
      </c>
      <c r="BA308" s="34">
        <f t="shared" si="227"/>
        <v>0</v>
      </c>
    </row>
    <row r="309" spans="1:53" ht="15.75" hidden="1" outlineLevel="2" x14ac:dyDescent="0.2">
      <c r="A309" s="98" t="s">
        <v>946</v>
      </c>
      <c r="B309" s="63" t="s">
        <v>745</v>
      </c>
      <c r="C309" s="58">
        <v>0</v>
      </c>
      <c r="D309" s="58">
        <f t="shared" si="237"/>
        <v>8000</v>
      </c>
      <c r="E309" s="58">
        <f t="shared" ref="E309:E313" si="241">F309+G309+H309</f>
        <v>8000</v>
      </c>
      <c r="F309" s="58">
        <v>0</v>
      </c>
      <c r="G309" s="58">
        <v>8000</v>
      </c>
      <c r="H309" s="58">
        <v>0</v>
      </c>
      <c r="I309" s="58">
        <f t="shared" si="239"/>
        <v>0</v>
      </c>
      <c r="J309" s="59">
        <v>0</v>
      </c>
      <c r="K309" s="58">
        <v>0</v>
      </c>
      <c r="L309" s="58">
        <v>0</v>
      </c>
      <c r="M309" s="58">
        <f t="shared" si="240"/>
        <v>0</v>
      </c>
      <c r="N309" s="59">
        <v>0</v>
      </c>
      <c r="O309" s="58">
        <v>0</v>
      </c>
      <c r="P309" s="58">
        <v>0</v>
      </c>
      <c r="Q309" s="60" t="s">
        <v>55</v>
      </c>
      <c r="R309" s="74">
        <v>44317</v>
      </c>
      <c r="S309" s="74">
        <f t="shared" ref="S309:S313" si="242">R309+5</f>
        <v>44322</v>
      </c>
      <c r="T309" s="74">
        <f t="shared" ref="T309:T313" si="243">S309+10</f>
        <v>44332</v>
      </c>
      <c r="U309" s="74">
        <f t="shared" ref="U309:U313" si="244">T309+7</f>
        <v>44339</v>
      </c>
      <c r="V309" s="74">
        <f t="shared" ref="V309:V313" si="245">U309+10</f>
        <v>44349</v>
      </c>
      <c r="W309" s="74">
        <f t="shared" ref="W309:W313" si="246">V309+90</f>
        <v>44439</v>
      </c>
      <c r="X309" s="74"/>
      <c r="Y309" s="74"/>
      <c r="Z309" s="74"/>
      <c r="AA309" s="74"/>
      <c r="AB309" s="74"/>
      <c r="AC309" s="74" t="s">
        <v>55</v>
      </c>
      <c r="AD309" s="74">
        <f t="shared" ref="AD309:AD313" si="247">V309+1</f>
        <v>44350</v>
      </c>
      <c r="AE309" s="74">
        <f t="shared" ref="AE309:AE313" si="248">W309</f>
        <v>44439</v>
      </c>
      <c r="AF309" s="74" t="s">
        <v>55</v>
      </c>
      <c r="AG309" s="58"/>
      <c r="AH309" s="58"/>
      <c r="AI309" s="58"/>
      <c r="AJ309" s="58"/>
      <c r="AK309" s="58"/>
      <c r="AL309" s="58"/>
      <c r="AM309" s="58"/>
      <c r="AN309" s="58"/>
      <c r="AO309" s="59"/>
      <c r="AP309" s="264"/>
      <c r="AZ309" s="34">
        <f t="shared" si="226"/>
        <v>8000</v>
      </c>
      <c r="BA309" s="34">
        <f t="shared" si="227"/>
        <v>0</v>
      </c>
    </row>
    <row r="310" spans="1:53" ht="15.75" hidden="1" outlineLevel="2" x14ac:dyDescent="0.2">
      <c r="A310" s="98" t="s">
        <v>947</v>
      </c>
      <c r="B310" s="78" t="s">
        <v>301</v>
      </c>
      <c r="C310" s="58">
        <v>0</v>
      </c>
      <c r="D310" s="58">
        <f t="shared" si="237"/>
        <v>8000</v>
      </c>
      <c r="E310" s="58">
        <f t="shared" si="241"/>
        <v>8000</v>
      </c>
      <c r="F310" s="58">
        <v>0</v>
      </c>
      <c r="G310" s="58">
        <v>8000</v>
      </c>
      <c r="H310" s="58">
        <v>0</v>
      </c>
      <c r="I310" s="58">
        <f t="shared" si="239"/>
        <v>0</v>
      </c>
      <c r="J310" s="59">
        <v>0</v>
      </c>
      <c r="K310" s="58">
        <v>0</v>
      </c>
      <c r="L310" s="58">
        <v>0</v>
      </c>
      <c r="M310" s="58">
        <f t="shared" si="240"/>
        <v>0</v>
      </c>
      <c r="N310" s="59">
        <v>0</v>
      </c>
      <c r="O310" s="58">
        <v>0</v>
      </c>
      <c r="P310" s="58">
        <v>0</v>
      </c>
      <c r="Q310" s="60" t="s">
        <v>55</v>
      </c>
      <c r="R310" s="74">
        <v>44317</v>
      </c>
      <c r="S310" s="74">
        <f t="shared" si="242"/>
        <v>44322</v>
      </c>
      <c r="T310" s="74">
        <f t="shared" si="243"/>
        <v>44332</v>
      </c>
      <c r="U310" s="74">
        <f t="shared" si="244"/>
        <v>44339</v>
      </c>
      <c r="V310" s="74">
        <f t="shared" si="245"/>
        <v>44349</v>
      </c>
      <c r="W310" s="74">
        <f t="shared" si="246"/>
        <v>44439</v>
      </c>
      <c r="X310" s="74"/>
      <c r="Y310" s="74"/>
      <c r="Z310" s="74"/>
      <c r="AA310" s="74"/>
      <c r="AB310" s="74"/>
      <c r="AC310" s="74" t="s">
        <v>55</v>
      </c>
      <c r="AD310" s="74">
        <f t="shared" si="247"/>
        <v>44350</v>
      </c>
      <c r="AE310" s="74">
        <f t="shared" si="248"/>
        <v>44439</v>
      </c>
      <c r="AF310" s="74" t="s">
        <v>55</v>
      </c>
      <c r="AG310" s="58"/>
      <c r="AH310" s="58"/>
      <c r="AI310" s="58"/>
      <c r="AJ310" s="58"/>
      <c r="AK310" s="58"/>
      <c r="AL310" s="58"/>
      <c r="AM310" s="58"/>
      <c r="AN310" s="58"/>
      <c r="AO310" s="59"/>
      <c r="AP310" s="264"/>
      <c r="AZ310" s="34">
        <f t="shared" si="226"/>
        <v>8000</v>
      </c>
      <c r="BA310" s="34">
        <f t="shared" si="227"/>
        <v>0</v>
      </c>
    </row>
    <row r="311" spans="1:53" ht="15.75" hidden="1" outlineLevel="2" x14ac:dyDescent="0.2">
      <c r="A311" s="98" t="s">
        <v>948</v>
      </c>
      <c r="B311" s="78" t="s">
        <v>303</v>
      </c>
      <c r="C311" s="58">
        <v>0</v>
      </c>
      <c r="D311" s="58">
        <f t="shared" si="237"/>
        <v>8000</v>
      </c>
      <c r="E311" s="58">
        <f t="shared" si="241"/>
        <v>8000</v>
      </c>
      <c r="F311" s="58">
        <v>0</v>
      </c>
      <c r="G311" s="58">
        <v>8000</v>
      </c>
      <c r="H311" s="58">
        <v>0</v>
      </c>
      <c r="I311" s="58">
        <f t="shared" si="239"/>
        <v>0</v>
      </c>
      <c r="J311" s="59">
        <v>0</v>
      </c>
      <c r="K311" s="58">
        <v>0</v>
      </c>
      <c r="L311" s="58">
        <v>0</v>
      </c>
      <c r="M311" s="58">
        <f t="shared" si="240"/>
        <v>0</v>
      </c>
      <c r="N311" s="59">
        <v>0</v>
      </c>
      <c r="O311" s="58">
        <v>0</v>
      </c>
      <c r="P311" s="58">
        <v>0</v>
      </c>
      <c r="Q311" s="60" t="s">
        <v>55</v>
      </c>
      <c r="R311" s="74">
        <v>44317</v>
      </c>
      <c r="S311" s="74">
        <f t="shared" si="242"/>
        <v>44322</v>
      </c>
      <c r="T311" s="74">
        <f t="shared" si="243"/>
        <v>44332</v>
      </c>
      <c r="U311" s="74">
        <f t="shared" si="244"/>
        <v>44339</v>
      </c>
      <c r="V311" s="74">
        <f t="shared" si="245"/>
        <v>44349</v>
      </c>
      <c r="W311" s="74">
        <f t="shared" si="246"/>
        <v>44439</v>
      </c>
      <c r="X311" s="74"/>
      <c r="Y311" s="74"/>
      <c r="Z311" s="74"/>
      <c r="AA311" s="74"/>
      <c r="AB311" s="74"/>
      <c r="AC311" s="74" t="s">
        <v>55</v>
      </c>
      <c r="AD311" s="74">
        <f t="shared" si="247"/>
        <v>44350</v>
      </c>
      <c r="AE311" s="74">
        <f t="shared" si="248"/>
        <v>44439</v>
      </c>
      <c r="AF311" s="74" t="s">
        <v>55</v>
      </c>
      <c r="AG311" s="58"/>
      <c r="AH311" s="58"/>
      <c r="AI311" s="58"/>
      <c r="AJ311" s="58"/>
      <c r="AK311" s="58"/>
      <c r="AL311" s="58"/>
      <c r="AM311" s="58"/>
      <c r="AN311" s="58"/>
      <c r="AO311" s="59"/>
      <c r="AP311" s="264"/>
      <c r="AZ311" s="34">
        <f t="shared" si="226"/>
        <v>8000</v>
      </c>
      <c r="BA311" s="34">
        <f t="shared" si="227"/>
        <v>0</v>
      </c>
    </row>
    <row r="312" spans="1:53" ht="15.75" hidden="1" outlineLevel="2" x14ac:dyDescent="0.2">
      <c r="A312" s="98" t="s">
        <v>949</v>
      </c>
      <c r="B312" s="78" t="s">
        <v>305</v>
      </c>
      <c r="C312" s="58">
        <v>0</v>
      </c>
      <c r="D312" s="58">
        <f t="shared" si="237"/>
        <v>8000</v>
      </c>
      <c r="E312" s="58">
        <f t="shared" si="241"/>
        <v>8000</v>
      </c>
      <c r="F312" s="58">
        <v>0</v>
      </c>
      <c r="G312" s="58">
        <v>8000</v>
      </c>
      <c r="H312" s="58">
        <v>0</v>
      </c>
      <c r="I312" s="58">
        <f t="shared" si="239"/>
        <v>0</v>
      </c>
      <c r="J312" s="59">
        <v>0</v>
      </c>
      <c r="K312" s="58">
        <v>0</v>
      </c>
      <c r="L312" s="58">
        <v>0</v>
      </c>
      <c r="M312" s="58">
        <f t="shared" si="240"/>
        <v>0</v>
      </c>
      <c r="N312" s="59">
        <v>0</v>
      </c>
      <c r="O312" s="58">
        <v>0</v>
      </c>
      <c r="P312" s="58">
        <v>0</v>
      </c>
      <c r="Q312" s="60" t="s">
        <v>55</v>
      </c>
      <c r="R312" s="74">
        <v>44317</v>
      </c>
      <c r="S312" s="74">
        <f t="shared" si="242"/>
        <v>44322</v>
      </c>
      <c r="T312" s="74">
        <f t="shared" si="243"/>
        <v>44332</v>
      </c>
      <c r="U312" s="74">
        <f t="shared" si="244"/>
        <v>44339</v>
      </c>
      <c r="V312" s="74">
        <f t="shared" si="245"/>
        <v>44349</v>
      </c>
      <c r="W312" s="74">
        <f t="shared" si="246"/>
        <v>44439</v>
      </c>
      <c r="X312" s="74"/>
      <c r="Y312" s="74"/>
      <c r="Z312" s="74"/>
      <c r="AA312" s="74"/>
      <c r="AB312" s="74"/>
      <c r="AC312" s="74" t="s">
        <v>55</v>
      </c>
      <c r="AD312" s="74">
        <f t="shared" si="247"/>
        <v>44350</v>
      </c>
      <c r="AE312" s="74">
        <f t="shared" si="248"/>
        <v>44439</v>
      </c>
      <c r="AF312" s="74" t="s">
        <v>55</v>
      </c>
      <c r="AG312" s="58"/>
      <c r="AH312" s="58"/>
      <c r="AI312" s="58"/>
      <c r="AJ312" s="58"/>
      <c r="AK312" s="58"/>
      <c r="AL312" s="58"/>
      <c r="AM312" s="58"/>
      <c r="AN312" s="58"/>
      <c r="AO312" s="59"/>
      <c r="AP312" s="264"/>
      <c r="AZ312" s="34">
        <f t="shared" si="226"/>
        <v>8000</v>
      </c>
      <c r="BA312" s="34">
        <f t="shared" si="227"/>
        <v>0</v>
      </c>
    </row>
    <row r="313" spans="1:53" ht="15.75" hidden="1" outlineLevel="2" x14ac:dyDescent="0.2">
      <c r="A313" s="98" t="s">
        <v>950</v>
      </c>
      <c r="B313" s="78" t="s">
        <v>307</v>
      </c>
      <c r="C313" s="58">
        <v>0</v>
      </c>
      <c r="D313" s="58">
        <f t="shared" si="237"/>
        <v>8000</v>
      </c>
      <c r="E313" s="58">
        <f t="shared" si="241"/>
        <v>8000</v>
      </c>
      <c r="F313" s="58">
        <v>0</v>
      </c>
      <c r="G313" s="58">
        <v>8000</v>
      </c>
      <c r="H313" s="58">
        <v>0</v>
      </c>
      <c r="I313" s="58">
        <f t="shared" si="239"/>
        <v>0</v>
      </c>
      <c r="J313" s="59">
        <v>0</v>
      </c>
      <c r="K313" s="58">
        <v>0</v>
      </c>
      <c r="L313" s="58">
        <v>0</v>
      </c>
      <c r="M313" s="58">
        <f t="shared" si="240"/>
        <v>0</v>
      </c>
      <c r="N313" s="59">
        <v>0</v>
      </c>
      <c r="O313" s="58">
        <v>0</v>
      </c>
      <c r="P313" s="58">
        <v>0</v>
      </c>
      <c r="Q313" s="60" t="s">
        <v>55</v>
      </c>
      <c r="R313" s="74">
        <v>44317</v>
      </c>
      <c r="S313" s="74">
        <f t="shared" si="242"/>
        <v>44322</v>
      </c>
      <c r="T313" s="74">
        <f t="shared" si="243"/>
        <v>44332</v>
      </c>
      <c r="U313" s="74">
        <f t="shared" si="244"/>
        <v>44339</v>
      </c>
      <c r="V313" s="74">
        <f t="shared" si="245"/>
        <v>44349</v>
      </c>
      <c r="W313" s="74">
        <f t="shared" si="246"/>
        <v>44439</v>
      </c>
      <c r="X313" s="74"/>
      <c r="Y313" s="74"/>
      <c r="Z313" s="74"/>
      <c r="AA313" s="74"/>
      <c r="AB313" s="74"/>
      <c r="AC313" s="74" t="s">
        <v>55</v>
      </c>
      <c r="AD313" s="74">
        <f t="shared" si="247"/>
        <v>44350</v>
      </c>
      <c r="AE313" s="74">
        <f t="shared" si="248"/>
        <v>44439</v>
      </c>
      <c r="AF313" s="74" t="s">
        <v>55</v>
      </c>
      <c r="AG313" s="58"/>
      <c r="AH313" s="58"/>
      <c r="AI313" s="58"/>
      <c r="AJ313" s="58"/>
      <c r="AK313" s="58"/>
      <c r="AL313" s="58"/>
      <c r="AM313" s="58"/>
      <c r="AN313" s="58"/>
      <c r="AO313" s="59"/>
      <c r="AP313" s="264"/>
      <c r="AZ313" s="34">
        <f t="shared" si="226"/>
        <v>8000</v>
      </c>
      <c r="BA313" s="34">
        <f t="shared" si="227"/>
        <v>0</v>
      </c>
    </row>
    <row r="314" spans="1:53" s="54" customFormat="1" ht="15.75" hidden="1" outlineLevel="1" x14ac:dyDescent="0.2">
      <c r="A314" s="101" t="s">
        <v>953</v>
      </c>
      <c r="B314" s="29" t="s">
        <v>308</v>
      </c>
      <c r="C314" s="31">
        <f t="shared" ref="C314:P314" si="249">SUM(C315:C322)</f>
        <v>3.2649999999999997</v>
      </c>
      <c r="D314" s="31">
        <f t="shared" si="249"/>
        <v>46750</v>
      </c>
      <c r="E314" s="31">
        <f t="shared" si="249"/>
        <v>41500</v>
      </c>
      <c r="F314" s="31">
        <f t="shared" si="249"/>
        <v>0</v>
      </c>
      <c r="G314" s="31">
        <f t="shared" si="249"/>
        <v>41500</v>
      </c>
      <c r="H314" s="31">
        <f t="shared" si="249"/>
        <v>0</v>
      </c>
      <c r="I314" s="31">
        <f t="shared" si="249"/>
        <v>0</v>
      </c>
      <c r="J314" s="31">
        <f t="shared" si="249"/>
        <v>0</v>
      </c>
      <c r="K314" s="31">
        <f t="shared" si="249"/>
        <v>0</v>
      </c>
      <c r="L314" s="31">
        <f t="shared" si="249"/>
        <v>0</v>
      </c>
      <c r="M314" s="31">
        <f t="shared" si="249"/>
        <v>5250</v>
      </c>
      <c r="N314" s="31">
        <f t="shared" si="249"/>
        <v>0</v>
      </c>
      <c r="O314" s="31">
        <f t="shared" si="249"/>
        <v>5250</v>
      </c>
      <c r="P314" s="31">
        <f t="shared" si="249"/>
        <v>0</v>
      </c>
      <c r="Q314" s="31">
        <f t="shared" ref="Q314:AO314" si="250">SUM(Q315:Q320)</f>
        <v>0</v>
      </c>
      <c r="R314" s="31">
        <f t="shared" si="250"/>
        <v>265859</v>
      </c>
      <c r="S314" s="31">
        <f t="shared" si="250"/>
        <v>265889</v>
      </c>
      <c r="T314" s="31">
        <f t="shared" si="250"/>
        <v>265949</v>
      </c>
      <c r="U314" s="31">
        <f t="shared" si="250"/>
        <v>265991</v>
      </c>
      <c r="V314" s="31">
        <f t="shared" si="250"/>
        <v>266051</v>
      </c>
      <c r="W314" s="31">
        <f t="shared" si="250"/>
        <v>266621</v>
      </c>
      <c r="X314" s="31">
        <f t="shared" si="250"/>
        <v>0</v>
      </c>
      <c r="Y314" s="31">
        <f t="shared" si="250"/>
        <v>0</v>
      </c>
      <c r="Z314" s="31">
        <f t="shared" si="250"/>
        <v>0</v>
      </c>
      <c r="AA314" s="31">
        <f t="shared" si="250"/>
        <v>0</v>
      </c>
      <c r="AB314" s="31">
        <f t="shared" si="250"/>
        <v>0</v>
      </c>
      <c r="AC314" s="31">
        <f t="shared" si="250"/>
        <v>0</v>
      </c>
      <c r="AD314" s="31">
        <f t="shared" si="250"/>
        <v>266057</v>
      </c>
      <c r="AE314" s="31">
        <f t="shared" si="250"/>
        <v>266621</v>
      </c>
      <c r="AF314" s="31">
        <f t="shared" si="250"/>
        <v>0</v>
      </c>
      <c r="AG314" s="31">
        <f t="shared" si="250"/>
        <v>0</v>
      </c>
      <c r="AH314" s="31">
        <f t="shared" si="250"/>
        <v>0</v>
      </c>
      <c r="AI314" s="31">
        <f t="shared" si="250"/>
        <v>0</v>
      </c>
      <c r="AJ314" s="31">
        <f t="shared" si="250"/>
        <v>0</v>
      </c>
      <c r="AK314" s="31">
        <f t="shared" si="250"/>
        <v>0</v>
      </c>
      <c r="AL314" s="31">
        <f t="shared" si="250"/>
        <v>0</v>
      </c>
      <c r="AM314" s="31">
        <f t="shared" si="250"/>
        <v>0</v>
      </c>
      <c r="AN314" s="31">
        <f t="shared" si="250"/>
        <v>0</v>
      </c>
      <c r="AO314" s="179">
        <f t="shared" si="250"/>
        <v>0</v>
      </c>
      <c r="AP314" s="255"/>
      <c r="AZ314" s="34">
        <f t="shared" si="226"/>
        <v>41500</v>
      </c>
      <c r="BA314" s="34">
        <f t="shared" si="227"/>
        <v>0</v>
      </c>
    </row>
    <row r="315" spans="1:53" ht="15.75" hidden="1" outlineLevel="2" x14ac:dyDescent="0.2">
      <c r="A315" s="98" t="s">
        <v>275</v>
      </c>
      <c r="B315" s="63" t="s">
        <v>310</v>
      </c>
      <c r="C315" s="58">
        <v>0</v>
      </c>
      <c r="D315" s="58">
        <f t="shared" ref="D315:D322" si="251">E315+I315+M315</f>
        <v>1500</v>
      </c>
      <c r="E315" s="58">
        <f>SUM(F315:H315)</f>
        <v>1500</v>
      </c>
      <c r="F315" s="58">
        <v>0</v>
      </c>
      <c r="G315" s="58">
        <v>1500</v>
      </c>
      <c r="H315" s="59">
        <v>0</v>
      </c>
      <c r="I315" s="58">
        <f t="shared" ref="I315:I322" si="252">SUM(J315:L315)</f>
        <v>0</v>
      </c>
      <c r="J315" s="59">
        <v>0</v>
      </c>
      <c r="K315" s="58">
        <v>0</v>
      </c>
      <c r="L315" s="58">
        <v>0</v>
      </c>
      <c r="M315" s="58">
        <f t="shared" ref="M315:M322" si="253">SUM(N315:P315)</f>
        <v>0</v>
      </c>
      <c r="N315" s="59">
        <v>0</v>
      </c>
      <c r="O315" s="58">
        <v>0</v>
      </c>
      <c r="P315" s="58">
        <v>0</v>
      </c>
      <c r="Q315" s="60" t="s">
        <v>55</v>
      </c>
      <c r="R315" s="74">
        <v>44274</v>
      </c>
      <c r="S315" s="74">
        <f>R315+5</f>
        <v>44279</v>
      </c>
      <c r="T315" s="74">
        <f>S315+10</f>
        <v>44289</v>
      </c>
      <c r="U315" s="74">
        <f>T315+7</f>
        <v>44296</v>
      </c>
      <c r="V315" s="74">
        <f>U315+10</f>
        <v>44306</v>
      </c>
      <c r="W315" s="74">
        <f>V315+120</f>
        <v>44426</v>
      </c>
      <c r="X315" s="74"/>
      <c r="Y315" s="74"/>
      <c r="Z315" s="74"/>
      <c r="AA315" s="74"/>
      <c r="AB315" s="74"/>
      <c r="AC315" s="74" t="s">
        <v>55</v>
      </c>
      <c r="AD315" s="74">
        <f>V315+1</f>
        <v>44307</v>
      </c>
      <c r="AE315" s="74">
        <f>W315</f>
        <v>44426</v>
      </c>
      <c r="AF315" s="74" t="s">
        <v>55</v>
      </c>
      <c r="AG315" s="58"/>
      <c r="AH315" s="58"/>
      <c r="AI315" s="58"/>
      <c r="AJ315" s="58"/>
      <c r="AK315" s="58"/>
      <c r="AL315" s="58"/>
      <c r="AM315" s="58"/>
      <c r="AN315" s="58"/>
      <c r="AO315" s="59"/>
      <c r="AP315" s="262" t="s">
        <v>113</v>
      </c>
      <c r="AZ315" s="34">
        <f t="shared" si="226"/>
        <v>1500</v>
      </c>
      <c r="BA315" s="34">
        <f t="shared" si="227"/>
        <v>0</v>
      </c>
    </row>
    <row r="316" spans="1:53" ht="15.75" hidden="1" outlineLevel="2" x14ac:dyDescent="0.2">
      <c r="A316" s="98" t="s">
        <v>277</v>
      </c>
      <c r="B316" s="63" t="s">
        <v>746</v>
      </c>
      <c r="C316" s="58">
        <v>0</v>
      </c>
      <c r="D316" s="58">
        <f t="shared" si="251"/>
        <v>8000</v>
      </c>
      <c r="E316" s="58">
        <f t="shared" ref="E316:E320" si="254">F316+G316+H316</f>
        <v>8000</v>
      </c>
      <c r="F316" s="58">
        <v>0</v>
      </c>
      <c r="G316" s="58">
        <v>8000</v>
      </c>
      <c r="H316" s="58">
        <v>0</v>
      </c>
      <c r="I316" s="58">
        <f t="shared" si="252"/>
        <v>0</v>
      </c>
      <c r="J316" s="59">
        <v>0</v>
      </c>
      <c r="K316" s="58">
        <v>0</v>
      </c>
      <c r="L316" s="58">
        <v>0</v>
      </c>
      <c r="M316" s="58">
        <f t="shared" si="253"/>
        <v>0</v>
      </c>
      <c r="N316" s="59">
        <v>0</v>
      </c>
      <c r="O316" s="58">
        <v>0</v>
      </c>
      <c r="P316" s="58">
        <v>0</v>
      </c>
      <c r="Q316" s="60" t="s">
        <v>55</v>
      </c>
      <c r="R316" s="74">
        <v>44317</v>
      </c>
      <c r="S316" s="74">
        <f t="shared" ref="S316:S320" si="255">R316+5</f>
        <v>44322</v>
      </c>
      <c r="T316" s="74">
        <f t="shared" ref="T316:T320" si="256">S316+10</f>
        <v>44332</v>
      </c>
      <c r="U316" s="74">
        <f t="shared" ref="U316:U320" si="257">T316+7</f>
        <v>44339</v>
      </c>
      <c r="V316" s="74">
        <f t="shared" ref="V316:V320" si="258">U316+10</f>
        <v>44349</v>
      </c>
      <c r="W316" s="74">
        <f t="shared" ref="W316:W320" si="259">V316+90</f>
        <v>44439</v>
      </c>
      <c r="X316" s="74"/>
      <c r="Y316" s="74"/>
      <c r="Z316" s="74"/>
      <c r="AA316" s="74"/>
      <c r="AB316" s="74"/>
      <c r="AC316" s="74" t="s">
        <v>55</v>
      </c>
      <c r="AD316" s="74">
        <f t="shared" ref="AD316:AD320" si="260">V316+1</f>
        <v>44350</v>
      </c>
      <c r="AE316" s="74">
        <f t="shared" ref="AE316:AE320" si="261">W316</f>
        <v>44439</v>
      </c>
      <c r="AF316" s="74" t="s">
        <v>55</v>
      </c>
      <c r="AG316" s="58"/>
      <c r="AH316" s="58"/>
      <c r="AI316" s="58"/>
      <c r="AJ316" s="58"/>
      <c r="AK316" s="58"/>
      <c r="AL316" s="58"/>
      <c r="AM316" s="58"/>
      <c r="AN316" s="58"/>
      <c r="AO316" s="59"/>
      <c r="AP316" s="264"/>
      <c r="AZ316" s="34">
        <f t="shared" si="226"/>
        <v>8000</v>
      </c>
      <c r="BA316" s="34">
        <f t="shared" si="227"/>
        <v>0</v>
      </c>
    </row>
    <row r="317" spans="1:53" ht="15.75" hidden="1" outlineLevel="2" x14ac:dyDescent="0.2">
      <c r="A317" s="98" t="s">
        <v>279</v>
      </c>
      <c r="B317" s="63" t="s">
        <v>747</v>
      </c>
      <c r="C317" s="58">
        <v>0</v>
      </c>
      <c r="D317" s="58">
        <f t="shared" si="251"/>
        <v>8000</v>
      </c>
      <c r="E317" s="58">
        <f t="shared" si="254"/>
        <v>8000</v>
      </c>
      <c r="F317" s="58">
        <v>0</v>
      </c>
      <c r="G317" s="58">
        <v>8000</v>
      </c>
      <c r="H317" s="58">
        <v>0</v>
      </c>
      <c r="I317" s="58">
        <f t="shared" si="252"/>
        <v>0</v>
      </c>
      <c r="J317" s="59">
        <v>0</v>
      </c>
      <c r="K317" s="58">
        <v>0</v>
      </c>
      <c r="L317" s="58">
        <v>0</v>
      </c>
      <c r="M317" s="58">
        <f t="shared" si="253"/>
        <v>0</v>
      </c>
      <c r="N317" s="59">
        <v>0</v>
      </c>
      <c r="O317" s="58">
        <v>0</v>
      </c>
      <c r="P317" s="58">
        <v>0</v>
      </c>
      <c r="Q317" s="60" t="s">
        <v>55</v>
      </c>
      <c r="R317" s="74">
        <v>44317</v>
      </c>
      <c r="S317" s="74">
        <f t="shared" si="255"/>
        <v>44322</v>
      </c>
      <c r="T317" s="74">
        <f t="shared" si="256"/>
        <v>44332</v>
      </c>
      <c r="U317" s="74">
        <f t="shared" si="257"/>
        <v>44339</v>
      </c>
      <c r="V317" s="74">
        <f t="shared" si="258"/>
        <v>44349</v>
      </c>
      <c r="W317" s="74">
        <f t="shared" si="259"/>
        <v>44439</v>
      </c>
      <c r="X317" s="74"/>
      <c r="Y317" s="74"/>
      <c r="Z317" s="74"/>
      <c r="AA317" s="74"/>
      <c r="AB317" s="74"/>
      <c r="AC317" s="74" t="s">
        <v>55</v>
      </c>
      <c r="AD317" s="74">
        <f t="shared" si="260"/>
        <v>44350</v>
      </c>
      <c r="AE317" s="74">
        <f t="shared" si="261"/>
        <v>44439</v>
      </c>
      <c r="AF317" s="74" t="s">
        <v>55</v>
      </c>
      <c r="AG317" s="58"/>
      <c r="AH317" s="58"/>
      <c r="AI317" s="58"/>
      <c r="AJ317" s="58"/>
      <c r="AK317" s="58"/>
      <c r="AL317" s="58"/>
      <c r="AM317" s="58"/>
      <c r="AN317" s="58"/>
      <c r="AO317" s="59"/>
      <c r="AP317" s="264"/>
      <c r="AZ317" s="34">
        <f t="shared" si="226"/>
        <v>8000</v>
      </c>
      <c r="BA317" s="34">
        <f t="shared" si="227"/>
        <v>0</v>
      </c>
    </row>
    <row r="318" spans="1:53" ht="15.75" hidden="1" outlineLevel="2" x14ac:dyDescent="0.2">
      <c r="A318" s="98" t="s">
        <v>283</v>
      </c>
      <c r="B318" s="63" t="s">
        <v>748</v>
      </c>
      <c r="C318" s="58">
        <v>0</v>
      </c>
      <c r="D318" s="58">
        <f t="shared" si="251"/>
        <v>8000</v>
      </c>
      <c r="E318" s="58">
        <f t="shared" si="254"/>
        <v>8000</v>
      </c>
      <c r="F318" s="58">
        <v>0</v>
      </c>
      <c r="G318" s="58">
        <v>8000</v>
      </c>
      <c r="H318" s="58">
        <v>0</v>
      </c>
      <c r="I318" s="58">
        <f t="shared" si="252"/>
        <v>0</v>
      </c>
      <c r="J318" s="59">
        <v>0</v>
      </c>
      <c r="K318" s="58">
        <v>0</v>
      </c>
      <c r="L318" s="58">
        <v>0</v>
      </c>
      <c r="M318" s="58">
        <f t="shared" si="253"/>
        <v>0</v>
      </c>
      <c r="N318" s="59">
        <v>0</v>
      </c>
      <c r="O318" s="58">
        <v>0</v>
      </c>
      <c r="P318" s="58">
        <v>0</v>
      </c>
      <c r="Q318" s="60" t="s">
        <v>55</v>
      </c>
      <c r="R318" s="74">
        <v>44317</v>
      </c>
      <c r="S318" s="74">
        <f t="shared" si="255"/>
        <v>44322</v>
      </c>
      <c r="T318" s="74">
        <f t="shared" si="256"/>
        <v>44332</v>
      </c>
      <c r="U318" s="74">
        <f t="shared" si="257"/>
        <v>44339</v>
      </c>
      <c r="V318" s="74">
        <f t="shared" si="258"/>
        <v>44349</v>
      </c>
      <c r="W318" s="74">
        <f t="shared" si="259"/>
        <v>44439</v>
      </c>
      <c r="X318" s="74"/>
      <c r="Y318" s="74"/>
      <c r="Z318" s="74"/>
      <c r="AA318" s="74"/>
      <c r="AB318" s="74"/>
      <c r="AC318" s="74" t="s">
        <v>55</v>
      </c>
      <c r="AD318" s="74">
        <f t="shared" si="260"/>
        <v>44350</v>
      </c>
      <c r="AE318" s="74">
        <f t="shared" si="261"/>
        <v>44439</v>
      </c>
      <c r="AF318" s="74" t="s">
        <v>55</v>
      </c>
      <c r="AG318" s="58"/>
      <c r="AH318" s="58"/>
      <c r="AI318" s="58"/>
      <c r="AJ318" s="58"/>
      <c r="AK318" s="58"/>
      <c r="AL318" s="58"/>
      <c r="AM318" s="58"/>
      <c r="AN318" s="58"/>
      <c r="AO318" s="59"/>
      <c r="AP318" s="264"/>
      <c r="AZ318" s="34">
        <f t="shared" si="226"/>
        <v>8000</v>
      </c>
      <c r="BA318" s="34">
        <f t="shared" si="227"/>
        <v>0</v>
      </c>
    </row>
    <row r="319" spans="1:53" ht="15.75" hidden="1" outlineLevel="2" x14ac:dyDescent="0.2">
      <c r="A319" s="98" t="s">
        <v>286</v>
      </c>
      <c r="B319" s="63" t="s">
        <v>749</v>
      </c>
      <c r="C319" s="58">
        <v>0</v>
      </c>
      <c r="D319" s="58">
        <f t="shared" si="251"/>
        <v>8000</v>
      </c>
      <c r="E319" s="58">
        <f t="shared" si="254"/>
        <v>8000</v>
      </c>
      <c r="F319" s="58">
        <v>0</v>
      </c>
      <c r="G319" s="58">
        <v>8000</v>
      </c>
      <c r="H319" s="58">
        <v>0</v>
      </c>
      <c r="I319" s="58">
        <f t="shared" si="252"/>
        <v>0</v>
      </c>
      <c r="J319" s="59">
        <v>0</v>
      </c>
      <c r="K319" s="58">
        <v>0</v>
      </c>
      <c r="L319" s="58">
        <v>0</v>
      </c>
      <c r="M319" s="58">
        <f t="shared" si="253"/>
        <v>0</v>
      </c>
      <c r="N319" s="59">
        <v>0</v>
      </c>
      <c r="O319" s="58">
        <v>0</v>
      </c>
      <c r="P319" s="58">
        <v>0</v>
      </c>
      <c r="Q319" s="60" t="s">
        <v>55</v>
      </c>
      <c r="R319" s="74">
        <v>44317</v>
      </c>
      <c r="S319" s="74">
        <f t="shared" si="255"/>
        <v>44322</v>
      </c>
      <c r="T319" s="74">
        <f t="shared" si="256"/>
        <v>44332</v>
      </c>
      <c r="U319" s="74">
        <f t="shared" si="257"/>
        <v>44339</v>
      </c>
      <c r="V319" s="74">
        <f t="shared" si="258"/>
        <v>44349</v>
      </c>
      <c r="W319" s="74">
        <f t="shared" si="259"/>
        <v>44439</v>
      </c>
      <c r="X319" s="74"/>
      <c r="Y319" s="74"/>
      <c r="Z319" s="74"/>
      <c r="AA319" s="74"/>
      <c r="AB319" s="74"/>
      <c r="AC319" s="74" t="s">
        <v>55</v>
      </c>
      <c r="AD319" s="74">
        <f t="shared" si="260"/>
        <v>44350</v>
      </c>
      <c r="AE319" s="74">
        <f t="shared" si="261"/>
        <v>44439</v>
      </c>
      <c r="AF319" s="74" t="s">
        <v>55</v>
      </c>
      <c r="AG319" s="58"/>
      <c r="AH319" s="58"/>
      <c r="AI319" s="58"/>
      <c r="AJ319" s="58"/>
      <c r="AK319" s="58"/>
      <c r="AL319" s="58"/>
      <c r="AM319" s="58"/>
      <c r="AN319" s="58"/>
      <c r="AO319" s="59"/>
      <c r="AP319" s="264"/>
      <c r="AZ319" s="34">
        <f t="shared" si="226"/>
        <v>8000</v>
      </c>
      <c r="BA319" s="34">
        <f t="shared" si="227"/>
        <v>0</v>
      </c>
    </row>
    <row r="320" spans="1:53" ht="15.75" hidden="1" outlineLevel="2" x14ac:dyDescent="0.2">
      <c r="A320" s="98" t="s">
        <v>288</v>
      </c>
      <c r="B320" s="63" t="s">
        <v>750</v>
      </c>
      <c r="C320" s="58">
        <v>0</v>
      </c>
      <c r="D320" s="58">
        <f t="shared" si="251"/>
        <v>8000</v>
      </c>
      <c r="E320" s="58">
        <f t="shared" si="254"/>
        <v>8000</v>
      </c>
      <c r="F320" s="58">
        <v>0</v>
      </c>
      <c r="G320" s="58">
        <v>8000</v>
      </c>
      <c r="H320" s="58">
        <v>0</v>
      </c>
      <c r="I320" s="58">
        <f t="shared" si="252"/>
        <v>0</v>
      </c>
      <c r="J320" s="59">
        <v>0</v>
      </c>
      <c r="K320" s="58">
        <v>0</v>
      </c>
      <c r="L320" s="58">
        <v>0</v>
      </c>
      <c r="M320" s="58">
        <f t="shared" si="253"/>
        <v>0</v>
      </c>
      <c r="N320" s="59">
        <v>0</v>
      </c>
      <c r="O320" s="58">
        <v>0</v>
      </c>
      <c r="P320" s="58">
        <v>0</v>
      </c>
      <c r="Q320" s="60" t="s">
        <v>55</v>
      </c>
      <c r="R320" s="74">
        <v>44317</v>
      </c>
      <c r="S320" s="74">
        <f t="shared" si="255"/>
        <v>44322</v>
      </c>
      <c r="T320" s="74">
        <f t="shared" si="256"/>
        <v>44332</v>
      </c>
      <c r="U320" s="74">
        <f t="shared" si="257"/>
        <v>44339</v>
      </c>
      <c r="V320" s="74">
        <f t="shared" si="258"/>
        <v>44349</v>
      </c>
      <c r="W320" s="74">
        <f t="shared" si="259"/>
        <v>44439</v>
      </c>
      <c r="X320" s="74"/>
      <c r="Y320" s="74"/>
      <c r="Z320" s="74"/>
      <c r="AA320" s="74"/>
      <c r="AB320" s="74"/>
      <c r="AC320" s="74" t="s">
        <v>55</v>
      </c>
      <c r="AD320" s="74">
        <f t="shared" si="260"/>
        <v>44350</v>
      </c>
      <c r="AE320" s="74">
        <f t="shared" si="261"/>
        <v>44439</v>
      </c>
      <c r="AF320" s="74" t="s">
        <v>55</v>
      </c>
      <c r="AG320" s="58"/>
      <c r="AH320" s="58"/>
      <c r="AI320" s="58"/>
      <c r="AJ320" s="58"/>
      <c r="AK320" s="58"/>
      <c r="AL320" s="58"/>
      <c r="AM320" s="58"/>
      <c r="AN320" s="58"/>
      <c r="AO320" s="59"/>
      <c r="AP320" s="264"/>
      <c r="AZ320" s="34">
        <f t="shared" si="226"/>
        <v>8000</v>
      </c>
      <c r="BA320" s="34">
        <f t="shared" si="227"/>
        <v>0</v>
      </c>
    </row>
    <row r="321" spans="1:245" ht="15.75" hidden="1" outlineLevel="2" x14ac:dyDescent="0.2">
      <c r="A321" s="98" t="s">
        <v>289</v>
      </c>
      <c r="B321" s="63" t="s">
        <v>828</v>
      </c>
      <c r="C321" s="58">
        <v>2.0649999999999999</v>
      </c>
      <c r="D321" s="58">
        <f t="shared" si="251"/>
        <v>3360</v>
      </c>
      <c r="E321" s="58">
        <f>SUM(F321:H321)</f>
        <v>0</v>
      </c>
      <c r="F321" s="58">
        <v>0</v>
      </c>
      <c r="G321" s="58">
        <v>0</v>
      </c>
      <c r="H321" s="59">
        <v>0</v>
      </c>
      <c r="I321" s="58">
        <f t="shared" si="252"/>
        <v>0</v>
      </c>
      <c r="J321" s="59">
        <v>0</v>
      </c>
      <c r="K321" s="58">
        <v>0</v>
      </c>
      <c r="L321" s="58">
        <v>0</v>
      </c>
      <c r="M321" s="58">
        <f t="shared" si="253"/>
        <v>3360</v>
      </c>
      <c r="N321" s="58">
        <v>0</v>
      </c>
      <c r="O321" s="58">
        <v>3360</v>
      </c>
      <c r="P321" s="58">
        <v>0</v>
      </c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56" t="s">
        <v>802</v>
      </c>
    </row>
    <row r="322" spans="1:245" ht="15.75" hidden="1" outlineLevel="2" x14ac:dyDescent="0.2">
      <c r="A322" s="98" t="s">
        <v>290</v>
      </c>
      <c r="B322" s="63" t="s">
        <v>829</v>
      </c>
      <c r="C322" s="58">
        <v>1.2</v>
      </c>
      <c r="D322" s="58">
        <f t="shared" si="251"/>
        <v>1890</v>
      </c>
      <c r="E322" s="58">
        <f>SUM(F322:H322)</f>
        <v>0</v>
      </c>
      <c r="F322" s="58">
        <v>0</v>
      </c>
      <c r="G322" s="58">
        <v>0</v>
      </c>
      <c r="H322" s="59">
        <v>0</v>
      </c>
      <c r="I322" s="58">
        <f t="shared" si="252"/>
        <v>0</v>
      </c>
      <c r="J322" s="59">
        <v>0</v>
      </c>
      <c r="K322" s="58">
        <v>0</v>
      </c>
      <c r="L322" s="58">
        <v>0</v>
      </c>
      <c r="M322" s="58">
        <f t="shared" si="253"/>
        <v>1890</v>
      </c>
      <c r="N322" s="58">
        <v>0</v>
      </c>
      <c r="O322" s="58">
        <v>1890</v>
      </c>
      <c r="P322" s="58">
        <v>0</v>
      </c>
      <c r="Q322" s="208"/>
      <c r="R322" s="208"/>
      <c r="S322" s="208"/>
      <c r="T322" s="208"/>
      <c r="U322" s="208"/>
      <c r="V322" s="208"/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56" t="s">
        <v>802</v>
      </c>
    </row>
    <row r="323" spans="1:245" s="112" customFormat="1" ht="15.75" hidden="1" outlineLevel="1" x14ac:dyDescent="0.2">
      <c r="A323" s="101" t="s">
        <v>954</v>
      </c>
      <c r="B323" s="29" t="s">
        <v>327</v>
      </c>
      <c r="C323" s="31">
        <f>SUM(C324:C328)</f>
        <v>9</v>
      </c>
      <c r="D323" s="31">
        <f t="shared" ref="D323:P323" si="262">SUM(D324:D328)</f>
        <v>24600</v>
      </c>
      <c r="E323" s="31">
        <f t="shared" si="262"/>
        <v>16000</v>
      </c>
      <c r="F323" s="31">
        <f t="shared" si="262"/>
        <v>0</v>
      </c>
      <c r="G323" s="31">
        <f t="shared" si="262"/>
        <v>16000</v>
      </c>
      <c r="H323" s="31">
        <f t="shared" si="262"/>
        <v>0</v>
      </c>
      <c r="I323" s="31">
        <f t="shared" si="262"/>
        <v>0</v>
      </c>
      <c r="J323" s="31">
        <f t="shared" si="262"/>
        <v>0</v>
      </c>
      <c r="K323" s="31">
        <f t="shared" si="262"/>
        <v>0</v>
      </c>
      <c r="L323" s="31">
        <f t="shared" si="262"/>
        <v>0</v>
      </c>
      <c r="M323" s="31">
        <f t="shared" si="262"/>
        <v>8600</v>
      </c>
      <c r="N323" s="31">
        <f t="shared" si="262"/>
        <v>0</v>
      </c>
      <c r="O323" s="31">
        <f t="shared" si="262"/>
        <v>8600</v>
      </c>
      <c r="P323" s="31">
        <f t="shared" si="262"/>
        <v>0</v>
      </c>
      <c r="Q323" s="31" t="s">
        <v>41</v>
      </c>
      <c r="R323" s="110" t="s">
        <v>41</v>
      </c>
      <c r="S323" s="110" t="s">
        <v>41</v>
      </c>
      <c r="T323" s="110" t="s">
        <v>41</v>
      </c>
      <c r="U323" s="110" t="s">
        <v>41</v>
      </c>
      <c r="V323" s="110" t="s">
        <v>41</v>
      </c>
      <c r="W323" s="110" t="s">
        <v>41</v>
      </c>
      <c r="X323" s="31" t="s">
        <v>41</v>
      </c>
      <c r="Y323" s="31" t="s">
        <v>41</v>
      </c>
      <c r="Z323" s="31" t="s">
        <v>41</v>
      </c>
      <c r="AA323" s="31" t="s">
        <v>41</v>
      </c>
      <c r="AB323" s="31" t="s">
        <v>41</v>
      </c>
      <c r="AC323" s="31" t="s">
        <v>41</v>
      </c>
      <c r="AD323" s="31" t="s">
        <v>41</v>
      </c>
      <c r="AE323" s="31" t="s">
        <v>41</v>
      </c>
      <c r="AF323" s="31" t="s">
        <v>41</v>
      </c>
      <c r="AG323" s="31" t="s">
        <v>41</v>
      </c>
      <c r="AH323" s="31" t="s">
        <v>41</v>
      </c>
      <c r="AI323" s="31" t="s">
        <v>41</v>
      </c>
      <c r="AJ323" s="31" t="s">
        <v>41</v>
      </c>
      <c r="AK323" s="31" t="s">
        <v>41</v>
      </c>
      <c r="AL323" s="31" t="s">
        <v>41</v>
      </c>
      <c r="AM323" s="31" t="s">
        <v>41</v>
      </c>
      <c r="AN323" s="31" t="s">
        <v>41</v>
      </c>
      <c r="AO323" s="179" t="s">
        <v>41</v>
      </c>
      <c r="AP323" s="274"/>
      <c r="AZ323" s="34">
        <f>SUM(F323:H323)</f>
        <v>16000</v>
      </c>
      <c r="BA323" s="34">
        <f>AZ323-E323</f>
        <v>0</v>
      </c>
    </row>
    <row r="324" spans="1:245" s="112" customFormat="1" ht="15.75" hidden="1" outlineLevel="2" x14ac:dyDescent="0.2">
      <c r="A324" s="98" t="s">
        <v>309</v>
      </c>
      <c r="B324" s="78" t="s">
        <v>329</v>
      </c>
      <c r="C324" s="58">
        <v>0</v>
      </c>
      <c r="D324" s="58">
        <f>E324+I324+M324</f>
        <v>8000</v>
      </c>
      <c r="E324" s="58">
        <f t="shared" ref="E324:E325" si="263">F324+G324+H324</f>
        <v>8000</v>
      </c>
      <c r="F324" s="58">
        <v>0</v>
      </c>
      <c r="G324" s="58">
        <v>8000</v>
      </c>
      <c r="H324" s="58">
        <v>0</v>
      </c>
      <c r="I324" s="58">
        <f t="shared" ref="I324:I328" si="264">SUM(J324:L324)</f>
        <v>0</v>
      </c>
      <c r="J324" s="59">
        <v>0</v>
      </c>
      <c r="K324" s="58">
        <v>0</v>
      </c>
      <c r="L324" s="58">
        <v>0</v>
      </c>
      <c r="M324" s="58">
        <f t="shared" ref="M324:M328" si="265">SUM(N324:P324)</f>
        <v>0</v>
      </c>
      <c r="N324" s="59">
        <v>0</v>
      </c>
      <c r="O324" s="58">
        <v>0</v>
      </c>
      <c r="P324" s="58">
        <v>0</v>
      </c>
      <c r="Q324" s="60" t="s">
        <v>55</v>
      </c>
      <c r="R324" s="74">
        <v>44317</v>
      </c>
      <c r="S324" s="74">
        <f t="shared" ref="S324:S325" si="266">R324+5</f>
        <v>44322</v>
      </c>
      <c r="T324" s="74">
        <f t="shared" ref="T324:T325" si="267">S324+10</f>
        <v>44332</v>
      </c>
      <c r="U324" s="74">
        <f t="shared" ref="U324:U325" si="268">T324+7</f>
        <v>44339</v>
      </c>
      <c r="V324" s="74">
        <f t="shared" ref="V324:V325" si="269">U324+10</f>
        <v>44349</v>
      </c>
      <c r="W324" s="74">
        <f t="shared" ref="W324:W325" si="270">V324+90</f>
        <v>44439</v>
      </c>
      <c r="X324" s="74"/>
      <c r="Y324" s="74"/>
      <c r="Z324" s="74"/>
      <c r="AA324" s="74"/>
      <c r="AB324" s="74"/>
      <c r="AC324" s="74" t="s">
        <v>55</v>
      </c>
      <c r="AD324" s="74">
        <f t="shared" ref="AD324:AD325" si="271">V324+1</f>
        <v>44350</v>
      </c>
      <c r="AE324" s="74">
        <f t="shared" ref="AE324:AE325" si="272">W324</f>
        <v>44439</v>
      </c>
      <c r="AF324" s="74" t="s">
        <v>55</v>
      </c>
      <c r="AG324" s="58"/>
      <c r="AH324" s="58"/>
      <c r="AI324" s="58"/>
      <c r="AJ324" s="58"/>
      <c r="AK324" s="58"/>
      <c r="AL324" s="58"/>
      <c r="AM324" s="58"/>
      <c r="AN324" s="58"/>
      <c r="AO324" s="59"/>
      <c r="AP324" s="275"/>
      <c r="AZ324" s="34">
        <f>SUM(F324:H324)</f>
        <v>8000</v>
      </c>
      <c r="BA324" s="34">
        <f>AZ324-E324</f>
        <v>0</v>
      </c>
    </row>
    <row r="325" spans="1:245" s="112" customFormat="1" ht="15.75" hidden="1" outlineLevel="2" x14ac:dyDescent="0.2">
      <c r="A325" s="98" t="s">
        <v>311</v>
      </c>
      <c r="B325" s="78" t="s">
        <v>331</v>
      </c>
      <c r="C325" s="58">
        <v>0</v>
      </c>
      <c r="D325" s="58">
        <f>E325+I325+M325</f>
        <v>8000</v>
      </c>
      <c r="E325" s="58">
        <f t="shared" si="263"/>
        <v>8000</v>
      </c>
      <c r="F325" s="58">
        <v>0</v>
      </c>
      <c r="G325" s="58">
        <v>8000</v>
      </c>
      <c r="H325" s="58">
        <v>0</v>
      </c>
      <c r="I325" s="58">
        <f t="shared" si="264"/>
        <v>0</v>
      </c>
      <c r="J325" s="59">
        <v>0</v>
      </c>
      <c r="K325" s="58">
        <v>0</v>
      </c>
      <c r="L325" s="58">
        <v>0</v>
      </c>
      <c r="M325" s="58">
        <f t="shared" si="265"/>
        <v>0</v>
      </c>
      <c r="N325" s="59">
        <v>0</v>
      </c>
      <c r="O325" s="58">
        <v>0</v>
      </c>
      <c r="P325" s="58">
        <v>0</v>
      </c>
      <c r="Q325" s="60" t="s">
        <v>55</v>
      </c>
      <c r="R325" s="74">
        <v>44317</v>
      </c>
      <c r="S325" s="74">
        <f t="shared" si="266"/>
        <v>44322</v>
      </c>
      <c r="T325" s="74">
        <f t="shared" si="267"/>
        <v>44332</v>
      </c>
      <c r="U325" s="74">
        <f t="shared" si="268"/>
        <v>44339</v>
      </c>
      <c r="V325" s="74">
        <f t="shared" si="269"/>
        <v>44349</v>
      </c>
      <c r="W325" s="74">
        <f t="shared" si="270"/>
        <v>44439</v>
      </c>
      <c r="X325" s="74"/>
      <c r="Y325" s="74"/>
      <c r="Z325" s="74"/>
      <c r="AA325" s="74"/>
      <c r="AB325" s="74"/>
      <c r="AC325" s="74" t="s">
        <v>55</v>
      </c>
      <c r="AD325" s="74">
        <f t="shared" si="271"/>
        <v>44350</v>
      </c>
      <c r="AE325" s="74">
        <f t="shared" si="272"/>
        <v>44439</v>
      </c>
      <c r="AF325" s="74" t="s">
        <v>55</v>
      </c>
      <c r="AG325" s="58"/>
      <c r="AH325" s="58"/>
      <c r="AI325" s="58"/>
      <c r="AJ325" s="58"/>
      <c r="AK325" s="58"/>
      <c r="AL325" s="58"/>
      <c r="AM325" s="58"/>
      <c r="AN325" s="58"/>
      <c r="AO325" s="59"/>
      <c r="AP325" s="275"/>
      <c r="AZ325" s="34">
        <f>SUM(F325:H325)</f>
        <v>8000</v>
      </c>
      <c r="BA325" s="34">
        <f>AZ325-E325</f>
        <v>0</v>
      </c>
    </row>
    <row r="326" spans="1:245" customFormat="1" ht="15.75" hidden="1" outlineLevel="2" x14ac:dyDescent="0.25">
      <c r="A326" s="98" t="s">
        <v>314</v>
      </c>
      <c r="B326" s="63" t="s">
        <v>830</v>
      </c>
      <c r="C326" s="58">
        <v>6</v>
      </c>
      <c r="D326" s="58">
        <f>E326+I326+M326</f>
        <v>3000</v>
      </c>
      <c r="E326" s="58">
        <f t="shared" ref="E326:E328" si="273">SUM(F326:H326)</f>
        <v>0</v>
      </c>
      <c r="F326" s="58">
        <v>0</v>
      </c>
      <c r="G326" s="58">
        <v>0</v>
      </c>
      <c r="H326" s="59">
        <v>0</v>
      </c>
      <c r="I326" s="58">
        <f t="shared" si="264"/>
        <v>0</v>
      </c>
      <c r="J326" s="59">
        <v>0</v>
      </c>
      <c r="K326" s="58">
        <v>0</v>
      </c>
      <c r="L326" s="58">
        <v>0</v>
      </c>
      <c r="M326" s="58">
        <f t="shared" si="265"/>
        <v>3000</v>
      </c>
      <c r="N326" s="58">
        <v>0</v>
      </c>
      <c r="O326" s="58">
        <v>3000</v>
      </c>
      <c r="P326" s="58">
        <v>0</v>
      </c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56" t="s">
        <v>802</v>
      </c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  <c r="BX326" s="134"/>
      <c r="BY326" s="134"/>
      <c r="BZ326" s="134"/>
      <c r="CA326" s="134"/>
      <c r="CB326" s="134"/>
      <c r="CC326" s="134"/>
      <c r="CD326" s="134"/>
      <c r="CE326" s="134"/>
      <c r="CF326" s="134"/>
      <c r="CG326" s="134"/>
      <c r="CH326" s="134"/>
      <c r="CI326" s="134"/>
      <c r="CJ326" s="134"/>
      <c r="CK326" s="134"/>
      <c r="CL326" s="134"/>
      <c r="CM326" s="134"/>
      <c r="CN326" s="134"/>
      <c r="CO326" s="134"/>
      <c r="CP326" s="134"/>
      <c r="CQ326" s="134"/>
      <c r="CR326" s="134"/>
      <c r="CS326" s="134"/>
      <c r="CT326" s="134"/>
      <c r="CU326" s="134"/>
      <c r="CV326" s="134"/>
      <c r="CW326" s="134"/>
      <c r="CX326" s="134"/>
      <c r="CY326" s="134"/>
      <c r="CZ326" s="134"/>
      <c r="DA326" s="134"/>
      <c r="DB326" s="134"/>
      <c r="DC326" s="134"/>
      <c r="DD326" s="134"/>
      <c r="DE326" s="134"/>
      <c r="DF326" s="134"/>
      <c r="DG326" s="134"/>
      <c r="DH326" s="134"/>
      <c r="DI326" s="134"/>
      <c r="DJ326" s="134"/>
      <c r="DK326" s="134"/>
      <c r="DL326" s="134"/>
      <c r="DM326" s="134"/>
      <c r="DN326" s="134"/>
      <c r="DO326" s="134"/>
      <c r="DP326" s="134"/>
      <c r="DQ326" s="134"/>
      <c r="DR326" s="134"/>
      <c r="DS326" s="134"/>
      <c r="DT326" s="134"/>
      <c r="DU326" s="134"/>
      <c r="DV326" s="134"/>
      <c r="DW326" s="134"/>
      <c r="DX326" s="134"/>
      <c r="DY326" s="134"/>
      <c r="DZ326" s="134"/>
      <c r="EA326" s="134"/>
      <c r="EB326" s="134"/>
      <c r="EC326" s="134"/>
      <c r="ED326" s="134"/>
      <c r="EE326" s="134"/>
      <c r="EF326" s="134"/>
      <c r="EG326" s="134"/>
      <c r="EH326" s="134"/>
      <c r="EI326" s="134"/>
      <c r="EJ326" s="134"/>
      <c r="EK326" s="134"/>
      <c r="EL326" s="134"/>
      <c r="EM326" s="134"/>
      <c r="EN326" s="134"/>
      <c r="EO326" s="134"/>
      <c r="EP326" s="134"/>
      <c r="EQ326" s="134"/>
      <c r="ER326" s="134"/>
      <c r="ES326" s="134"/>
      <c r="ET326" s="134"/>
      <c r="EU326" s="134"/>
      <c r="EV326" s="134"/>
      <c r="EW326" s="134"/>
      <c r="EX326" s="134"/>
      <c r="EY326" s="134"/>
      <c r="EZ326" s="134"/>
      <c r="FA326" s="134"/>
      <c r="FB326" s="134"/>
      <c r="FC326" s="134"/>
      <c r="FD326" s="134"/>
      <c r="FE326" s="134"/>
      <c r="FF326" s="134"/>
      <c r="FG326" s="134"/>
      <c r="FH326" s="134"/>
      <c r="FI326" s="134"/>
      <c r="FJ326" s="134"/>
      <c r="FK326" s="134"/>
      <c r="FL326" s="134"/>
      <c r="FM326" s="134"/>
      <c r="FN326" s="134"/>
      <c r="FO326" s="134"/>
      <c r="FP326" s="134"/>
      <c r="FQ326" s="134"/>
      <c r="FR326" s="134"/>
      <c r="FS326" s="134"/>
      <c r="FT326" s="134"/>
      <c r="FU326" s="134"/>
      <c r="FV326" s="134"/>
      <c r="FW326" s="134"/>
      <c r="FX326" s="134"/>
      <c r="FY326" s="134"/>
      <c r="FZ326" s="134"/>
      <c r="GA326" s="134"/>
      <c r="GB326" s="134"/>
      <c r="GC326" s="134"/>
      <c r="GD326" s="134"/>
      <c r="GE326" s="134"/>
      <c r="GF326" s="134"/>
      <c r="GG326" s="134"/>
      <c r="GH326" s="134"/>
      <c r="GI326" s="134"/>
      <c r="GJ326" s="134"/>
      <c r="GK326" s="134"/>
      <c r="GL326" s="134"/>
      <c r="GM326" s="134"/>
      <c r="GN326" s="134"/>
      <c r="GO326" s="134"/>
      <c r="GP326" s="134"/>
      <c r="GQ326" s="134"/>
      <c r="GR326" s="134"/>
      <c r="GS326" s="134"/>
      <c r="GT326" s="134"/>
      <c r="GU326" s="134"/>
      <c r="GV326" s="134"/>
      <c r="GW326" s="134"/>
      <c r="GX326" s="134"/>
      <c r="GY326" s="134"/>
      <c r="GZ326" s="134"/>
      <c r="HA326" s="134"/>
      <c r="HB326" s="134"/>
      <c r="HC326" s="134"/>
      <c r="HD326" s="134"/>
      <c r="HE326" s="134"/>
      <c r="HF326" s="134"/>
      <c r="HG326" s="134"/>
      <c r="HH326" s="134"/>
      <c r="HI326" s="134"/>
      <c r="HJ326" s="134"/>
      <c r="HK326" s="134"/>
      <c r="HL326" s="134"/>
      <c r="HM326" s="134"/>
      <c r="HN326" s="134"/>
      <c r="HO326" s="134"/>
      <c r="HP326" s="134"/>
      <c r="HQ326" s="134"/>
      <c r="HR326" s="134"/>
      <c r="HS326" s="134"/>
      <c r="HT326" s="134"/>
      <c r="HU326" s="134"/>
      <c r="HV326" s="134"/>
      <c r="HW326" s="134"/>
      <c r="HX326" s="134"/>
      <c r="HY326" s="134"/>
      <c r="HZ326" s="134"/>
      <c r="IA326" s="134"/>
      <c r="IB326" s="134"/>
      <c r="IC326" s="134"/>
      <c r="ID326" s="134"/>
      <c r="IE326" s="134"/>
      <c r="IF326" s="134"/>
      <c r="IG326" s="134"/>
      <c r="IH326" s="134"/>
      <c r="II326" s="134"/>
      <c r="IJ326" s="134"/>
      <c r="IK326" s="134"/>
    </row>
    <row r="327" spans="1:245" customFormat="1" ht="15.75" hidden="1" outlineLevel="2" x14ac:dyDescent="0.25">
      <c r="A327" s="98" t="s">
        <v>316</v>
      </c>
      <c r="B327" s="63" t="s">
        <v>831</v>
      </c>
      <c r="C327" s="58">
        <v>1</v>
      </c>
      <c r="D327" s="58">
        <f>E327+I327+M327</f>
        <v>2200</v>
      </c>
      <c r="E327" s="58">
        <f t="shared" si="273"/>
        <v>0</v>
      </c>
      <c r="F327" s="58">
        <v>0</v>
      </c>
      <c r="G327" s="58">
        <v>0</v>
      </c>
      <c r="H327" s="59">
        <v>0</v>
      </c>
      <c r="I327" s="58">
        <f t="shared" si="264"/>
        <v>0</v>
      </c>
      <c r="J327" s="59">
        <v>0</v>
      </c>
      <c r="K327" s="58">
        <v>0</v>
      </c>
      <c r="L327" s="58">
        <v>0</v>
      </c>
      <c r="M327" s="58">
        <f t="shared" si="265"/>
        <v>2200</v>
      </c>
      <c r="N327" s="58">
        <v>0</v>
      </c>
      <c r="O327" s="58">
        <v>2200</v>
      </c>
      <c r="P327" s="58">
        <v>0</v>
      </c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56" t="s">
        <v>802</v>
      </c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4"/>
      <c r="BZ327" s="134"/>
      <c r="CA327" s="134"/>
      <c r="CB327" s="134"/>
      <c r="CC327" s="134"/>
      <c r="CD327" s="134"/>
      <c r="CE327" s="134"/>
      <c r="CF327" s="134"/>
      <c r="CG327" s="134"/>
      <c r="CH327" s="134"/>
      <c r="CI327" s="134"/>
      <c r="CJ327" s="134"/>
      <c r="CK327" s="134"/>
      <c r="CL327" s="134"/>
      <c r="CM327" s="134"/>
      <c r="CN327" s="134"/>
      <c r="CO327" s="134"/>
      <c r="CP327" s="134"/>
      <c r="CQ327" s="134"/>
      <c r="CR327" s="134"/>
      <c r="CS327" s="134"/>
      <c r="CT327" s="134"/>
      <c r="CU327" s="134"/>
      <c r="CV327" s="134"/>
      <c r="CW327" s="134"/>
      <c r="CX327" s="134"/>
      <c r="CY327" s="134"/>
      <c r="CZ327" s="134"/>
      <c r="DA327" s="134"/>
      <c r="DB327" s="134"/>
      <c r="DC327" s="134"/>
      <c r="DD327" s="134"/>
      <c r="DE327" s="134"/>
      <c r="DF327" s="134"/>
      <c r="DG327" s="134"/>
      <c r="DH327" s="134"/>
      <c r="DI327" s="134"/>
      <c r="DJ327" s="134"/>
      <c r="DK327" s="134"/>
      <c r="DL327" s="134"/>
      <c r="DM327" s="134"/>
      <c r="DN327" s="134"/>
      <c r="DO327" s="134"/>
      <c r="DP327" s="134"/>
      <c r="DQ327" s="134"/>
      <c r="DR327" s="134"/>
      <c r="DS327" s="134"/>
      <c r="DT327" s="134"/>
      <c r="DU327" s="134"/>
      <c r="DV327" s="134"/>
      <c r="DW327" s="134"/>
      <c r="DX327" s="134"/>
      <c r="DY327" s="134"/>
      <c r="DZ327" s="134"/>
      <c r="EA327" s="134"/>
      <c r="EB327" s="134"/>
      <c r="EC327" s="134"/>
      <c r="ED327" s="134"/>
      <c r="EE327" s="134"/>
      <c r="EF327" s="134"/>
      <c r="EG327" s="134"/>
      <c r="EH327" s="134"/>
      <c r="EI327" s="134"/>
      <c r="EJ327" s="134"/>
      <c r="EK327" s="134"/>
      <c r="EL327" s="134"/>
      <c r="EM327" s="134"/>
      <c r="EN327" s="134"/>
      <c r="EO327" s="134"/>
      <c r="EP327" s="134"/>
      <c r="EQ327" s="134"/>
      <c r="ER327" s="134"/>
      <c r="ES327" s="134"/>
      <c r="ET327" s="134"/>
      <c r="EU327" s="134"/>
      <c r="EV327" s="134"/>
      <c r="EW327" s="134"/>
      <c r="EX327" s="134"/>
      <c r="EY327" s="134"/>
      <c r="EZ327" s="134"/>
      <c r="FA327" s="134"/>
      <c r="FB327" s="134"/>
      <c r="FC327" s="134"/>
      <c r="FD327" s="134"/>
      <c r="FE327" s="134"/>
      <c r="FF327" s="134"/>
      <c r="FG327" s="134"/>
      <c r="FH327" s="134"/>
      <c r="FI327" s="134"/>
      <c r="FJ327" s="134"/>
      <c r="FK327" s="134"/>
      <c r="FL327" s="134"/>
      <c r="FM327" s="134"/>
      <c r="FN327" s="134"/>
      <c r="FO327" s="134"/>
      <c r="FP327" s="134"/>
      <c r="FQ327" s="134"/>
      <c r="FR327" s="134"/>
      <c r="FS327" s="134"/>
      <c r="FT327" s="134"/>
      <c r="FU327" s="134"/>
      <c r="FV327" s="134"/>
      <c r="FW327" s="134"/>
      <c r="FX327" s="134"/>
      <c r="FY327" s="134"/>
      <c r="FZ327" s="134"/>
      <c r="GA327" s="134"/>
      <c r="GB327" s="134"/>
      <c r="GC327" s="134"/>
      <c r="GD327" s="134"/>
      <c r="GE327" s="134"/>
      <c r="GF327" s="134"/>
      <c r="GG327" s="134"/>
      <c r="GH327" s="134"/>
      <c r="GI327" s="134"/>
      <c r="GJ327" s="134"/>
      <c r="GK327" s="134"/>
      <c r="GL327" s="134"/>
      <c r="GM327" s="134"/>
      <c r="GN327" s="134"/>
      <c r="GO327" s="134"/>
      <c r="GP327" s="134"/>
      <c r="GQ327" s="134"/>
      <c r="GR327" s="134"/>
      <c r="GS327" s="134"/>
      <c r="GT327" s="134"/>
      <c r="GU327" s="134"/>
      <c r="GV327" s="134"/>
      <c r="GW327" s="134"/>
      <c r="GX327" s="134"/>
      <c r="GY327" s="134"/>
      <c r="GZ327" s="134"/>
      <c r="HA327" s="134"/>
      <c r="HB327" s="134"/>
      <c r="HC327" s="134"/>
      <c r="HD327" s="134"/>
      <c r="HE327" s="134"/>
      <c r="HF327" s="134"/>
      <c r="HG327" s="134"/>
      <c r="HH327" s="134"/>
      <c r="HI327" s="134"/>
      <c r="HJ327" s="134"/>
      <c r="HK327" s="134"/>
      <c r="HL327" s="134"/>
      <c r="HM327" s="134"/>
      <c r="HN327" s="134"/>
      <c r="HO327" s="134"/>
      <c r="HP327" s="134"/>
      <c r="HQ327" s="134"/>
      <c r="HR327" s="134"/>
      <c r="HS327" s="134"/>
      <c r="HT327" s="134"/>
      <c r="HU327" s="134"/>
      <c r="HV327" s="134"/>
      <c r="HW327" s="134"/>
      <c r="HX327" s="134"/>
      <c r="HY327" s="134"/>
      <c r="HZ327" s="134"/>
      <c r="IA327" s="134"/>
      <c r="IB327" s="134"/>
      <c r="IC327" s="134"/>
      <c r="ID327" s="134"/>
      <c r="IE327" s="134"/>
      <c r="IF327" s="134"/>
      <c r="IG327" s="134"/>
      <c r="IH327" s="134"/>
      <c r="II327" s="134"/>
      <c r="IJ327" s="134"/>
      <c r="IK327" s="134"/>
    </row>
    <row r="328" spans="1:245" customFormat="1" ht="15.75" hidden="1" outlineLevel="2" x14ac:dyDescent="0.25">
      <c r="A328" s="98" t="s">
        <v>318</v>
      </c>
      <c r="B328" s="63" t="s">
        <v>832</v>
      </c>
      <c r="C328" s="58">
        <v>2</v>
      </c>
      <c r="D328" s="58">
        <f>E328+I328+M328</f>
        <v>3400</v>
      </c>
      <c r="E328" s="58">
        <f t="shared" si="273"/>
        <v>0</v>
      </c>
      <c r="F328" s="58">
        <v>0</v>
      </c>
      <c r="G328" s="58">
        <v>0</v>
      </c>
      <c r="H328" s="59">
        <v>0</v>
      </c>
      <c r="I328" s="58">
        <f t="shared" si="264"/>
        <v>0</v>
      </c>
      <c r="J328" s="59">
        <v>0</v>
      </c>
      <c r="K328" s="58">
        <v>0</v>
      </c>
      <c r="L328" s="58">
        <v>0</v>
      </c>
      <c r="M328" s="58">
        <f t="shared" si="265"/>
        <v>3400</v>
      </c>
      <c r="N328" s="58">
        <v>0</v>
      </c>
      <c r="O328" s="58">
        <v>3400</v>
      </c>
      <c r="P328" s="58">
        <v>0</v>
      </c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56" t="s">
        <v>802</v>
      </c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34"/>
      <c r="BW328" s="134"/>
      <c r="BX328" s="134"/>
      <c r="BY328" s="134"/>
      <c r="BZ328" s="134"/>
      <c r="CA328" s="134"/>
      <c r="CB328" s="134"/>
      <c r="CC328" s="134"/>
      <c r="CD328" s="134"/>
      <c r="CE328" s="134"/>
      <c r="CF328" s="134"/>
      <c r="CG328" s="134"/>
      <c r="CH328" s="134"/>
      <c r="CI328" s="134"/>
      <c r="CJ328" s="134"/>
      <c r="CK328" s="134"/>
      <c r="CL328" s="134"/>
      <c r="CM328" s="134"/>
      <c r="CN328" s="134"/>
      <c r="CO328" s="134"/>
      <c r="CP328" s="134"/>
      <c r="CQ328" s="134"/>
      <c r="CR328" s="134"/>
      <c r="CS328" s="134"/>
      <c r="CT328" s="134"/>
      <c r="CU328" s="134"/>
      <c r="CV328" s="134"/>
      <c r="CW328" s="134"/>
      <c r="CX328" s="134"/>
      <c r="CY328" s="134"/>
      <c r="CZ328" s="134"/>
      <c r="DA328" s="134"/>
      <c r="DB328" s="134"/>
      <c r="DC328" s="134"/>
      <c r="DD328" s="134"/>
      <c r="DE328" s="134"/>
      <c r="DF328" s="134"/>
      <c r="DG328" s="134"/>
      <c r="DH328" s="134"/>
      <c r="DI328" s="134"/>
      <c r="DJ328" s="134"/>
      <c r="DK328" s="134"/>
      <c r="DL328" s="134"/>
      <c r="DM328" s="134"/>
      <c r="DN328" s="134"/>
      <c r="DO328" s="134"/>
      <c r="DP328" s="134"/>
      <c r="DQ328" s="134"/>
      <c r="DR328" s="134"/>
      <c r="DS328" s="134"/>
      <c r="DT328" s="134"/>
      <c r="DU328" s="134"/>
      <c r="DV328" s="134"/>
      <c r="DW328" s="134"/>
      <c r="DX328" s="134"/>
      <c r="DY328" s="134"/>
      <c r="DZ328" s="134"/>
      <c r="EA328" s="134"/>
      <c r="EB328" s="134"/>
      <c r="EC328" s="134"/>
      <c r="ED328" s="134"/>
      <c r="EE328" s="134"/>
      <c r="EF328" s="134"/>
      <c r="EG328" s="134"/>
      <c r="EH328" s="134"/>
      <c r="EI328" s="134"/>
      <c r="EJ328" s="134"/>
      <c r="EK328" s="134"/>
      <c r="EL328" s="134"/>
      <c r="EM328" s="134"/>
      <c r="EN328" s="134"/>
      <c r="EO328" s="134"/>
      <c r="EP328" s="134"/>
      <c r="EQ328" s="134"/>
      <c r="ER328" s="134"/>
      <c r="ES328" s="134"/>
      <c r="ET328" s="134"/>
      <c r="EU328" s="134"/>
      <c r="EV328" s="134"/>
      <c r="EW328" s="134"/>
      <c r="EX328" s="134"/>
      <c r="EY328" s="134"/>
      <c r="EZ328" s="134"/>
      <c r="FA328" s="134"/>
      <c r="FB328" s="134"/>
      <c r="FC328" s="134"/>
      <c r="FD328" s="134"/>
      <c r="FE328" s="134"/>
      <c r="FF328" s="134"/>
      <c r="FG328" s="134"/>
      <c r="FH328" s="134"/>
      <c r="FI328" s="134"/>
      <c r="FJ328" s="134"/>
      <c r="FK328" s="134"/>
      <c r="FL328" s="134"/>
      <c r="FM328" s="134"/>
      <c r="FN328" s="134"/>
      <c r="FO328" s="134"/>
      <c r="FP328" s="134"/>
      <c r="FQ328" s="134"/>
      <c r="FR328" s="134"/>
      <c r="FS328" s="134"/>
      <c r="FT328" s="134"/>
      <c r="FU328" s="134"/>
      <c r="FV328" s="134"/>
      <c r="FW328" s="134"/>
      <c r="FX328" s="134"/>
      <c r="FY328" s="134"/>
      <c r="FZ328" s="134"/>
      <c r="GA328" s="134"/>
      <c r="GB328" s="134"/>
      <c r="GC328" s="134"/>
      <c r="GD328" s="134"/>
      <c r="GE328" s="134"/>
      <c r="GF328" s="134"/>
      <c r="GG328" s="134"/>
      <c r="GH328" s="134"/>
      <c r="GI328" s="134"/>
      <c r="GJ328" s="134"/>
      <c r="GK328" s="134"/>
      <c r="GL328" s="134"/>
      <c r="GM328" s="134"/>
      <c r="GN328" s="134"/>
      <c r="GO328" s="134"/>
      <c r="GP328" s="134"/>
      <c r="GQ328" s="134"/>
      <c r="GR328" s="134"/>
      <c r="GS328" s="134"/>
      <c r="GT328" s="134"/>
      <c r="GU328" s="134"/>
      <c r="GV328" s="134"/>
      <c r="GW328" s="134"/>
      <c r="GX328" s="134"/>
      <c r="GY328" s="134"/>
      <c r="GZ328" s="134"/>
      <c r="HA328" s="134"/>
      <c r="HB328" s="134"/>
      <c r="HC328" s="134"/>
      <c r="HD328" s="134"/>
      <c r="HE328" s="134"/>
      <c r="HF328" s="134"/>
      <c r="HG328" s="134"/>
      <c r="HH328" s="134"/>
      <c r="HI328" s="134"/>
      <c r="HJ328" s="134"/>
      <c r="HK328" s="134"/>
      <c r="HL328" s="134"/>
      <c r="HM328" s="134"/>
      <c r="HN328" s="134"/>
      <c r="HO328" s="134"/>
      <c r="HP328" s="134"/>
      <c r="HQ328" s="134"/>
      <c r="HR328" s="134"/>
      <c r="HS328" s="134"/>
      <c r="HT328" s="134"/>
      <c r="HU328" s="134"/>
      <c r="HV328" s="134"/>
      <c r="HW328" s="134"/>
      <c r="HX328" s="134"/>
      <c r="HY328" s="134"/>
      <c r="HZ328" s="134"/>
      <c r="IA328" s="134"/>
      <c r="IB328" s="134"/>
      <c r="IC328" s="134"/>
      <c r="ID328" s="134"/>
      <c r="IE328" s="134"/>
      <c r="IF328" s="134"/>
      <c r="IG328" s="134"/>
      <c r="IH328" s="134"/>
      <c r="II328" s="134"/>
      <c r="IJ328" s="134"/>
      <c r="IK328" s="134"/>
    </row>
    <row r="329" spans="1:245" s="54" customFormat="1" ht="15.75" hidden="1" outlineLevel="1" x14ac:dyDescent="0.2">
      <c r="A329" s="101" t="s">
        <v>326</v>
      </c>
      <c r="B329" s="29" t="s">
        <v>332</v>
      </c>
      <c r="C329" s="31">
        <f>SUM(C330:C333)</f>
        <v>3.5999999999999996</v>
      </c>
      <c r="D329" s="31">
        <f t="shared" ref="D329:P329" si="274">SUM(D330:D333)</f>
        <v>7720</v>
      </c>
      <c r="E329" s="31">
        <f t="shared" si="274"/>
        <v>2100</v>
      </c>
      <c r="F329" s="31">
        <f t="shared" si="274"/>
        <v>0</v>
      </c>
      <c r="G329" s="31">
        <f t="shared" si="274"/>
        <v>2100</v>
      </c>
      <c r="H329" s="31">
        <f t="shared" si="274"/>
        <v>0</v>
      </c>
      <c r="I329" s="31">
        <f t="shared" si="274"/>
        <v>0</v>
      </c>
      <c r="J329" s="31">
        <f t="shared" si="274"/>
        <v>0</v>
      </c>
      <c r="K329" s="31">
        <f t="shared" si="274"/>
        <v>0</v>
      </c>
      <c r="L329" s="31">
        <f t="shared" si="274"/>
        <v>0</v>
      </c>
      <c r="M329" s="31">
        <f t="shared" si="274"/>
        <v>5620</v>
      </c>
      <c r="N329" s="31">
        <f t="shared" si="274"/>
        <v>0</v>
      </c>
      <c r="O329" s="31">
        <f t="shared" si="274"/>
        <v>5620</v>
      </c>
      <c r="P329" s="31">
        <f t="shared" si="274"/>
        <v>0</v>
      </c>
      <c r="Q329" s="72" t="s">
        <v>41</v>
      </c>
      <c r="R329" s="72" t="s">
        <v>41</v>
      </c>
      <c r="S329" s="72" t="s">
        <v>41</v>
      </c>
      <c r="T329" s="72" t="s">
        <v>41</v>
      </c>
      <c r="U329" s="72" t="s">
        <v>41</v>
      </c>
      <c r="V329" s="72" t="s">
        <v>41</v>
      </c>
      <c r="W329" s="72" t="s">
        <v>41</v>
      </c>
      <c r="X329" s="72" t="s">
        <v>41</v>
      </c>
      <c r="Y329" s="72" t="s">
        <v>41</v>
      </c>
      <c r="Z329" s="72" t="s">
        <v>41</v>
      </c>
      <c r="AA329" s="72" t="s">
        <v>41</v>
      </c>
      <c r="AB329" s="72" t="s">
        <v>41</v>
      </c>
      <c r="AC329" s="72" t="s">
        <v>41</v>
      </c>
      <c r="AD329" s="72" t="s">
        <v>41</v>
      </c>
      <c r="AE329" s="72" t="s">
        <v>41</v>
      </c>
      <c r="AF329" s="72" t="s">
        <v>41</v>
      </c>
      <c r="AG329" s="52" t="s">
        <v>41</v>
      </c>
      <c r="AH329" s="52" t="s">
        <v>41</v>
      </c>
      <c r="AI329" s="52" t="s">
        <v>41</v>
      </c>
      <c r="AJ329" s="52" t="s">
        <v>41</v>
      </c>
      <c r="AK329" s="52" t="s">
        <v>41</v>
      </c>
      <c r="AL329" s="52" t="s">
        <v>41</v>
      </c>
      <c r="AM329" s="52" t="s">
        <v>41</v>
      </c>
      <c r="AN329" s="52" t="s">
        <v>41</v>
      </c>
      <c r="AO329" s="245" t="s">
        <v>41</v>
      </c>
      <c r="AP329" s="255"/>
      <c r="AZ329" s="34">
        <f>SUM(F329:H329)</f>
        <v>2100</v>
      </c>
      <c r="BA329" s="34">
        <f>AZ329-E329</f>
        <v>0</v>
      </c>
    </row>
    <row r="330" spans="1:245" customFormat="1" ht="15.75" hidden="1" outlineLevel="2" x14ac:dyDescent="0.25">
      <c r="A330" s="98" t="s">
        <v>328</v>
      </c>
      <c r="B330" s="63" t="s">
        <v>334</v>
      </c>
      <c r="C330" s="58">
        <v>1</v>
      </c>
      <c r="D330" s="58">
        <f>E330+I330+M330</f>
        <v>2100</v>
      </c>
      <c r="E330" s="58">
        <f>SUM(F330:H330)</f>
        <v>2100</v>
      </c>
      <c r="F330" s="58">
        <v>0</v>
      </c>
      <c r="G330" s="58">
        <v>2100</v>
      </c>
      <c r="H330" s="59">
        <v>0</v>
      </c>
      <c r="I330" s="58">
        <f t="shared" ref="I330:I333" si="275">SUM(J330:L330)</f>
        <v>0</v>
      </c>
      <c r="J330" s="59">
        <v>0</v>
      </c>
      <c r="K330" s="58">
        <v>0</v>
      </c>
      <c r="L330" s="58">
        <v>0</v>
      </c>
      <c r="M330" s="58">
        <f t="shared" ref="M330:M333" si="276">SUM(N330:P330)</f>
        <v>0</v>
      </c>
      <c r="N330" s="59">
        <v>0</v>
      </c>
      <c r="O330" s="58">
        <v>0</v>
      </c>
      <c r="P330" s="58">
        <v>0</v>
      </c>
      <c r="Q330" s="60" t="s">
        <v>55</v>
      </c>
      <c r="R330" s="74">
        <v>44242</v>
      </c>
      <c r="S330" s="74">
        <f>R330+5</f>
        <v>44247</v>
      </c>
      <c r="T330" s="74">
        <f>S330+10</f>
        <v>44257</v>
      </c>
      <c r="U330" s="74">
        <f>T330+7</f>
        <v>44264</v>
      </c>
      <c r="V330" s="74">
        <f>U330+10</f>
        <v>44274</v>
      </c>
      <c r="W330" s="74">
        <f>V330+120</f>
        <v>44394</v>
      </c>
      <c r="X330" s="74"/>
      <c r="Y330" s="74"/>
      <c r="Z330" s="74"/>
      <c r="AA330" s="74"/>
      <c r="AB330" s="74"/>
      <c r="AC330" s="74" t="s">
        <v>55</v>
      </c>
      <c r="AD330" s="74">
        <f>V330+1</f>
        <v>44275</v>
      </c>
      <c r="AE330" s="74">
        <f>W330</f>
        <v>44394</v>
      </c>
      <c r="AF330" s="74" t="s">
        <v>55</v>
      </c>
      <c r="AG330" s="58"/>
      <c r="AH330" s="58"/>
      <c r="AI330" s="58"/>
      <c r="AJ330" s="58"/>
      <c r="AK330" s="58"/>
      <c r="AL330" s="58"/>
      <c r="AM330" s="58"/>
      <c r="AN330" s="58"/>
      <c r="AO330" s="59"/>
      <c r="AP330" s="269" t="s">
        <v>335</v>
      </c>
      <c r="AZ330" s="34">
        <f>SUM(F330:H330)</f>
        <v>2100</v>
      </c>
      <c r="BA330" s="34">
        <f>AZ330-E330</f>
        <v>0</v>
      </c>
    </row>
    <row r="331" spans="1:245" customFormat="1" ht="15.75" hidden="1" outlineLevel="2" x14ac:dyDescent="0.25">
      <c r="A331" s="98" t="s">
        <v>330</v>
      </c>
      <c r="B331" s="63" t="s">
        <v>833</v>
      </c>
      <c r="C331" s="58">
        <v>0.8</v>
      </c>
      <c r="D331" s="58">
        <f>E331+I331+M331</f>
        <v>1820</v>
      </c>
      <c r="E331" s="58">
        <f t="shared" ref="E331:E333" si="277">SUM(F331:H331)</f>
        <v>0</v>
      </c>
      <c r="F331" s="58">
        <v>0</v>
      </c>
      <c r="G331" s="58">
        <v>0</v>
      </c>
      <c r="H331" s="59">
        <v>0</v>
      </c>
      <c r="I331" s="58">
        <f t="shared" si="275"/>
        <v>0</v>
      </c>
      <c r="J331" s="59">
        <v>0</v>
      </c>
      <c r="K331" s="58">
        <v>0</v>
      </c>
      <c r="L331" s="58">
        <v>0</v>
      </c>
      <c r="M331" s="58">
        <f t="shared" si="276"/>
        <v>1820</v>
      </c>
      <c r="N331" s="58">
        <v>0</v>
      </c>
      <c r="O331" s="58">
        <v>1820</v>
      </c>
      <c r="P331" s="58">
        <v>0</v>
      </c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56" t="s">
        <v>802</v>
      </c>
    </row>
    <row r="332" spans="1:245" customFormat="1" ht="15.75" hidden="1" outlineLevel="2" x14ac:dyDescent="0.25">
      <c r="A332" s="98" t="s">
        <v>567</v>
      </c>
      <c r="B332" s="63" t="s">
        <v>834</v>
      </c>
      <c r="C332" s="58">
        <v>1</v>
      </c>
      <c r="D332" s="58">
        <f>E332+I332+M332</f>
        <v>2100</v>
      </c>
      <c r="E332" s="58">
        <f t="shared" si="277"/>
        <v>0</v>
      </c>
      <c r="F332" s="58">
        <v>0</v>
      </c>
      <c r="G332" s="58">
        <v>0</v>
      </c>
      <c r="H332" s="59">
        <v>0</v>
      </c>
      <c r="I332" s="58">
        <f t="shared" si="275"/>
        <v>0</v>
      </c>
      <c r="J332" s="59">
        <v>0</v>
      </c>
      <c r="K332" s="58">
        <v>0</v>
      </c>
      <c r="L332" s="58">
        <v>0</v>
      </c>
      <c r="M332" s="58">
        <f t="shared" si="276"/>
        <v>2100</v>
      </c>
      <c r="N332" s="58">
        <v>0</v>
      </c>
      <c r="O332" s="58">
        <v>2100</v>
      </c>
      <c r="P332" s="58">
        <v>0</v>
      </c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56" t="s">
        <v>802</v>
      </c>
    </row>
    <row r="333" spans="1:245" customFormat="1" ht="15.75" hidden="1" outlineLevel="2" x14ac:dyDescent="0.25">
      <c r="A333" s="98" t="s">
        <v>569</v>
      </c>
      <c r="B333" s="63" t="s">
        <v>835</v>
      </c>
      <c r="C333" s="58">
        <v>0.8</v>
      </c>
      <c r="D333" s="58">
        <f>E333+I333+M333</f>
        <v>1700</v>
      </c>
      <c r="E333" s="58">
        <f t="shared" si="277"/>
        <v>0</v>
      </c>
      <c r="F333" s="58">
        <v>0</v>
      </c>
      <c r="G333" s="58">
        <v>0</v>
      </c>
      <c r="H333" s="59">
        <v>0</v>
      </c>
      <c r="I333" s="58">
        <f t="shared" si="275"/>
        <v>0</v>
      </c>
      <c r="J333" s="59">
        <v>0</v>
      </c>
      <c r="K333" s="58">
        <v>0</v>
      </c>
      <c r="L333" s="58">
        <v>0</v>
      </c>
      <c r="M333" s="58">
        <f t="shared" si="276"/>
        <v>1700</v>
      </c>
      <c r="N333" s="58">
        <v>0</v>
      </c>
      <c r="O333" s="58">
        <v>1700</v>
      </c>
      <c r="P333" s="58">
        <v>0</v>
      </c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56" t="s">
        <v>802</v>
      </c>
    </row>
    <row r="334" spans="1:245" s="54" customFormat="1" ht="15.75" hidden="1" outlineLevel="1" x14ac:dyDescent="0.2">
      <c r="A334" s="101" t="s">
        <v>951</v>
      </c>
      <c r="B334" s="29" t="s">
        <v>336</v>
      </c>
      <c r="C334" s="31">
        <f t="shared" ref="C334:P334" si="278">SUM(C335:C342)</f>
        <v>5.2</v>
      </c>
      <c r="D334" s="31">
        <f t="shared" si="278"/>
        <v>30900</v>
      </c>
      <c r="E334" s="31">
        <f t="shared" si="278"/>
        <v>30900</v>
      </c>
      <c r="F334" s="31">
        <f t="shared" si="278"/>
        <v>0</v>
      </c>
      <c r="G334" s="31">
        <f t="shared" si="278"/>
        <v>30900</v>
      </c>
      <c r="H334" s="31">
        <f t="shared" si="278"/>
        <v>0</v>
      </c>
      <c r="I334" s="31">
        <f t="shared" si="278"/>
        <v>0</v>
      </c>
      <c r="J334" s="31">
        <f t="shared" si="278"/>
        <v>0</v>
      </c>
      <c r="K334" s="31">
        <f t="shared" si="278"/>
        <v>0</v>
      </c>
      <c r="L334" s="31">
        <f t="shared" si="278"/>
        <v>0</v>
      </c>
      <c r="M334" s="31">
        <f t="shared" si="278"/>
        <v>0</v>
      </c>
      <c r="N334" s="31">
        <f t="shared" si="278"/>
        <v>0</v>
      </c>
      <c r="O334" s="31">
        <f t="shared" si="278"/>
        <v>0</v>
      </c>
      <c r="P334" s="31">
        <f t="shared" si="278"/>
        <v>0</v>
      </c>
      <c r="Q334" s="72" t="s">
        <v>41</v>
      </c>
      <c r="R334" s="72" t="s">
        <v>41</v>
      </c>
      <c r="S334" s="72" t="s">
        <v>41</v>
      </c>
      <c r="T334" s="72" t="s">
        <v>41</v>
      </c>
      <c r="U334" s="72" t="s">
        <v>41</v>
      </c>
      <c r="V334" s="72" t="s">
        <v>41</v>
      </c>
      <c r="W334" s="72" t="s">
        <v>41</v>
      </c>
      <c r="X334" s="72" t="s">
        <v>41</v>
      </c>
      <c r="Y334" s="72" t="s">
        <v>41</v>
      </c>
      <c r="Z334" s="72" t="s">
        <v>41</v>
      </c>
      <c r="AA334" s="72" t="s">
        <v>41</v>
      </c>
      <c r="AB334" s="72" t="s">
        <v>41</v>
      </c>
      <c r="AC334" s="72" t="s">
        <v>41</v>
      </c>
      <c r="AD334" s="72" t="s">
        <v>41</v>
      </c>
      <c r="AE334" s="72" t="s">
        <v>41</v>
      </c>
      <c r="AF334" s="72" t="s">
        <v>41</v>
      </c>
      <c r="AG334" s="52" t="s">
        <v>41</v>
      </c>
      <c r="AH334" s="52" t="s">
        <v>41</v>
      </c>
      <c r="AI334" s="52" t="s">
        <v>41</v>
      </c>
      <c r="AJ334" s="52" t="s">
        <v>41</v>
      </c>
      <c r="AK334" s="52" t="s">
        <v>41</v>
      </c>
      <c r="AL334" s="52" t="s">
        <v>41</v>
      </c>
      <c r="AM334" s="52" t="s">
        <v>41</v>
      </c>
      <c r="AN334" s="52" t="s">
        <v>41</v>
      </c>
      <c r="AO334" s="245" t="s">
        <v>41</v>
      </c>
      <c r="AP334" s="255"/>
      <c r="AZ334" s="34">
        <f t="shared" ref="AZ334:AZ358" si="279">SUM(F334:H334)</f>
        <v>30900</v>
      </c>
      <c r="BA334" s="34">
        <f t="shared" ref="BA334:BA343" si="280">AZ334-E334</f>
        <v>0</v>
      </c>
    </row>
    <row r="335" spans="1:245" s="87" customFormat="1" ht="15.75" hidden="1" outlineLevel="2" x14ac:dyDescent="0.2">
      <c r="A335" s="98" t="s">
        <v>333</v>
      </c>
      <c r="B335" s="159" t="s">
        <v>751</v>
      </c>
      <c r="C335" s="144">
        <v>0</v>
      </c>
      <c r="D335" s="58">
        <f t="shared" ref="D335:D342" si="281">E335+I335+M335</f>
        <v>1200</v>
      </c>
      <c r="E335" s="144">
        <f t="shared" ref="E335:E340" si="282">SUM(F335:H335)</f>
        <v>1200</v>
      </c>
      <c r="F335" s="144">
        <v>0</v>
      </c>
      <c r="G335" s="144">
        <f>1000+200</f>
        <v>1200</v>
      </c>
      <c r="H335" s="59">
        <v>0</v>
      </c>
      <c r="I335" s="58">
        <f t="shared" ref="I335:I342" si="283">SUM(J335:L335)</f>
        <v>0</v>
      </c>
      <c r="J335" s="59">
        <v>0</v>
      </c>
      <c r="K335" s="58">
        <v>0</v>
      </c>
      <c r="L335" s="58">
        <v>0</v>
      </c>
      <c r="M335" s="58">
        <f t="shared" ref="M335:M342" si="284">SUM(N335:P335)</f>
        <v>0</v>
      </c>
      <c r="N335" s="59">
        <v>0</v>
      </c>
      <c r="O335" s="58">
        <v>0</v>
      </c>
      <c r="P335" s="58">
        <v>0</v>
      </c>
      <c r="Q335" s="60" t="s">
        <v>55</v>
      </c>
      <c r="R335" s="60" t="s">
        <v>55</v>
      </c>
      <c r="S335" s="74">
        <v>44237</v>
      </c>
      <c r="T335" s="74">
        <f>S335+12</f>
        <v>44249</v>
      </c>
      <c r="U335" s="74">
        <f t="shared" ref="U335:U342" si="285">T335+7</f>
        <v>44256</v>
      </c>
      <c r="V335" s="74">
        <f t="shared" ref="V335:V342" si="286">U335+10</f>
        <v>44266</v>
      </c>
      <c r="W335" s="74">
        <f>V335+90</f>
        <v>44356</v>
      </c>
      <c r="X335" s="74"/>
      <c r="Y335" s="74"/>
      <c r="Z335" s="74"/>
      <c r="AA335" s="74"/>
      <c r="AB335" s="74"/>
      <c r="AC335" s="74" t="s">
        <v>55</v>
      </c>
      <c r="AD335" s="74">
        <f t="shared" ref="AD335:AD342" si="287">V335+1</f>
        <v>44267</v>
      </c>
      <c r="AE335" s="74">
        <f t="shared" ref="AE335:AE342" si="288">W335</f>
        <v>44356</v>
      </c>
      <c r="AF335" s="74" t="s">
        <v>55</v>
      </c>
      <c r="AG335" s="58"/>
      <c r="AH335" s="58"/>
      <c r="AI335" s="58"/>
      <c r="AJ335" s="58"/>
      <c r="AK335" s="58"/>
      <c r="AL335" s="58"/>
      <c r="AM335" s="58"/>
      <c r="AN335" s="58"/>
      <c r="AO335" s="59"/>
      <c r="AP335" s="269" t="s">
        <v>335</v>
      </c>
      <c r="AZ335" s="34">
        <f t="shared" si="279"/>
        <v>1200</v>
      </c>
      <c r="BA335" s="34">
        <f t="shared" si="280"/>
        <v>0</v>
      </c>
    </row>
    <row r="336" spans="1:245" s="62" customFormat="1" ht="15.75" hidden="1" outlineLevel="2" x14ac:dyDescent="0.2">
      <c r="A336" s="98" t="s">
        <v>576</v>
      </c>
      <c r="B336" s="63" t="s">
        <v>346</v>
      </c>
      <c r="C336" s="58">
        <v>0</v>
      </c>
      <c r="D336" s="58">
        <f t="shared" si="281"/>
        <v>4000</v>
      </c>
      <c r="E336" s="58">
        <f t="shared" si="282"/>
        <v>4000</v>
      </c>
      <c r="F336" s="58">
        <v>0</v>
      </c>
      <c r="G336" s="58">
        <v>4000</v>
      </c>
      <c r="H336" s="59">
        <v>0</v>
      </c>
      <c r="I336" s="58">
        <f t="shared" si="283"/>
        <v>0</v>
      </c>
      <c r="J336" s="59">
        <v>0</v>
      </c>
      <c r="K336" s="58">
        <v>0</v>
      </c>
      <c r="L336" s="58">
        <v>0</v>
      </c>
      <c r="M336" s="58">
        <f t="shared" si="284"/>
        <v>0</v>
      </c>
      <c r="N336" s="59">
        <v>0</v>
      </c>
      <c r="O336" s="58">
        <v>0</v>
      </c>
      <c r="P336" s="58">
        <v>0</v>
      </c>
      <c r="Q336" s="60" t="s">
        <v>55</v>
      </c>
      <c r="R336" s="74">
        <v>44317</v>
      </c>
      <c r="S336" s="74">
        <f t="shared" ref="S336:S342" si="289">R336+5</f>
        <v>44322</v>
      </c>
      <c r="T336" s="74">
        <f t="shared" ref="T336:T342" si="290">S336+10</f>
        <v>44332</v>
      </c>
      <c r="U336" s="74">
        <f t="shared" si="285"/>
        <v>44339</v>
      </c>
      <c r="V336" s="74">
        <f t="shared" si="286"/>
        <v>44349</v>
      </c>
      <c r="W336" s="74">
        <f>V336+90</f>
        <v>44439</v>
      </c>
      <c r="X336" s="74"/>
      <c r="Y336" s="74"/>
      <c r="Z336" s="74"/>
      <c r="AA336" s="74"/>
      <c r="AB336" s="74"/>
      <c r="AC336" s="74" t="s">
        <v>55</v>
      </c>
      <c r="AD336" s="74">
        <f t="shared" si="287"/>
        <v>44350</v>
      </c>
      <c r="AE336" s="74">
        <f t="shared" si="288"/>
        <v>44439</v>
      </c>
      <c r="AF336" s="74" t="s">
        <v>55</v>
      </c>
      <c r="AG336" s="58"/>
      <c r="AH336" s="58"/>
      <c r="AI336" s="58"/>
      <c r="AJ336" s="58"/>
      <c r="AK336" s="58"/>
      <c r="AL336" s="58"/>
      <c r="AM336" s="58"/>
      <c r="AN336" s="58"/>
      <c r="AO336" s="59"/>
      <c r="AP336" s="276" t="s">
        <v>121</v>
      </c>
      <c r="AZ336" s="34">
        <f t="shared" si="279"/>
        <v>4000</v>
      </c>
      <c r="BA336" s="34">
        <f t="shared" si="280"/>
        <v>0</v>
      </c>
    </row>
    <row r="337" spans="1:244" s="62" customFormat="1" ht="15.75" hidden="1" outlineLevel="2" x14ac:dyDescent="0.2">
      <c r="A337" s="98" t="s">
        <v>578</v>
      </c>
      <c r="B337" s="63" t="s">
        <v>348</v>
      </c>
      <c r="C337" s="58">
        <v>0</v>
      </c>
      <c r="D337" s="58">
        <f t="shared" si="281"/>
        <v>1200</v>
      </c>
      <c r="E337" s="58">
        <f t="shared" si="282"/>
        <v>1200</v>
      </c>
      <c r="F337" s="58">
        <v>0</v>
      </c>
      <c r="G337" s="58">
        <v>1200</v>
      </c>
      <c r="H337" s="59">
        <v>0</v>
      </c>
      <c r="I337" s="58">
        <f t="shared" si="283"/>
        <v>0</v>
      </c>
      <c r="J337" s="59">
        <v>0</v>
      </c>
      <c r="K337" s="58">
        <v>0</v>
      </c>
      <c r="L337" s="58">
        <v>0</v>
      </c>
      <c r="M337" s="58">
        <f t="shared" si="284"/>
        <v>0</v>
      </c>
      <c r="N337" s="59">
        <v>0</v>
      </c>
      <c r="O337" s="58">
        <v>0</v>
      </c>
      <c r="P337" s="58">
        <v>0</v>
      </c>
      <c r="Q337" s="60" t="s">
        <v>55</v>
      </c>
      <c r="R337" s="74">
        <v>44285</v>
      </c>
      <c r="S337" s="74">
        <f t="shared" si="289"/>
        <v>44290</v>
      </c>
      <c r="T337" s="74">
        <f t="shared" si="290"/>
        <v>44300</v>
      </c>
      <c r="U337" s="74">
        <f t="shared" si="285"/>
        <v>44307</v>
      </c>
      <c r="V337" s="74">
        <f t="shared" si="286"/>
        <v>44317</v>
      </c>
      <c r="W337" s="74">
        <f>V337+120</f>
        <v>44437</v>
      </c>
      <c r="X337" s="74"/>
      <c r="Y337" s="74"/>
      <c r="Z337" s="74"/>
      <c r="AA337" s="74"/>
      <c r="AB337" s="74"/>
      <c r="AC337" s="74" t="s">
        <v>55</v>
      </c>
      <c r="AD337" s="74">
        <f t="shared" si="287"/>
        <v>44318</v>
      </c>
      <c r="AE337" s="74">
        <f t="shared" si="288"/>
        <v>44437</v>
      </c>
      <c r="AF337" s="74" t="s">
        <v>55</v>
      </c>
      <c r="AG337" s="58"/>
      <c r="AH337" s="58"/>
      <c r="AI337" s="58"/>
      <c r="AJ337" s="58"/>
      <c r="AK337" s="58"/>
      <c r="AL337" s="58"/>
      <c r="AM337" s="58"/>
      <c r="AN337" s="58"/>
      <c r="AO337" s="59"/>
      <c r="AP337" s="276" t="s">
        <v>121</v>
      </c>
      <c r="AZ337" s="34">
        <f t="shared" si="279"/>
        <v>1200</v>
      </c>
      <c r="BA337" s="34">
        <f t="shared" si="280"/>
        <v>0</v>
      </c>
    </row>
    <row r="338" spans="1:244" s="62" customFormat="1" ht="15.75" hidden="1" outlineLevel="2" x14ac:dyDescent="0.2">
      <c r="A338" s="98" t="s">
        <v>580</v>
      </c>
      <c r="B338" s="63" t="s">
        <v>350</v>
      </c>
      <c r="C338" s="58">
        <v>1.2</v>
      </c>
      <c r="D338" s="58">
        <f t="shared" si="281"/>
        <v>2000</v>
      </c>
      <c r="E338" s="58">
        <f t="shared" si="282"/>
        <v>2000</v>
      </c>
      <c r="F338" s="58">
        <v>0</v>
      </c>
      <c r="G338" s="58">
        <v>2000</v>
      </c>
      <c r="H338" s="59">
        <v>0</v>
      </c>
      <c r="I338" s="58">
        <f t="shared" si="283"/>
        <v>0</v>
      </c>
      <c r="J338" s="59">
        <v>0</v>
      </c>
      <c r="K338" s="58">
        <v>0</v>
      </c>
      <c r="L338" s="58">
        <v>0</v>
      </c>
      <c r="M338" s="58">
        <f t="shared" si="284"/>
        <v>0</v>
      </c>
      <c r="N338" s="59">
        <v>0</v>
      </c>
      <c r="O338" s="58">
        <v>0</v>
      </c>
      <c r="P338" s="58">
        <v>0</v>
      </c>
      <c r="Q338" s="60" t="s">
        <v>55</v>
      </c>
      <c r="R338" s="74">
        <v>44284</v>
      </c>
      <c r="S338" s="74">
        <f t="shared" si="289"/>
        <v>44289</v>
      </c>
      <c r="T338" s="74">
        <f t="shared" si="290"/>
        <v>44299</v>
      </c>
      <c r="U338" s="74">
        <f t="shared" si="285"/>
        <v>44306</v>
      </c>
      <c r="V338" s="74">
        <f t="shared" si="286"/>
        <v>44316</v>
      </c>
      <c r="W338" s="74">
        <f>V338+120</f>
        <v>44436</v>
      </c>
      <c r="X338" s="74"/>
      <c r="Y338" s="74"/>
      <c r="Z338" s="74"/>
      <c r="AA338" s="74"/>
      <c r="AB338" s="74"/>
      <c r="AC338" s="74" t="s">
        <v>55</v>
      </c>
      <c r="AD338" s="74">
        <f t="shared" si="287"/>
        <v>44317</v>
      </c>
      <c r="AE338" s="74">
        <f t="shared" si="288"/>
        <v>44436</v>
      </c>
      <c r="AF338" s="74" t="s">
        <v>55</v>
      </c>
      <c r="AG338" s="58"/>
      <c r="AH338" s="58"/>
      <c r="AI338" s="58"/>
      <c r="AJ338" s="58"/>
      <c r="AK338" s="58"/>
      <c r="AL338" s="58"/>
      <c r="AM338" s="58"/>
      <c r="AN338" s="58"/>
      <c r="AO338" s="59"/>
      <c r="AP338" s="276" t="s">
        <v>121</v>
      </c>
      <c r="AZ338" s="34">
        <f t="shared" si="279"/>
        <v>2000</v>
      </c>
      <c r="BA338" s="34">
        <f t="shared" si="280"/>
        <v>0</v>
      </c>
    </row>
    <row r="339" spans="1:244" ht="15.75" hidden="1" outlineLevel="2" x14ac:dyDescent="0.2">
      <c r="A339" s="98" t="s">
        <v>788</v>
      </c>
      <c r="B339" s="63" t="s">
        <v>352</v>
      </c>
      <c r="C339" s="58">
        <v>4</v>
      </c>
      <c r="D339" s="58">
        <f t="shared" si="281"/>
        <v>6000</v>
      </c>
      <c r="E339" s="58">
        <f t="shared" si="282"/>
        <v>6000</v>
      </c>
      <c r="F339" s="58">
        <v>0</v>
      </c>
      <c r="G339" s="58">
        <v>6000</v>
      </c>
      <c r="H339" s="59">
        <v>0</v>
      </c>
      <c r="I339" s="58">
        <f t="shared" si="283"/>
        <v>0</v>
      </c>
      <c r="J339" s="59">
        <v>0</v>
      </c>
      <c r="K339" s="58">
        <v>0</v>
      </c>
      <c r="L339" s="58">
        <v>0</v>
      </c>
      <c r="M339" s="58">
        <f t="shared" si="284"/>
        <v>0</v>
      </c>
      <c r="N339" s="59">
        <v>0</v>
      </c>
      <c r="O339" s="58">
        <v>0</v>
      </c>
      <c r="P339" s="58">
        <v>0</v>
      </c>
      <c r="Q339" s="60" t="s">
        <v>55</v>
      </c>
      <c r="R339" s="74">
        <v>44281</v>
      </c>
      <c r="S339" s="74">
        <f t="shared" si="289"/>
        <v>44286</v>
      </c>
      <c r="T339" s="74">
        <f t="shared" si="290"/>
        <v>44296</v>
      </c>
      <c r="U339" s="74">
        <f t="shared" si="285"/>
        <v>44303</v>
      </c>
      <c r="V339" s="74">
        <f t="shared" si="286"/>
        <v>44313</v>
      </c>
      <c r="W339" s="74">
        <f>V339+120</f>
        <v>44433</v>
      </c>
      <c r="X339" s="74"/>
      <c r="Y339" s="74"/>
      <c r="Z339" s="74"/>
      <c r="AA339" s="74"/>
      <c r="AB339" s="74"/>
      <c r="AC339" s="74" t="s">
        <v>55</v>
      </c>
      <c r="AD339" s="74">
        <f t="shared" si="287"/>
        <v>44314</v>
      </c>
      <c r="AE339" s="74">
        <f t="shared" si="288"/>
        <v>44433</v>
      </c>
      <c r="AF339" s="74" t="s">
        <v>55</v>
      </c>
      <c r="AG339" s="58"/>
      <c r="AH339" s="58"/>
      <c r="AI339" s="58"/>
      <c r="AJ339" s="58"/>
      <c r="AK339" s="58"/>
      <c r="AL339" s="58"/>
      <c r="AM339" s="58"/>
      <c r="AN339" s="58"/>
      <c r="AO339" s="59"/>
      <c r="AP339" s="269" t="s">
        <v>335</v>
      </c>
      <c r="AZ339" s="34">
        <f t="shared" si="279"/>
        <v>6000</v>
      </c>
      <c r="BA339" s="34">
        <f t="shared" si="280"/>
        <v>0</v>
      </c>
    </row>
    <row r="340" spans="1:244" s="104" customFormat="1" ht="31.5" hidden="1" outlineLevel="2" x14ac:dyDescent="0.2">
      <c r="A340" s="98" t="s">
        <v>790</v>
      </c>
      <c r="B340" s="159" t="s">
        <v>354</v>
      </c>
      <c r="C340" s="58">
        <v>0</v>
      </c>
      <c r="D340" s="58">
        <f t="shared" si="281"/>
        <v>500</v>
      </c>
      <c r="E340" s="58">
        <f t="shared" si="282"/>
        <v>500</v>
      </c>
      <c r="F340" s="58">
        <v>0</v>
      </c>
      <c r="G340" s="58">
        <v>500</v>
      </c>
      <c r="H340" s="59">
        <v>0</v>
      </c>
      <c r="I340" s="58">
        <f t="shared" si="283"/>
        <v>0</v>
      </c>
      <c r="J340" s="59">
        <v>0</v>
      </c>
      <c r="K340" s="58">
        <v>0</v>
      </c>
      <c r="L340" s="58">
        <v>0</v>
      </c>
      <c r="M340" s="58">
        <f t="shared" si="284"/>
        <v>0</v>
      </c>
      <c r="N340" s="59">
        <v>0</v>
      </c>
      <c r="O340" s="58">
        <v>0</v>
      </c>
      <c r="P340" s="58">
        <v>0</v>
      </c>
      <c r="Q340" s="103" t="s">
        <v>355</v>
      </c>
      <c r="R340" s="74">
        <v>44280</v>
      </c>
      <c r="S340" s="74">
        <f t="shared" si="289"/>
        <v>44285</v>
      </c>
      <c r="T340" s="74">
        <f t="shared" si="290"/>
        <v>44295</v>
      </c>
      <c r="U340" s="74">
        <f t="shared" si="285"/>
        <v>44302</v>
      </c>
      <c r="V340" s="74">
        <f t="shared" si="286"/>
        <v>44312</v>
      </c>
      <c r="W340" s="74">
        <f>V340+120</f>
        <v>44432</v>
      </c>
      <c r="X340" s="74"/>
      <c r="Y340" s="74"/>
      <c r="Z340" s="74"/>
      <c r="AA340" s="74"/>
      <c r="AB340" s="74"/>
      <c r="AC340" s="74" t="s">
        <v>55</v>
      </c>
      <c r="AD340" s="74">
        <f t="shared" si="287"/>
        <v>44313</v>
      </c>
      <c r="AE340" s="74">
        <f t="shared" si="288"/>
        <v>44432</v>
      </c>
      <c r="AF340" s="74" t="s">
        <v>55</v>
      </c>
      <c r="AG340" s="58"/>
      <c r="AH340" s="58"/>
      <c r="AI340" s="58"/>
      <c r="AJ340" s="58"/>
      <c r="AK340" s="58"/>
      <c r="AL340" s="58"/>
      <c r="AM340" s="58"/>
      <c r="AN340" s="58"/>
      <c r="AO340" s="59"/>
      <c r="AP340" s="277" t="s">
        <v>356</v>
      </c>
      <c r="AZ340" s="34">
        <f t="shared" si="279"/>
        <v>500</v>
      </c>
      <c r="BA340" s="34">
        <f t="shared" si="280"/>
        <v>0</v>
      </c>
    </row>
    <row r="341" spans="1:244" ht="15.75" hidden="1" outlineLevel="2" x14ac:dyDescent="0.2">
      <c r="A341" s="98" t="s">
        <v>792</v>
      </c>
      <c r="B341" s="78" t="s">
        <v>358</v>
      </c>
      <c r="C341" s="58">
        <v>0</v>
      </c>
      <c r="D341" s="58">
        <f t="shared" si="281"/>
        <v>8000</v>
      </c>
      <c r="E341" s="58">
        <f t="shared" ref="E341:E342" si="291">F341+G341+H341</f>
        <v>8000</v>
      </c>
      <c r="F341" s="58">
        <v>0</v>
      </c>
      <c r="G341" s="58">
        <v>8000</v>
      </c>
      <c r="H341" s="58">
        <v>0</v>
      </c>
      <c r="I341" s="58">
        <f t="shared" si="283"/>
        <v>0</v>
      </c>
      <c r="J341" s="59">
        <v>0</v>
      </c>
      <c r="K341" s="58">
        <v>0</v>
      </c>
      <c r="L341" s="58">
        <v>0</v>
      </c>
      <c r="M341" s="58">
        <f t="shared" si="284"/>
        <v>0</v>
      </c>
      <c r="N341" s="59">
        <v>0</v>
      </c>
      <c r="O341" s="58">
        <v>0</v>
      </c>
      <c r="P341" s="58">
        <v>0</v>
      </c>
      <c r="Q341" s="60" t="s">
        <v>55</v>
      </c>
      <c r="R341" s="74">
        <v>44317</v>
      </c>
      <c r="S341" s="74">
        <f t="shared" si="289"/>
        <v>44322</v>
      </c>
      <c r="T341" s="74">
        <f t="shared" si="290"/>
        <v>44332</v>
      </c>
      <c r="U341" s="74">
        <f t="shared" si="285"/>
        <v>44339</v>
      </c>
      <c r="V341" s="74">
        <f t="shared" si="286"/>
        <v>44349</v>
      </c>
      <c r="W341" s="74">
        <f t="shared" ref="W341:W342" si="292">V341+90</f>
        <v>44439</v>
      </c>
      <c r="X341" s="74"/>
      <c r="Y341" s="74"/>
      <c r="Z341" s="74"/>
      <c r="AA341" s="74"/>
      <c r="AB341" s="74"/>
      <c r="AC341" s="74" t="s">
        <v>55</v>
      </c>
      <c r="AD341" s="74">
        <f t="shared" si="287"/>
        <v>44350</v>
      </c>
      <c r="AE341" s="74">
        <f t="shared" si="288"/>
        <v>44439</v>
      </c>
      <c r="AF341" s="74" t="s">
        <v>55</v>
      </c>
      <c r="AG341" s="58"/>
      <c r="AH341" s="58"/>
      <c r="AI341" s="58"/>
      <c r="AJ341" s="58"/>
      <c r="AK341" s="58"/>
      <c r="AL341" s="58"/>
      <c r="AM341" s="58"/>
      <c r="AN341" s="58"/>
      <c r="AO341" s="59"/>
      <c r="AP341" s="264"/>
      <c r="AZ341" s="34">
        <f t="shared" si="279"/>
        <v>8000</v>
      </c>
      <c r="BA341" s="34">
        <f t="shared" si="280"/>
        <v>0</v>
      </c>
    </row>
    <row r="342" spans="1:244" ht="15.75" hidden="1" outlineLevel="2" x14ac:dyDescent="0.2">
      <c r="A342" s="98" t="s">
        <v>955</v>
      </c>
      <c r="B342" s="78" t="s">
        <v>360</v>
      </c>
      <c r="C342" s="58">
        <v>0</v>
      </c>
      <c r="D342" s="58">
        <f t="shared" si="281"/>
        <v>8000</v>
      </c>
      <c r="E342" s="58">
        <f t="shared" si="291"/>
        <v>8000</v>
      </c>
      <c r="F342" s="58">
        <v>0</v>
      </c>
      <c r="G342" s="58">
        <v>8000</v>
      </c>
      <c r="H342" s="58">
        <v>0</v>
      </c>
      <c r="I342" s="58">
        <f t="shared" si="283"/>
        <v>0</v>
      </c>
      <c r="J342" s="59">
        <v>0</v>
      </c>
      <c r="K342" s="58">
        <v>0</v>
      </c>
      <c r="L342" s="58">
        <v>0</v>
      </c>
      <c r="M342" s="58">
        <f t="shared" si="284"/>
        <v>0</v>
      </c>
      <c r="N342" s="59">
        <v>0</v>
      </c>
      <c r="O342" s="58">
        <v>0</v>
      </c>
      <c r="P342" s="58">
        <v>0</v>
      </c>
      <c r="Q342" s="60" t="s">
        <v>55</v>
      </c>
      <c r="R342" s="74">
        <v>44317</v>
      </c>
      <c r="S342" s="74">
        <f t="shared" si="289"/>
        <v>44322</v>
      </c>
      <c r="T342" s="74">
        <f t="shared" si="290"/>
        <v>44332</v>
      </c>
      <c r="U342" s="74">
        <f t="shared" si="285"/>
        <v>44339</v>
      </c>
      <c r="V342" s="74">
        <f t="shared" si="286"/>
        <v>44349</v>
      </c>
      <c r="W342" s="74">
        <f t="shared" si="292"/>
        <v>44439</v>
      </c>
      <c r="X342" s="74"/>
      <c r="Y342" s="74"/>
      <c r="Z342" s="74"/>
      <c r="AA342" s="74"/>
      <c r="AB342" s="74"/>
      <c r="AC342" s="74" t="s">
        <v>55</v>
      </c>
      <c r="AD342" s="74">
        <f t="shared" si="287"/>
        <v>44350</v>
      </c>
      <c r="AE342" s="74">
        <f t="shared" si="288"/>
        <v>44439</v>
      </c>
      <c r="AF342" s="74" t="s">
        <v>55</v>
      </c>
      <c r="AG342" s="58"/>
      <c r="AH342" s="58"/>
      <c r="AI342" s="58"/>
      <c r="AJ342" s="58"/>
      <c r="AK342" s="58"/>
      <c r="AL342" s="58"/>
      <c r="AM342" s="58"/>
      <c r="AN342" s="58"/>
      <c r="AO342" s="59"/>
      <c r="AP342" s="264"/>
      <c r="AZ342" s="34">
        <f t="shared" si="279"/>
        <v>8000</v>
      </c>
      <c r="BA342" s="34">
        <f t="shared" si="280"/>
        <v>0</v>
      </c>
    </row>
    <row r="343" spans="1:244" s="122" customFormat="1" ht="15.75" hidden="1" outlineLevel="1" x14ac:dyDescent="0.2">
      <c r="A343" s="101" t="s">
        <v>582</v>
      </c>
      <c r="B343" s="121" t="s">
        <v>362</v>
      </c>
      <c r="C343" s="31">
        <f t="shared" ref="C343:P343" si="293">SUM(C344:C353)</f>
        <v>2</v>
      </c>
      <c r="D343" s="31">
        <f t="shared" si="293"/>
        <v>77000</v>
      </c>
      <c r="E343" s="31">
        <f t="shared" si="293"/>
        <v>77000</v>
      </c>
      <c r="F343" s="31">
        <f t="shared" si="293"/>
        <v>0</v>
      </c>
      <c r="G343" s="31">
        <f t="shared" si="293"/>
        <v>77000</v>
      </c>
      <c r="H343" s="31">
        <f t="shared" si="293"/>
        <v>0</v>
      </c>
      <c r="I343" s="31">
        <f t="shared" si="293"/>
        <v>0</v>
      </c>
      <c r="J343" s="31">
        <f t="shared" si="293"/>
        <v>0</v>
      </c>
      <c r="K343" s="31">
        <f t="shared" si="293"/>
        <v>0</v>
      </c>
      <c r="L343" s="31">
        <f t="shared" si="293"/>
        <v>0</v>
      </c>
      <c r="M343" s="31">
        <f t="shared" si="293"/>
        <v>0</v>
      </c>
      <c r="N343" s="31">
        <f t="shared" si="293"/>
        <v>0</v>
      </c>
      <c r="O343" s="31">
        <f t="shared" si="293"/>
        <v>0</v>
      </c>
      <c r="P343" s="31">
        <f t="shared" si="293"/>
        <v>0</v>
      </c>
      <c r="Q343" s="72" t="s">
        <v>41</v>
      </c>
      <c r="R343" s="72" t="s">
        <v>41</v>
      </c>
      <c r="S343" s="72" t="s">
        <v>41</v>
      </c>
      <c r="T343" s="72" t="s">
        <v>41</v>
      </c>
      <c r="U343" s="72" t="s">
        <v>41</v>
      </c>
      <c r="V343" s="72" t="s">
        <v>41</v>
      </c>
      <c r="W343" s="72" t="s">
        <v>41</v>
      </c>
      <c r="X343" s="72" t="s">
        <v>41</v>
      </c>
      <c r="Y343" s="72" t="s">
        <v>41</v>
      </c>
      <c r="Z343" s="72" t="s">
        <v>41</v>
      </c>
      <c r="AA343" s="72" t="s">
        <v>41</v>
      </c>
      <c r="AB343" s="72" t="s">
        <v>41</v>
      </c>
      <c r="AC343" s="72" t="s">
        <v>41</v>
      </c>
      <c r="AD343" s="72" t="s">
        <v>41</v>
      </c>
      <c r="AE343" s="72" t="s">
        <v>41</v>
      </c>
      <c r="AF343" s="72" t="s">
        <v>41</v>
      </c>
      <c r="AG343" s="52" t="s">
        <v>41</v>
      </c>
      <c r="AH343" s="52" t="s">
        <v>41</v>
      </c>
      <c r="AI343" s="52" t="s">
        <v>41</v>
      </c>
      <c r="AJ343" s="52" t="s">
        <v>41</v>
      </c>
      <c r="AK343" s="52" t="s">
        <v>41</v>
      </c>
      <c r="AL343" s="52" t="s">
        <v>41</v>
      </c>
      <c r="AM343" s="52" t="s">
        <v>41</v>
      </c>
      <c r="AN343" s="52" t="s">
        <v>41</v>
      </c>
      <c r="AO343" s="245" t="s">
        <v>41</v>
      </c>
      <c r="AP343" s="278"/>
      <c r="AZ343" s="34">
        <f t="shared" si="279"/>
        <v>77000</v>
      </c>
      <c r="BA343" s="34">
        <f t="shared" si="280"/>
        <v>0</v>
      </c>
    </row>
    <row r="344" spans="1:244" s="91" customFormat="1" ht="15.75" hidden="1" outlineLevel="2" x14ac:dyDescent="0.25">
      <c r="A344" s="98" t="s">
        <v>337</v>
      </c>
      <c r="B344" s="299" t="s">
        <v>938</v>
      </c>
      <c r="C344" s="58">
        <v>2</v>
      </c>
      <c r="D344" s="58">
        <f t="shared" ref="D344:D353" si="294">E344+I344+M344</f>
        <v>5000</v>
      </c>
      <c r="E344" s="58">
        <f>SUM(F344:H344)</f>
        <v>5000</v>
      </c>
      <c r="F344" s="58">
        <v>0</v>
      </c>
      <c r="G344" s="58">
        <v>5000</v>
      </c>
      <c r="H344" s="58">
        <v>0</v>
      </c>
      <c r="I344" s="58">
        <f t="shared" ref="I344:I353" si="295">SUM(J344:L344)</f>
        <v>0</v>
      </c>
      <c r="J344" s="59">
        <v>0</v>
      </c>
      <c r="K344" s="58">
        <v>0</v>
      </c>
      <c r="L344" s="58">
        <v>0</v>
      </c>
      <c r="M344" s="58">
        <f t="shared" ref="M344:M353" si="296">SUM(N344:P344)</f>
        <v>0</v>
      </c>
      <c r="N344" s="59">
        <v>0</v>
      </c>
      <c r="O344" s="58">
        <v>0</v>
      </c>
      <c r="P344" s="58">
        <v>0</v>
      </c>
      <c r="Q344" s="6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58"/>
      <c r="AH344" s="58"/>
      <c r="AI344" s="58"/>
      <c r="AJ344" s="58"/>
      <c r="AK344" s="58"/>
      <c r="AL344" s="58"/>
      <c r="AM344" s="58"/>
      <c r="AN344" s="58"/>
      <c r="AO344" s="59"/>
      <c r="AP344" s="270" t="s">
        <v>937</v>
      </c>
      <c r="AQ344" s="90"/>
      <c r="AR344" s="90"/>
      <c r="AS344" s="90"/>
      <c r="AT344" s="90"/>
      <c r="AU344" s="90"/>
      <c r="AV344" s="90"/>
      <c r="AW344" s="90"/>
      <c r="AX344" s="90"/>
      <c r="AY344" s="90"/>
      <c r="AZ344" s="34">
        <f t="shared" si="279"/>
        <v>5000</v>
      </c>
      <c r="BA344" s="34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90"/>
      <c r="CB344" s="90"/>
      <c r="CC344" s="90"/>
      <c r="CD344" s="90"/>
      <c r="CE344" s="90"/>
      <c r="CF344" s="90"/>
      <c r="CG344" s="90"/>
      <c r="CH344" s="90"/>
      <c r="CI344" s="90"/>
      <c r="CJ344" s="90"/>
      <c r="CK344" s="90"/>
      <c r="CL344" s="90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0"/>
      <c r="EJ344" s="90"/>
      <c r="EK344" s="90"/>
      <c r="EL344" s="90"/>
      <c r="EM344" s="90"/>
      <c r="EN344" s="90"/>
      <c r="EO344" s="90"/>
      <c r="EP344" s="90"/>
      <c r="EQ344" s="90"/>
      <c r="ER344" s="90"/>
      <c r="ES344" s="90"/>
      <c r="ET344" s="90"/>
      <c r="EU344" s="90"/>
      <c r="EV344" s="90"/>
      <c r="EW344" s="90"/>
      <c r="EX344" s="90"/>
      <c r="EY344" s="90"/>
      <c r="EZ344" s="90"/>
      <c r="FA344" s="90"/>
      <c r="FB344" s="90"/>
      <c r="FC344" s="90"/>
      <c r="FD344" s="90"/>
      <c r="FE344" s="90"/>
      <c r="FF344" s="90"/>
      <c r="FG344" s="90"/>
      <c r="FH344" s="90"/>
      <c r="FI344" s="90"/>
      <c r="FJ344" s="90"/>
      <c r="FK344" s="90"/>
      <c r="FL344" s="90"/>
      <c r="FM344" s="90"/>
      <c r="FN344" s="90"/>
      <c r="FO344" s="90"/>
      <c r="FP344" s="90"/>
      <c r="FQ344" s="90"/>
      <c r="FR344" s="90"/>
      <c r="FS344" s="90"/>
      <c r="FT344" s="90"/>
      <c r="FU344" s="90"/>
      <c r="FV344" s="90"/>
      <c r="FW344" s="90"/>
      <c r="FX344" s="90"/>
      <c r="FY344" s="90"/>
      <c r="FZ344" s="90"/>
      <c r="GA344" s="90"/>
      <c r="GB344" s="90"/>
      <c r="GC344" s="90"/>
      <c r="GD344" s="90"/>
      <c r="GE344" s="90"/>
      <c r="GF344" s="90"/>
      <c r="GG344" s="90"/>
      <c r="GH344" s="90"/>
      <c r="GI344" s="90"/>
      <c r="GJ344" s="90"/>
      <c r="GK344" s="90"/>
      <c r="GL344" s="90"/>
      <c r="GM344" s="90"/>
      <c r="GN344" s="90"/>
      <c r="GO344" s="90"/>
      <c r="GP344" s="90"/>
      <c r="GQ344" s="90"/>
      <c r="GR344" s="90"/>
      <c r="GS344" s="90"/>
      <c r="GT344" s="90"/>
      <c r="GU344" s="90"/>
      <c r="GV344" s="90"/>
      <c r="GW344" s="90"/>
      <c r="GX344" s="90"/>
      <c r="GY344" s="90"/>
      <c r="GZ344" s="90"/>
      <c r="HA344" s="90"/>
      <c r="HB344" s="90"/>
      <c r="HC344" s="90"/>
      <c r="HD344" s="90"/>
      <c r="HE344" s="90"/>
      <c r="HF344" s="90"/>
      <c r="HG344" s="90"/>
      <c r="HH344" s="90"/>
      <c r="HI344" s="90"/>
      <c r="HJ344" s="90"/>
      <c r="HK344" s="90"/>
      <c r="HL344" s="90"/>
      <c r="HM344" s="90"/>
      <c r="HN344" s="90"/>
      <c r="HO344" s="90"/>
      <c r="HP344" s="90"/>
      <c r="HQ344" s="90"/>
      <c r="HR344" s="90"/>
      <c r="HS344" s="90"/>
      <c r="HT344" s="90"/>
      <c r="HU344" s="90"/>
      <c r="HV344" s="90"/>
      <c r="HW344" s="90"/>
      <c r="HX344" s="90"/>
      <c r="HY344" s="90"/>
      <c r="HZ344" s="90"/>
      <c r="IA344" s="90"/>
      <c r="IB344" s="90"/>
      <c r="IC344" s="90"/>
      <c r="ID344" s="90"/>
      <c r="IE344" s="90"/>
      <c r="IF344" s="90"/>
      <c r="IG344" s="90"/>
      <c r="IH344" s="90"/>
      <c r="II344" s="90"/>
      <c r="IJ344" s="90"/>
    </row>
    <row r="345" spans="1:244" ht="15.75" hidden="1" outlineLevel="2" x14ac:dyDescent="0.2">
      <c r="A345" s="98" t="s">
        <v>339</v>
      </c>
      <c r="B345" s="123" t="s">
        <v>366</v>
      </c>
      <c r="C345" s="58">
        <v>0</v>
      </c>
      <c r="D345" s="58">
        <f t="shared" si="294"/>
        <v>8000</v>
      </c>
      <c r="E345" s="58">
        <f t="shared" ref="E345:E353" si="297">F345+G345+H345</f>
        <v>8000</v>
      </c>
      <c r="F345" s="58">
        <v>0</v>
      </c>
      <c r="G345" s="58">
        <v>8000</v>
      </c>
      <c r="H345" s="58">
        <v>0</v>
      </c>
      <c r="I345" s="58">
        <f t="shared" si="295"/>
        <v>0</v>
      </c>
      <c r="J345" s="59">
        <v>0</v>
      </c>
      <c r="K345" s="58">
        <v>0</v>
      </c>
      <c r="L345" s="58">
        <v>0</v>
      </c>
      <c r="M345" s="58">
        <f t="shared" si="296"/>
        <v>0</v>
      </c>
      <c r="N345" s="59">
        <v>0</v>
      </c>
      <c r="O345" s="58">
        <v>0</v>
      </c>
      <c r="P345" s="58">
        <v>0</v>
      </c>
      <c r="Q345" s="60" t="s">
        <v>55</v>
      </c>
      <c r="R345" s="74">
        <v>44317</v>
      </c>
      <c r="S345" s="74">
        <f t="shared" ref="S345:S353" si="298">R345+5</f>
        <v>44322</v>
      </c>
      <c r="T345" s="74">
        <f t="shared" ref="T345:T353" si="299">S345+10</f>
        <v>44332</v>
      </c>
      <c r="U345" s="74">
        <f t="shared" ref="U345:U353" si="300">T345+7</f>
        <v>44339</v>
      </c>
      <c r="V345" s="74">
        <f t="shared" ref="V345:V353" si="301">U345+10</f>
        <v>44349</v>
      </c>
      <c r="W345" s="74">
        <f t="shared" ref="W345:W353" si="302">V345+90</f>
        <v>44439</v>
      </c>
      <c r="X345" s="74"/>
      <c r="Y345" s="74"/>
      <c r="Z345" s="74"/>
      <c r="AA345" s="74"/>
      <c r="AB345" s="74"/>
      <c r="AC345" s="74" t="s">
        <v>55</v>
      </c>
      <c r="AD345" s="74">
        <f t="shared" ref="AD345:AD353" si="303">V345+1</f>
        <v>44350</v>
      </c>
      <c r="AE345" s="74">
        <f t="shared" ref="AE345:AE353" si="304">W345</f>
        <v>44439</v>
      </c>
      <c r="AF345" s="74" t="s">
        <v>55</v>
      </c>
      <c r="AG345" s="58"/>
      <c r="AH345" s="58"/>
      <c r="AI345" s="58"/>
      <c r="AJ345" s="58"/>
      <c r="AK345" s="58"/>
      <c r="AL345" s="58"/>
      <c r="AM345" s="58"/>
      <c r="AN345" s="58"/>
      <c r="AO345" s="59"/>
      <c r="AP345" s="264"/>
      <c r="AZ345" s="34">
        <f t="shared" si="279"/>
        <v>8000</v>
      </c>
      <c r="BA345" s="34">
        <f t="shared" ref="BA345:BA358" si="305">AZ345-E345</f>
        <v>0</v>
      </c>
    </row>
    <row r="346" spans="1:244" ht="15.75" hidden="1" outlineLevel="2" x14ac:dyDescent="0.2">
      <c r="A346" s="98" t="s">
        <v>342</v>
      </c>
      <c r="B346" s="123" t="s">
        <v>752</v>
      </c>
      <c r="C346" s="58">
        <v>0</v>
      </c>
      <c r="D346" s="58">
        <f t="shared" si="294"/>
        <v>8000</v>
      </c>
      <c r="E346" s="58">
        <f t="shared" si="297"/>
        <v>8000</v>
      </c>
      <c r="F346" s="58">
        <v>0</v>
      </c>
      <c r="G346" s="58">
        <v>8000</v>
      </c>
      <c r="H346" s="58">
        <v>0</v>
      </c>
      <c r="I346" s="58">
        <f t="shared" si="295"/>
        <v>0</v>
      </c>
      <c r="J346" s="59">
        <v>0</v>
      </c>
      <c r="K346" s="58">
        <v>0</v>
      </c>
      <c r="L346" s="58">
        <v>0</v>
      </c>
      <c r="M346" s="58">
        <f t="shared" si="296"/>
        <v>0</v>
      </c>
      <c r="N346" s="59">
        <v>0</v>
      </c>
      <c r="O346" s="58">
        <v>0</v>
      </c>
      <c r="P346" s="58">
        <v>0</v>
      </c>
      <c r="Q346" s="60" t="s">
        <v>55</v>
      </c>
      <c r="R346" s="74">
        <v>44317</v>
      </c>
      <c r="S346" s="74">
        <f t="shared" si="298"/>
        <v>44322</v>
      </c>
      <c r="T346" s="74">
        <f t="shared" si="299"/>
        <v>44332</v>
      </c>
      <c r="U346" s="74">
        <f t="shared" si="300"/>
        <v>44339</v>
      </c>
      <c r="V346" s="74">
        <f t="shared" si="301"/>
        <v>44349</v>
      </c>
      <c r="W346" s="74">
        <f t="shared" si="302"/>
        <v>44439</v>
      </c>
      <c r="X346" s="74"/>
      <c r="Y346" s="74"/>
      <c r="Z346" s="74"/>
      <c r="AA346" s="74"/>
      <c r="AB346" s="74"/>
      <c r="AC346" s="74" t="s">
        <v>55</v>
      </c>
      <c r="AD346" s="74">
        <f t="shared" si="303"/>
        <v>44350</v>
      </c>
      <c r="AE346" s="74">
        <f t="shared" si="304"/>
        <v>44439</v>
      </c>
      <c r="AF346" s="74" t="s">
        <v>55</v>
      </c>
      <c r="AG346" s="58"/>
      <c r="AH346" s="58"/>
      <c r="AI346" s="58"/>
      <c r="AJ346" s="58"/>
      <c r="AK346" s="58"/>
      <c r="AL346" s="58"/>
      <c r="AM346" s="58"/>
      <c r="AN346" s="58"/>
      <c r="AO346" s="59"/>
      <c r="AP346" s="264"/>
      <c r="AZ346" s="34">
        <f t="shared" si="279"/>
        <v>8000</v>
      </c>
      <c r="BA346" s="34">
        <f t="shared" si="305"/>
        <v>0</v>
      </c>
    </row>
    <row r="347" spans="1:244" ht="15.75" hidden="1" outlineLevel="2" x14ac:dyDescent="0.2">
      <c r="A347" s="98" t="s">
        <v>345</v>
      </c>
      <c r="B347" s="123" t="s">
        <v>370</v>
      </c>
      <c r="C347" s="58">
        <v>0</v>
      </c>
      <c r="D347" s="58">
        <f t="shared" si="294"/>
        <v>8000</v>
      </c>
      <c r="E347" s="58">
        <f t="shared" si="297"/>
        <v>8000</v>
      </c>
      <c r="F347" s="58">
        <v>0</v>
      </c>
      <c r="G347" s="58">
        <v>8000</v>
      </c>
      <c r="H347" s="58">
        <v>0</v>
      </c>
      <c r="I347" s="58">
        <f t="shared" si="295"/>
        <v>0</v>
      </c>
      <c r="J347" s="59">
        <v>0</v>
      </c>
      <c r="K347" s="58">
        <v>0</v>
      </c>
      <c r="L347" s="58">
        <v>0</v>
      </c>
      <c r="M347" s="58">
        <f t="shared" si="296"/>
        <v>0</v>
      </c>
      <c r="N347" s="59">
        <v>0</v>
      </c>
      <c r="O347" s="58">
        <v>0</v>
      </c>
      <c r="P347" s="58">
        <v>0</v>
      </c>
      <c r="Q347" s="60" t="s">
        <v>55</v>
      </c>
      <c r="R347" s="74">
        <v>44317</v>
      </c>
      <c r="S347" s="74">
        <f t="shared" si="298"/>
        <v>44322</v>
      </c>
      <c r="T347" s="74">
        <f t="shared" si="299"/>
        <v>44332</v>
      </c>
      <c r="U347" s="74">
        <f t="shared" si="300"/>
        <v>44339</v>
      </c>
      <c r="V347" s="74">
        <f t="shared" si="301"/>
        <v>44349</v>
      </c>
      <c r="W347" s="74">
        <f t="shared" si="302"/>
        <v>44439</v>
      </c>
      <c r="X347" s="74"/>
      <c r="Y347" s="74"/>
      <c r="Z347" s="74"/>
      <c r="AA347" s="74"/>
      <c r="AB347" s="74"/>
      <c r="AC347" s="74" t="s">
        <v>55</v>
      </c>
      <c r="AD347" s="74">
        <f t="shared" si="303"/>
        <v>44350</v>
      </c>
      <c r="AE347" s="74">
        <f t="shared" si="304"/>
        <v>44439</v>
      </c>
      <c r="AF347" s="74" t="s">
        <v>55</v>
      </c>
      <c r="AG347" s="58"/>
      <c r="AH347" s="58"/>
      <c r="AI347" s="58"/>
      <c r="AJ347" s="58"/>
      <c r="AK347" s="58"/>
      <c r="AL347" s="58"/>
      <c r="AM347" s="58"/>
      <c r="AN347" s="58"/>
      <c r="AO347" s="59"/>
      <c r="AP347" s="264"/>
      <c r="AZ347" s="34">
        <f t="shared" si="279"/>
        <v>8000</v>
      </c>
      <c r="BA347" s="34">
        <f t="shared" si="305"/>
        <v>0</v>
      </c>
    </row>
    <row r="348" spans="1:244" ht="15.75" hidden="1" outlineLevel="2" x14ac:dyDescent="0.2">
      <c r="A348" s="98" t="s">
        <v>347</v>
      </c>
      <c r="B348" s="123" t="s">
        <v>372</v>
      </c>
      <c r="C348" s="58">
        <v>0</v>
      </c>
      <c r="D348" s="58">
        <f t="shared" si="294"/>
        <v>8000</v>
      </c>
      <c r="E348" s="58">
        <f t="shared" si="297"/>
        <v>8000</v>
      </c>
      <c r="F348" s="58">
        <v>0</v>
      </c>
      <c r="G348" s="58">
        <v>8000</v>
      </c>
      <c r="H348" s="58">
        <v>0</v>
      </c>
      <c r="I348" s="58">
        <f t="shared" si="295"/>
        <v>0</v>
      </c>
      <c r="J348" s="59">
        <v>0</v>
      </c>
      <c r="K348" s="58">
        <v>0</v>
      </c>
      <c r="L348" s="58">
        <v>0</v>
      </c>
      <c r="M348" s="58">
        <f t="shared" si="296"/>
        <v>0</v>
      </c>
      <c r="N348" s="59">
        <v>0</v>
      </c>
      <c r="O348" s="58">
        <v>0</v>
      </c>
      <c r="P348" s="58">
        <v>0</v>
      </c>
      <c r="Q348" s="60" t="s">
        <v>55</v>
      </c>
      <c r="R348" s="74">
        <v>44317</v>
      </c>
      <c r="S348" s="74">
        <f t="shared" si="298"/>
        <v>44322</v>
      </c>
      <c r="T348" s="74">
        <f t="shared" si="299"/>
        <v>44332</v>
      </c>
      <c r="U348" s="74">
        <f t="shared" si="300"/>
        <v>44339</v>
      </c>
      <c r="V348" s="74">
        <f t="shared" si="301"/>
        <v>44349</v>
      </c>
      <c r="W348" s="74">
        <f t="shared" si="302"/>
        <v>44439</v>
      </c>
      <c r="X348" s="74"/>
      <c r="Y348" s="74"/>
      <c r="Z348" s="74"/>
      <c r="AA348" s="74"/>
      <c r="AB348" s="74"/>
      <c r="AC348" s="74" t="s">
        <v>55</v>
      </c>
      <c r="AD348" s="74">
        <f t="shared" si="303"/>
        <v>44350</v>
      </c>
      <c r="AE348" s="74">
        <f t="shared" si="304"/>
        <v>44439</v>
      </c>
      <c r="AF348" s="74" t="s">
        <v>55</v>
      </c>
      <c r="AG348" s="58"/>
      <c r="AH348" s="58"/>
      <c r="AI348" s="58"/>
      <c r="AJ348" s="58"/>
      <c r="AK348" s="58"/>
      <c r="AL348" s="58"/>
      <c r="AM348" s="58"/>
      <c r="AN348" s="58"/>
      <c r="AO348" s="59"/>
      <c r="AP348" s="264"/>
      <c r="AZ348" s="34">
        <f t="shared" si="279"/>
        <v>8000</v>
      </c>
      <c r="BA348" s="34">
        <f t="shared" si="305"/>
        <v>0</v>
      </c>
    </row>
    <row r="349" spans="1:244" ht="15.75" hidden="1" outlineLevel="2" x14ac:dyDescent="0.2">
      <c r="A349" s="98" t="s">
        <v>349</v>
      </c>
      <c r="B349" s="123" t="s">
        <v>374</v>
      </c>
      <c r="C349" s="58">
        <v>0</v>
      </c>
      <c r="D349" s="58">
        <f t="shared" si="294"/>
        <v>8000</v>
      </c>
      <c r="E349" s="58">
        <f t="shared" si="297"/>
        <v>8000</v>
      </c>
      <c r="F349" s="58">
        <v>0</v>
      </c>
      <c r="G349" s="58">
        <v>8000</v>
      </c>
      <c r="H349" s="58">
        <v>0</v>
      </c>
      <c r="I349" s="58">
        <f t="shared" si="295"/>
        <v>0</v>
      </c>
      <c r="J349" s="59">
        <v>0</v>
      </c>
      <c r="K349" s="58">
        <v>0</v>
      </c>
      <c r="L349" s="58">
        <v>0</v>
      </c>
      <c r="M349" s="58">
        <f t="shared" si="296"/>
        <v>0</v>
      </c>
      <c r="N349" s="59">
        <v>0</v>
      </c>
      <c r="O349" s="58">
        <v>0</v>
      </c>
      <c r="P349" s="58">
        <v>0</v>
      </c>
      <c r="Q349" s="60" t="s">
        <v>55</v>
      </c>
      <c r="R349" s="74">
        <v>44317</v>
      </c>
      <c r="S349" s="74">
        <f t="shared" si="298"/>
        <v>44322</v>
      </c>
      <c r="T349" s="74">
        <f t="shared" si="299"/>
        <v>44332</v>
      </c>
      <c r="U349" s="74">
        <f t="shared" si="300"/>
        <v>44339</v>
      </c>
      <c r="V349" s="74">
        <f t="shared" si="301"/>
        <v>44349</v>
      </c>
      <c r="W349" s="74">
        <f t="shared" si="302"/>
        <v>44439</v>
      </c>
      <c r="X349" s="74"/>
      <c r="Y349" s="74"/>
      <c r="Z349" s="74"/>
      <c r="AA349" s="74"/>
      <c r="AB349" s="74"/>
      <c r="AC349" s="74" t="s">
        <v>55</v>
      </c>
      <c r="AD349" s="74">
        <f t="shared" si="303"/>
        <v>44350</v>
      </c>
      <c r="AE349" s="74">
        <f t="shared" si="304"/>
        <v>44439</v>
      </c>
      <c r="AF349" s="74" t="s">
        <v>55</v>
      </c>
      <c r="AG349" s="58"/>
      <c r="AH349" s="58"/>
      <c r="AI349" s="58"/>
      <c r="AJ349" s="58"/>
      <c r="AK349" s="58"/>
      <c r="AL349" s="58"/>
      <c r="AM349" s="58"/>
      <c r="AN349" s="58"/>
      <c r="AO349" s="59"/>
      <c r="AP349" s="264"/>
      <c r="AZ349" s="34">
        <f t="shared" si="279"/>
        <v>8000</v>
      </c>
      <c r="BA349" s="34">
        <f t="shared" si="305"/>
        <v>0</v>
      </c>
    </row>
    <row r="350" spans="1:244" ht="15.75" hidden="1" outlineLevel="2" x14ac:dyDescent="0.2">
      <c r="A350" s="98" t="s">
        <v>351</v>
      </c>
      <c r="B350" s="123" t="s">
        <v>376</v>
      </c>
      <c r="C350" s="58">
        <v>0</v>
      </c>
      <c r="D350" s="58">
        <f t="shared" si="294"/>
        <v>8000</v>
      </c>
      <c r="E350" s="58">
        <f t="shared" si="297"/>
        <v>8000</v>
      </c>
      <c r="F350" s="58">
        <v>0</v>
      </c>
      <c r="G350" s="58">
        <v>8000</v>
      </c>
      <c r="H350" s="58">
        <v>0</v>
      </c>
      <c r="I350" s="58">
        <f t="shared" si="295"/>
        <v>0</v>
      </c>
      <c r="J350" s="59">
        <v>0</v>
      </c>
      <c r="K350" s="58">
        <v>0</v>
      </c>
      <c r="L350" s="58">
        <v>0</v>
      </c>
      <c r="M350" s="58">
        <f t="shared" si="296"/>
        <v>0</v>
      </c>
      <c r="N350" s="59">
        <v>0</v>
      </c>
      <c r="O350" s="58">
        <v>0</v>
      </c>
      <c r="P350" s="58">
        <v>0</v>
      </c>
      <c r="Q350" s="60" t="s">
        <v>55</v>
      </c>
      <c r="R350" s="74">
        <v>44317</v>
      </c>
      <c r="S350" s="74">
        <f t="shared" si="298"/>
        <v>44322</v>
      </c>
      <c r="T350" s="74">
        <f t="shared" si="299"/>
        <v>44332</v>
      </c>
      <c r="U350" s="74">
        <f t="shared" si="300"/>
        <v>44339</v>
      </c>
      <c r="V350" s="74">
        <f t="shared" si="301"/>
        <v>44349</v>
      </c>
      <c r="W350" s="74">
        <f t="shared" si="302"/>
        <v>44439</v>
      </c>
      <c r="X350" s="74"/>
      <c r="Y350" s="74"/>
      <c r="Z350" s="74"/>
      <c r="AA350" s="74"/>
      <c r="AB350" s="74"/>
      <c r="AC350" s="74" t="s">
        <v>55</v>
      </c>
      <c r="AD350" s="74">
        <f t="shared" si="303"/>
        <v>44350</v>
      </c>
      <c r="AE350" s="74">
        <f t="shared" si="304"/>
        <v>44439</v>
      </c>
      <c r="AF350" s="74" t="s">
        <v>55</v>
      </c>
      <c r="AG350" s="58"/>
      <c r="AH350" s="58"/>
      <c r="AI350" s="58"/>
      <c r="AJ350" s="58"/>
      <c r="AK350" s="58"/>
      <c r="AL350" s="58"/>
      <c r="AM350" s="58"/>
      <c r="AN350" s="58"/>
      <c r="AO350" s="59"/>
      <c r="AP350" s="264"/>
      <c r="AZ350" s="34">
        <f t="shared" si="279"/>
        <v>8000</v>
      </c>
      <c r="BA350" s="34">
        <f t="shared" si="305"/>
        <v>0</v>
      </c>
    </row>
    <row r="351" spans="1:244" ht="15.75" hidden="1" outlineLevel="2" x14ac:dyDescent="0.2">
      <c r="A351" s="98" t="s">
        <v>353</v>
      </c>
      <c r="B351" s="123" t="s">
        <v>753</v>
      </c>
      <c r="C351" s="58">
        <v>0</v>
      </c>
      <c r="D351" s="58">
        <f t="shared" si="294"/>
        <v>8000</v>
      </c>
      <c r="E351" s="58">
        <f t="shared" si="297"/>
        <v>8000</v>
      </c>
      <c r="F351" s="58">
        <v>0</v>
      </c>
      <c r="G351" s="58">
        <v>8000</v>
      </c>
      <c r="H351" s="58">
        <v>0</v>
      </c>
      <c r="I351" s="58">
        <f t="shared" si="295"/>
        <v>0</v>
      </c>
      <c r="J351" s="59">
        <v>0</v>
      </c>
      <c r="K351" s="58">
        <v>0</v>
      </c>
      <c r="L351" s="58">
        <v>0</v>
      </c>
      <c r="M351" s="58">
        <f t="shared" si="296"/>
        <v>0</v>
      </c>
      <c r="N351" s="59">
        <v>0</v>
      </c>
      <c r="O351" s="58">
        <v>0</v>
      </c>
      <c r="P351" s="58">
        <v>0</v>
      </c>
      <c r="Q351" s="60" t="s">
        <v>55</v>
      </c>
      <c r="R351" s="74">
        <v>44317</v>
      </c>
      <c r="S351" s="74">
        <f t="shared" si="298"/>
        <v>44322</v>
      </c>
      <c r="T351" s="74">
        <f t="shared" si="299"/>
        <v>44332</v>
      </c>
      <c r="U351" s="74">
        <f t="shared" si="300"/>
        <v>44339</v>
      </c>
      <c r="V351" s="74">
        <f t="shared" si="301"/>
        <v>44349</v>
      </c>
      <c r="W351" s="74">
        <f t="shared" si="302"/>
        <v>44439</v>
      </c>
      <c r="X351" s="74"/>
      <c r="Y351" s="74"/>
      <c r="Z351" s="74"/>
      <c r="AA351" s="74"/>
      <c r="AB351" s="74"/>
      <c r="AC351" s="74" t="s">
        <v>55</v>
      </c>
      <c r="AD351" s="74">
        <f t="shared" si="303"/>
        <v>44350</v>
      </c>
      <c r="AE351" s="74">
        <f t="shared" si="304"/>
        <v>44439</v>
      </c>
      <c r="AF351" s="74" t="s">
        <v>55</v>
      </c>
      <c r="AG351" s="58"/>
      <c r="AH351" s="58"/>
      <c r="AI351" s="58"/>
      <c r="AJ351" s="58"/>
      <c r="AK351" s="58"/>
      <c r="AL351" s="58"/>
      <c r="AM351" s="58"/>
      <c r="AN351" s="58"/>
      <c r="AO351" s="59"/>
      <c r="AP351" s="264"/>
      <c r="AZ351" s="34">
        <f t="shared" si="279"/>
        <v>8000</v>
      </c>
      <c r="BA351" s="34">
        <f t="shared" si="305"/>
        <v>0</v>
      </c>
    </row>
    <row r="352" spans="1:244" ht="15.75" hidden="1" outlineLevel="2" x14ac:dyDescent="0.2">
      <c r="A352" s="98" t="s">
        <v>357</v>
      </c>
      <c r="B352" s="78" t="s">
        <v>380</v>
      </c>
      <c r="C352" s="58">
        <v>0</v>
      </c>
      <c r="D352" s="58">
        <f t="shared" si="294"/>
        <v>8000</v>
      </c>
      <c r="E352" s="58">
        <f t="shared" si="297"/>
        <v>8000</v>
      </c>
      <c r="F352" s="58">
        <v>0</v>
      </c>
      <c r="G352" s="58">
        <v>8000</v>
      </c>
      <c r="H352" s="58">
        <v>0</v>
      </c>
      <c r="I352" s="58">
        <f t="shared" si="295"/>
        <v>0</v>
      </c>
      <c r="J352" s="59">
        <v>0</v>
      </c>
      <c r="K352" s="58">
        <v>0</v>
      </c>
      <c r="L352" s="58">
        <v>0</v>
      </c>
      <c r="M352" s="58">
        <f t="shared" si="296"/>
        <v>0</v>
      </c>
      <c r="N352" s="59">
        <v>0</v>
      </c>
      <c r="O352" s="58">
        <v>0</v>
      </c>
      <c r="P352" s="58">
        <v>0</v>
      </c>
      <c r="Q352" s="60" t="s">
        <v>55</v>
      </c>
      <c r="R352" s="74">
        <v>44317</v>
      </c>
      <c r="S352" s="74">
        <f t="shared" si="298"/>
        <v>44322</v>
      </c>
      <c r="T352" s="74">
        <f t="shared" si="299"/>
        <v>44332</v>
      </c>
      <c r="U352" s="74">
        <f t="shared" si="300"/>
        <v>44339</v>
      </c>
      <c r="V352" s="74">
        <f t="shared" si="301"/>
        <v>44349</v>
      </c>
      <c r="W352" s="74">
        <f t="shared" si="302"/>
        <v>44439</v>
      </c>
      <c r="X352" s="74"/>
      <c r="Y352" s="74"/>
      <c r="Z352" s="74"/>
      <c r="AA352" s="74"/>
      <c r="AB352" s="74"/>
      <c r="AC352" s="74" t="s">
        <v>55</v>
      </c>
      <c r="AD352" s="74">
        <f t="shared" si="303"/>
        <v>44350</v>
      </c>
      <c r="AE352" s="74">
        <f t="shared" si="304"/>
        <v>44439</v>
      </c>
      <c r="AF352" s="74" t="s">
        <v>55</v>
      </c>
      <c r="AG352" s="58"/>
      <c r="AH352" s="58"/>
      <c r="AI352" s="58"/>
      <c r="AJ352" s="58"/>
      <c r="AK352" s="58"/>
      <c r="AL352" s="58"/>
      <c r="AM352" s="58"/>
      <c r="AN352" s="58"/>
      <c r="AO352" s="59"/>
      <c r="AP352" s="264"/>
      <c r="AZ352" s="34">
        <f t="shared" si="279"/>
        <v>8000</v>
      </c>
      <c r="BA352" s="34">
        <f t="shared" si="305"/>
        <v>0</v>
      </c>
    </row>
    <row r="353" spans="1:53" ht="15.75" hidden="1" outlineLevel="2" x14ac:dyDescent="0.2">
      <c r="A353" s="98" t="s">
        <v>359</v>
      </c>
      <c r="B353" s="78" t="s">
        <v>382</v>
      </c>
      <c r="C353" s="58">
        <v>0</v>
      </c>
      <c r="D353" s="58">
        <f t="shared" si="294"/>
        <v>8000</v>
      </c>
      <c r="E353" s="58">
        <f t="shared" si="297"/>
        <v>8000</v>
      </c>
      <c r="F353" s="58">
        <v>0</v>
      </c>
      <c r="G353" s="58">
        <v>8000</v>
      </c>
      <c r="H353" s="58">
        <v>0</v>
      </c>
      <c r="I353" s="58">
        <f t="shared" si="295"/>
        <v>0</v>
      </c>
      <c r="J353" s="59">
        <v>0</v>
      </c>
      <c r="K353" s="58">
        <v>0</v>
      </c>
      <c r="L353" s="58">
        <v>0</v>
      </c>
      <c r="M353" s="58">
        <f t="shared" si="296"/>
        <v>0</v>
      </c>
      <c r="N353" s="59">
        <v>0</v>
      </c>
      <c r="O353" s="58">
        <v>0</v>
      </c>
      <c r="P353" s="58">
        <v>0</v>
      </c>
      <c r="Q353" s="60" t="s">
        <v>55</v>
      </c>
      <c r="R353" s="74">
        <v>44317</v>
      </c>
      <c r="S353" s="74">
        <f t="shared" si="298"/>
        <v>44322</v>
      </c>
      <c r="T353" s="74">
        <f t="shared" si="299"/>
        <v>44332</v>
      </c>
      <c r="U353" s="74">
        <f t="shared" si="300"/>
        <v>44339</v>
      </c>
      <c r="V353" s="74">
        <f t="shared" si="301"/>
        <v>44349</v>
      </c>
      <c r="W353" s="74">
        <f t="shared" si="302"/>
        <v>44439</v>
      </c>
      <c r="X353" s="74"/>
      <c r="Y353" s="74"/>
      <c r="Z353" s="74"/>
      <c r="AA353" s="74"/>
      <c r="AB353" s="74"/>
      <c r="AC353" s="74" t="s">
        <v>55</v>
      </c>
      <c r="AD353" s="74">
        <f t="shared" si="303"/>
        <v>44350</v>
      </c>
      <c r="AE353" s="74">
        <f t="shared" si="304"/>
        <v>44439</v>
      </c>
      <c r="AF353" s="74" t="s">
        <v>55</v>
      </c>
      <c r="AG353" s="58"/>
      <c r="AH353" s="58"/>
      <c r="AI353" s="58"/>
      <c r="AJ353" s="58"/>
      <c r="AK353" s="58"/>
      <c r="AL353" s="58"/>
      <c r="AM353" s="58"/>
      <c r="AN353" s="58"/>
      <c r="AO353" s="59"/>
      <c r="AP353" s="264"/>
      <c r="AZ353" s="34">
        <f t="shared" si="279"/>
        <v>8000</v>
      </c>
      <c r="BA353" s="34">
        <f t="shared" si="305"/>
        <v>0</v>
      </c>
    </row>
    <row r="354" spans="1:53" s="112" customFormat="1" ht="15.75" hidden="1" outlineLevel="1" x14ac:dyDescent="0.2">
      <c r="A354" s="101" t="s">
        <v>361</v>
      </c>
      <c r="B354" s="29" t="s">
        <v>384</v>
      </c>
      <c r="C354" s="31">
        <f>SUM(C355:C361)</f>
        <v>7.5</v>
      </c>
      <c r="D354" s="31">
        <f t="shared" ref="D354:P354" si="306">SUM(D355:D361)</f>
        <v>42647.08</v>
      </c>
      <c r="E354" s="31">
        <f t="shared" si="306"/>
        <v>34647.08</v>
      </c>
      <c r="F354" s="31">
        <f t="shared" si="306"/>
        <v>0</v>
      </c>
      <c r="G354" s="31">
        <f t="shared" si="306"/>
        <v>34647.08</v>
      </c>
      <c r="H354" s="31">
        <f t="shared" si="306"/>
        <v>0</v>
      </c>
      <c r="I354" s="31">
        <f t="shared" si="306"/>
        <v>0</v>
      </c>
      <c r="J354" s="31">
        <f t="shared" si="306"/>
        <v>0</v>
      </c>
      <c r="K354" s="31">
        <f t="shared" si="306"/>
        <v>0</v>
      </c>
      <c r="L354" s="31">
        <f t="shared" si="306"/>
        <v>0</v>
      </c>
      <c r="M354" s="31">
        <f t="shared" si="306"/>
        <v>8000</v>
      </c>
      <c r="N354" s="31">
        <f t="shared" si="306"/>
        <v>0</v>
      </c>
      <c r="O354" s="31">
        <f t="shared" si="306"/>
        <v>8000</v>
      </c>
      <c r="P354" s="31">
        <f t="shared" si="306"/>
        <v>0</v>
      </c>
      <c r="Q354" s="31" t="s">
        <v>41</v>
      </c>
      <c r="R354" s="110" t="s">
        <v>41</v>
      </c>
      <c r="S354" s="110" t="s">
        <v>41</v>
      </c>
      <c r="T354" s="110" t="s">
        <v>41</v>
      </c>
      <c r="U354" s="110" t="s">
        <v>41</v>
      </c>
      <c r="V354" s="110" t="s">
        <v>41</v>
      </c>
      <c r="W354" s="110" t="s">
        <v>41</v>
      </c>
      <c r="X354" s="31" t="s">
        <v>41</v>
      </c>
      <c r="Y354" s="31" t="s">
        <v>41</v>
      </c>
      <c r="Z354" s="31" t="s">
        <v>41</v>
      </c>
      <c r="AA354" s="31" t="s">
        <v>41</v>
      </c>
      <c r="AB354" s="31" t="s">
        <v>41</v>
      </c>
      <c r="AC354" s="31" t="s">
        <v>41</v>
      </c>
      <c r="AD354" s="31" t="s">
        <v>41</v>
      </c>
      <c r="AE354" s="31" t="s">
        <v>41</v>
      </c>
      <c r="AF354" s="31" t="s">
        <v>41</v>
      </c>
      <c r="AG354" s="31" t="s">
        <v>41</v>
      </c>
      <c r="AH354" s="31" t="s">
        <v>41</v>
      </c>
      <c r="AI354" s="31" t="s">
        <v>41</v>
      </c>
      <c r="AJ354" s="31" t="s">
        <v>41</v>
      </c>
      <c r="AK354" s="31" t="s">
        <v>41</v>
      </c>
      <c r="AL354" s="31" t="s">
        <v>41</v>
      </c>
      <c r="AM354" s="31" t="s">
        <v>41</v>
      </c>
      <c r="AN354" s="31" t="s">
        <v>41</v>
      </c>
      <c r="AO354" s="179" t="s">
        <v>41</v>
      </c>
      <c r="AP354" s="274"/>
      <c r="AZ354" s="34">
        <f t="shared" si="279"/>
        <v>34647.08</v>
      </c>
      <c r="BA354" s="34">
        <f t="shared" si="305"/>
        <v>0</v>
      </c>
    </row>
    <row r="355" spans="1:53" s="112" customFormat="1" ht="15.75" hidden="1" outlineLevel="2" x14ac:dyDescent="0.2">
      <c r="A355" s="98" t="s">
        <v>363</v>
      </c>
      <c r="B355" s="78" t="s">
        <v>754</v>
      </c>
      <c r="C355" s="58">
        <v>0</v>
      </c>
      <c r="D355" s="58">
        <f t="shared" ref="D355:D361" si="307">E355+I355+M355</f>
        <v>8000</v>
      </c>
      <c r="E355" s="58">
        <f t="shared" ref="E355:E358" si="308">F355+G355+H355</f>
        <v>8000</v>
      </c>
      <c r="F355" s="58">
        <v>0</v>
      </c>
      <c r="G355" s="58">
        <v>8000</v>
      </c>
      <c r="H355" s="58">
        <v>0</v>
      </c>
      <c r="I355" s="58">
        <f t="shared" ref="I355:I361" si="309">SUM(J355:L355)</f>
        <v>0</v>
      </c>
      <c r="J355" s="59">
        <v>0</v>
      </c>
      <c r="K355" s="58">
        <v>0</v>
      </c>
      <c r="L355" s="58">
        <v>0</v>
      </c>
      <c r="M355" s="58">
        <f t="shared" ref="M355:M361" si="310">SUM(N355:P355)</f>
        <v>0</v>
      </c>
      <c r="N355" s="59">
        <v>0</v>
      </c>
      <c r="O355" s="58">
        <v>0</v>
      </c>
      <c r="P355" s="58">
        <v>0</v>
      </c>
      <c r="Q355" s="60" t="s">
        <v>55</v>
      </c>
      <c r="R355" s="74">
        <v>44317</v>
      </c>
      <c r="S355" s="74">
        <f t="shared" ref="S355:S358" si="311">R355+5</f>
        <v>44322</v>
      </c>
      <c r="T355" s="74">
        <f t="shared" ref="T355:T358" si="312">S355+10</f>
        <v>44332</v>
      </c>
      <c r="U355" s="74">
        <f t="shared" ref="U355:U358" si="313">T355+7</f>
        <v>44339</v>
      </c>
      <c r="V355" s="74">
        <f t="shared" ref="V355:V358" si="314">U355+10</f>
        <v>44349</v>
      </c>
      <c r="W355" s="74">
        <f t="shared" ref="W355:W358" si="315">V355+90</f>
        <v>44439</v>
      </c>
      <c r="X355" s="74"/>
      <c r="Y355" s="74"/>
      <c r="Z355" s="74"/>
      <c r="AA355" s="74"/>
      <c r="AB355" s="74"/>
      <c r="AC355" s="74" t="s">
        <v>55</v>
      </c>
      <c r="AD355" s="74">
        <f t="shared" ref="AD355:AD358" si="316">V355+1</f>
        <v>44350</v>
      </c>
      <c r="AE355" s="74">
        <f t="shared" ref="AE355:AE358" si="317">W355</f>
        <v>44439</v>
      </c>
      <c r="AF355" s="74" t="s">
        <v>55</v>
      </c>
      <c r="AG355" s="58"/>
      <c r="AH355" s="58"/>
      <c r="AI355" s="58"/>
      <c r="AJ355" s="58"/>
      <c r="AK355" s="58"/>
      <c r="AL355" s="58"/>
      <c r="AM355" s="58"/>
      <c r="AN355" s="58"/>
      <c r="AO355" s="59"/>
      <c r="AP355" s="275"/>
      <c r="AZ355" s="34">
        <f t="shared" si="279"/>
        <v>8000</v>
      </c>
      <c r="BA355" s="34">
        <f t="shared" si="305"/>
        <v>0</v>
      </c>
    </row>
    <row r="356" spans="1:53" s="112" customFormat="1" ht="15.75" hidden="1" outlineLevel="2" x14ac:dyDescent="0.2">
      <c r="A356" s="98" t="s">
        <v>365</v>
      </c>
      <c r="B356" s="78" t="s">
        <v>388</v>
      </c>
      <c r="C356" s="58">
        <v>0</v>
      </c>
      <c r="D356" s="58">
        <f t="shared" si="307"/>
        <v>8000</v>
      </c>
      <c r="E356" s="58">
        <f t="shared" si="308"/>
        <v>8000</v>
      </c>
      <c r="F356" s="58">
        <v>0</v>
      </c>
      <c r="G356" s="58">
        <v>8000</v>
      </c>
      <c r="H356" s="58">
        <v>0</v>
      </c>
      <c r="I356" s="58">
        <f t="shared" si="309"/>
        <v>0</v>
      </c>
      <c r="J356" s="59">
        <v>0</v>
      </c>
      <c r="K356" s="58">
        <v>0</v>
      </c>
      <c r="L356" s="58">
        <v>0</v>
      </c>
      <c r="M356" s="58">
        <f t="shared" si="310"/>
        <v>0</v>
      </c>
      <c r="N356" s="59">
        <v>0</v>
      </c>
      <c r="O356" s="58">
        <v>0</v>
      </c>
      <c r="P356" s="58">
        <v>0</v>
      </c>
      <c r="Q356" s="60" t="s">
        <v>55</v>
      </c>
      <c r="R356" s="74">
        <v>44317</v>
      </c>
      <c r="S356" s="74">
        <f t="shared" si="311"/>
        <v>44322</v>
      </c>
      <c r="T356" s="74">
        <f t="shared" si="312"/>
        <v>44332</v>
      </c>
      <c r="U356" s="74">
        <f t="shared" si="313"/>
        <v>44339</v>
      </c>
      <c r="V356" s="74">
        <f t="shared" si="314"/>
        <v>44349</v>
      </c>
      <c r="W356" s="74">
        <f t="shared" si="315"/>
        <v>44439</v>
      </c>
      <c r="X356" s="74"/>
      <c r="Y356" s="74"/>
      <c r="Z356" s="74"/>
      <c r="AA356" s="74"/>
      <c r="AB356" s="74"/>
      <c r="AC356" s="74" t="s">
        <v>55</v>
      </c>
      <c r="AD356" s="74">
        <f t="shared" si="316"/>
        <v>44350</v>
      </c>
      <c r="AE356" s="74">
        <f t="shared" si="317"/>
        <v>44439</v>
      </c>
      <c r="AF356" s="74" t="s">
        <v>55</v>
      </c>
      <c r="AG356" s="58"/>
      <c r="AH356" s="58"/>
      <c r="AI356" s="58"/>
      <c r="AJ356" s="58"/>
      <c r="AK356" s="58"/>
      <c r="AL356" s="58"/>
      <c r="AM356" s="58"/>
      <c r="AN356" s="58"/>
      <c r="AO356" s="59"/>
      <c r="AP356" s="275"/>
      <c r="AZ356" s="34">
        <f t="shared" si="279"/>
        <v>8000</v>
      </c>
      <c r="BA356" s="34">
        <f t="shared" si="305"/>
        <v>0</v>
      </c>
    </row>
    <row r="357" spans="1:53" s="112" customFormat="1" ht="15.75" hidden="1" outlineLevel="2" x14ac:dyDescent="0.2">
      <c r="A357" s="98" t="s">
        <v>367</v>
      </c>
      <c r="B357" s="78" t="s">
        <v>390</v>
      </c>
      <c r="C357" s="58">
        <v>0</v>
      </c>
      <c r="D357" s="58">
        <f t="shared" si="307"/>
        <v>8000</v>
      </c>
      <c r="E357" s="58">
        <f t="shared" si="308"/>
        <v>8000</v>
      </c>
      <c r="F357" s="58">
        <v>0</v>
      </c>
      <c r="G357" s="58">
        <v>8000</v>
      </c>
      <c r="H357" s="58">
        <v>0</v>
      </c>
      <c r="I357" s="58">
        <f t="shared" si="309"/>
        <v>0</v>
      </c>
      <c r="J357" s="59">
        <v>0</v>
      </c>
      <c r="K357" s="58">
        <v>0</v>
      </c>
      <c r="L357" s="58">
        <v>0</v>
      </c>
      <c r="M357" s="58">
        <f t="shared" si="310"/>
        <v>0</v>
      </c>
      <c r="N357" s="59">
        <v>0</v>
      </c>
      <c r="O357" s="58">
        <v>0</v>
      </c>
      <c r="P357" s="58">
        <v>0</v>
      </c>
      <c r="Q357" s="60" t="s">
        <v>55</v>
      </c>
      <c r="R357" s="74">
        <v>44317</v>
      </c>
      <c r="S357" s="74">
        <f t="shared" si="311"/>
        <v>44322</v>
      </c>
      <c r="T357" s="74">
        <f t="shared" si="312"/>
        <v>44332</v>
      </c>
      <c r="U357" s="74">
        <f t="shared" si="313"/>
        <v>44339</v>
      </c>
      <c r="V357" s="74">
        <f t="shared" si="314"/>
        <v>44349</v>
      </c>
      <c r="W357" s="74">
        <f t="shared" si="315"/>
        <v>44439</v>
      </c>
      <c r="X357" s="74"/>
      <c r="Y357" s="74"/>
      <c r="Z357" s="74"/>
      <c r="AA357" s="74"/>
      <c r="AB357" s="74"/>
      <c r="AC357" s="74" t="s">
        <v>55</v>
      </c>
      <c r="AD357" s="74">
        <f t="shared" si="316"/>
        <v>44350</v>
      </c>
      <c r="AE357" s="74">
        <f t="shared" si="317"/>
        <v>44439</v>
      </c>
      <c r="AF357" s="74" t="s">
        <v>55</v>
      </c>
      <c r="AG357" s="58"/>
      <c r="AH357" s="58"/>
      <c r="AI357" s="58"/>
      <c r="AJ357" s="58"/>
      <c r="AK357" s="58"/>
      <c r="AL357" s="58"/>
      <c r="AM357" s="58"/>
      <c r="AN357" s="58"/>
      <c r="AO357" s="59"/>
      <c r="AP357" s="275"/>
      <c r="AZ357" s="34">
        <f t="shared" si="279"/>
        <v>8000</v>
      </c>
      <c r="BA357" s="34">
        <f t="shared" si="305"/>
        <v>0</v>
      </c>
    </row>
    <row r="358" spans="1:53" s="112" customFormat="1" ht="15.75" hidden="1" outlineLevel="2" x14ac:dyDescent="0.2">
      <c r="A358" s="98" t="s">
        <v>369</v>
      </c>
      <c r="B358" s="78" t="s">
        <v>392</v>
      </c>
      <c r="C358" s="58">
        <v>0</v>
      </c>
      <c r="D358" s="58">
        <f t="shared" si="307"/>
        <v>8000</v>
      </c>
      <c r="E358" s="58">
        <f t="shared" si="308"/>
        <v>8000</v>
      </c>
      <c r="F358" s="58">
        <v>0</v>
      </c>
      <c r="G358" s="58">
        <v>8000</v>
      </c>
      <c r="H358" s="58">
        <v>0</v>
      </c>
      <c r="I358" s="58">
        <f t="shared" si="309"/>
        <v>0</v>
      </c>
      <c r="J358" s="59">
        <v>0</v>
      </c>
      <c r="K358" s="58">
        <v>0</v>
      </c>
      <c r="L358" s="58">
        <v>0</v>
      </c>
      <c r="M358" s="58">
        <f t="shared" si="310"/>
        <v>0</v>
      </c>
      <c r="N358" s="59">
        <v>0</v>
      </c>
      <c r="O358" s="58">
        <v>0</v>
      </c>
      <c r="P358" s="58">
        <v>0</v>
      </c>
      <c r="Q358" s="60" t="s">
        <v>55</v>
      </c>
      <c r="R358" s="74">
        <v>44317</v>
      </c>
      <c r="S358" s="74">
        <f t="shared" si="311"/>
        <v>44322</v>
      </c>
      <c r="T358" s="74">
        <f t="shared" si="312"/>
        <v>44332</v>
      </c>
      <c r="U358" s="74">
        <f t="shared" si="313"/>
        <v>44339</v>
      </c>
      <c r="V358" s="74">
        <f t="shared" si="314"/>
        <v>44349</v>
      </c>
      <c r="W358" s="74">
        <f t="shared" si="315"/>
        <v>44439</v>
      </c>
      <c r="X358" s="74"/>
      <c r="Y358" s="74"/>
      <c r="Z358" s="74"/>
      <c r="AA358" s="74"/>
      <c r="AB358" s="74"/>
      <c r="AC358" s="74" t="s">
        <v>55</v>
      </c>
      <c r="AD358" s="74">
        <f t="shared" si="316"/>
        <v>44350</v>
      </c>
      <c r="AE358" s="74">
        <f t="shared" si="317"/>
        <v>44439</v>
      </c>
      <c r="AF358" s="74" t="s">
        <v>55</v>
      </c>
      <c r="AG358" s="58"/>
      <c r="AH358" s="58"/>
      <c r="AI358" s="58"/>
      <c r="AJ358" s="58"/>
      <c r="AK358" s="58"/>
      <c r="AL358" s="58"/>
      <c r="AM358" s="58"/>
      <c r="AN358" s="58"/>
      <c r="AO358" s="59"/>
      <c r="AP358" s="275"/>
      <c r="AZ358" s="34">
        <f t="shared" si="279"/>
        <v>8000</v>
      </c>
      <c r="BA358" s="34">
        <f t="shared" si="305"/>
        <v>0</v>
      </c>
    </row>
    <row r="359" spans="1:53" s="316" customFormat="1" ht="15.75" hidden="1" outlineLevel="2" x14ac:dyDescent="0.25">
      <c r="A359" s="309" t="s">
        <v>371</v>
      </c>
      <c r="B359" s="302" t="s">
        <v>970</v>
      </c>
      <c r="C359" s="106">
        <v>0.6</v>
      </c>
      <c r="D359" s="106">
        <f t="shared" si="307"/>
        <v>2647.08</v>
      </c>
      <c r="E359" s="106">
        <f>SUM(F359:H359)</f>
        <v>2647.08</v>
      </c>
      <c r="F359" s="106">
        <v>0</v>
      </c>
      <c r="G359" s="106">
        <v>2647.08</v>
      </c>
      <c r="H359" s="303">
        <v>0</v>
      </c>
      <c r="I359" s="106">
        <f t="shared" si="309"/>
        <v>0</v>
      </c>
      <c r="J359" s="303">
        <v>0</v>
      </c>
      <c r="K359" s="106">
        <v>0</v>
      </c>
      <c r="L359" s="106">
        <v>0</v>
      </c>
      <c r="M359" s="106">
        <f t="shared" si="310"/>
        <v>0</v>
      </c>
      <c r="N359" s="106">
        <v>0</v>
      </c>
      <c r="O359" s="106">
        <v>0</v>
      </c>
      <c r="P359" s="106">
        <v>0</v>
      </c>
      <c r="Q359" s="317"/>
      <c r="R359" s="317"/>
      <c r="S359" s="317"/>
      <c r="T359" s="317"/>
      <c r="U359" s="317"/>
      <c r="V359" s="317"/>
      <c r="W359" s="317"/>
      <c r="X359" s="317"/>
      <c r="Y359" s="317"/>
      <c r="Z359" s="317"/>
      <c r="AA359" s="317"/>
      <c r="AB359" s="317"/>
      <c r="AC359" s="317"/>
      <c r="AD359" s="317"/>
      <c r="AE359" s="317"/>
      <c r="AF359" s="317"/>
      <c r="AG359" s="317"/>
      <c r="AH359" s="317"/>
      <c r="AI359" s="317"/>
      <c r="AJ359" s="317"/>
      <c r="AK359" s="317"/>
      <c r="AL359" s="317"/>
      <c r="AM359" s="317"/>
      <c r="AN359" s="317"/>
      <c r="AO359" s="317"/>
      <c r="AP359" s="318" t="s">
        <v>969</v>
      </c>
    </row>
    <row r="360" spans="1:53" s="220" customFormat="1" ht="15.75" hidden="1" outlineLevel="2" x14ac:dyDescent="0.25">
      <c r="A360" s="98" t="s">
        <v>373</v>
      </c>
      <c r="B360" s="57" t="s">
        <v>838</v>
      </c>
      <c r="C360" s="58">
        <v>3.4</v>
      </c>
      <c r="D360" s="58">
        <f t="shared" si="307"/>
        <v>4000</v>
      </c>
      <c r="E360" s="58">
        <f>SUM(F360:H360)</f>
        <v>0</v>
      </c>
      <c r="F360" s="58">
        <v>0</v>
      </c>
      <c r="G360" s="58">
        <v>0</v>
      </c>
      <c r="H360" s="59">
        <v>0</v>
      </c>
      <c r="I360" s="58">
        <f t="shared" si="309"/>
        <v>0</v>
      </c>
      <c r="J360" s="59">
        <v>0</v>
      </c>
      <c r="K360" s="58">
        <v>0</v>
      </c>
      <c r="L360" s="58">
        <v>0</v>
      </c>
      <c r="M360" s="58">
        <f t="shared" si="310"/>
        <v>4000</v>
      </c>
      <c r="N360" s="58">
        <v>0</v>
      </c>
      <c r="O360" s="58">
        <v>4000</v>
      </c>
      <c r="P360" s="58">
        <v>0</v>
      </c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79" t="s">
        <v>839</v>
      </c>
    </row>
    <row r="361" spans="1:53" s="220" customFormat="1" ht="15.75" hidden="1" outlineLevel="2" x14ac:dyDescent="0.25">
      <c r="A361" s="98" t="s">
        <v>375</v>
      </c>
      <c r="B361" s="57" t="s">
        <v>840</v>
      </c>
      <c r="C361" s="58">
        <v>3.5</v>
      </c>
      <c r="D361" s="58">
        <f t="shared" si="307"/>
        <v>4000</v>
      </c>
      <c r="E361" s="58">
        <f>SUM(F361:H361)</f>
        <v>0</v>
      </c>
      <c r="F361" s="58">
        <v>0</v>
      </c>
      <c r="G361" s="58">
        <v>0</v>
      </c>
      <c r="H361" s="59">
        <v>0</v>
      </c>
      <c r="I361" s="58">
        <f t="shared" si="309"/>
        <v>0</v>
      </c>
      <c r="J361" s="59">
        <v>0</v>
      </c>
      <c r="K361" s="58">
        <v>0</v>
      </c>
      <c r="L361" s="58">
        <v>0</v>
      </c>
      <c r="M361" s="58">
        <f t="shared" si="310"/>
        <v>4000</v>
      </c>
      <c r="N361" s="58">
        <v>0</v>
      </c>
      <c r="O361" s="58">
        <v>4000</v>
      </c>
      <c r="P361" s="58">
        <v>0</v>
      </c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  <c r="AP361" s="279" t="s">
        <v>839</v>
      </c>
    </row>
    <row r="362" spans="1:53" s="122" customFormat="1" ht="15.75" hidden="1" outlineLevel="1" x14ac:dyDescent="0.2">
      <c r="A362" s="101" t="s">
        <v>383</v>
      </c>
      <c r="B362" s="29" t="s">
        <v>393</v>
      </c>
      <c r="C362" s="31">
        <f t="shared" ref="C362:AO362" si="318">SUM(C363:C382)</f>
        <v>0</v>
      </c>
      <c r="D362" s="31">
        <f t="shared" si="318"/>
        <v>127800</v>
      </c>
      <c r="E362" s="31">
        <f t="shared" si="318"/>
        <v>127800</v>
      </c>
      <c r="F362" s="31">
        <f t="shared" si="318"/>
        <v>0</v>
      </c>
      <c r="G362" s="31">
        <f t="shared" si="318"/>
        <v>127800</v>
      </c>
      <c r="H362" s="31">
        <f t="shared" si="318"/>
        <v>0</v>
      </c>
      <c r="I362" s="31">
        <f t="shared" si="318"/>
        <v>0</v>
      </c>
      <c r="J362" s="31">
        <f t="shared" si="318"/>
        <v>0</v>
      </c>
      <c r="K362" s="31">
        <f t="shared" si="318"/>
        <v>0</v>
      </c>
      <c r="L362" s="31">
        <f t="shared" si="318"/>
        <v>0</v>
      </c>
      <c r="M362" s="31">
        <f t="shared" si="318"/>
        <v>0</v>
      </c>
      <c r="N362" s="31">
        <f t="shared" si="318"/>
        <v>0</v>
      </c>
      <c r="O362" s="31">
        <f t="shared" si="318"/>
        <v>0</v>
      </c>
      <c r="P362" s="31">
        <f t="shared" si="318"/>
        <v>0</v>
      </c>
      <c r="Q362" s="31">
        <f t="shared" si="318"/>
        <v>0</v>
      </c>
      <c r="R362" s="31">
        <f t="shared" si="318"/>
        <v>398853</v>
      </c>
      <c r="S362" s="31">
        <f t="shared" si="318"/>
        <v>885923</v>
      </c>
      <c r="T362" s="31">
        <f t="shared" si="318"/>
        <v>886123</v>
      </c>
      <c r="U362" s="31">
        <f t="shared" si="318"/>
        <v>886263</v>
      </c>
      <c r="V362" s="31">
        <f t="shared" si="318"/>
        <v>886463</v>
      </c>
      <c r="W362" s="31">
        <f t="shared" si="318"/>
        <v>887993</v>
      </c>
      <c r="X362" s="31">
        <f t="shared" si="318"/>
        <v>0</v>
      </c>
      <c r="Y362" s="31">
        <f t="shared" si="318"/>
        <v>0</v>
      </c>
      <c r="Z362" s="31">
        <f t="shared" si="318"/>
        <v>0</v>
      </c>
      <c r="AA362" s="31">
        <f t="shared" si="318"/>
        <v>0</v>
      </c>
      <c r="AB362" s="31">
        <f t="shared" si="318"/>
        <v>0</v>
      </c>
      <c r="AC362" s="31">
        <f t="shared" si="318"/>
        <v>398609</v>
      </c>
      <c r="AD362" s="31">
        <f t="shared" si="318"/>
        <v>886483</v>
      </c>
      <c r="AE362" s="31">
        <f t="shared" si="318"/>
        <v>887993</v>
      </c>
      <c r="AF362" s="31">
        <f t="shared" si="318"/>
        <v>399410</v>
      </c>
      <c r="AG362" s="31">
        <f t="shared" si="318"/>
        <v>0</v>
      </c>
      <c r="AH362" s="31">
        <f t="shared" si="318"/>
        <v>0</v>
      </c>
      <c r="AI362" s="31">
        <f t="shared" si="318"/>
        <v>0</v>
      </c>
      <c r="AJ362" s="31">
        <f t="shared" si="318"/>
        <v>0</v>
      </c>
      <c r="AK362" s="31">
        <f t="shared" si="318"/>
        <v>0</v>
      </c>
      <c r="AL362" s="31">
        <f t="shared" si="318"/>
        <v>0</v>
      </c>
      <c r="AM362" s="31">
        <f t="shared" si="318"/>
        <v>0</v>
      </c>
      <c r="AN362" s="31">
        <f t="shared" si="318"/>
        <v>0</v>
      </c>
      <c r="AO362" s="179">
        <f t="shared" si="318"/>
        <v>0</v>
      </c>
      <c r="AP362" s="278"/>
      <c r="AZ362" s="34">
        <f t="shared" ref="AZ362:AZ384" si="319">SUM(F362:H362)</f>
        <v>127800</v>
      </c>
      <c r="BA362" s="34">
        <f t="shared" ref="BA362:BA384" si="320">AZ362-E362</f>
        <v>0</v>
      </c>
    </row>
    <row r="363" spans="1:53" s="65" customFormat="1" ht="15.75" hidden="1" outlineLevel="2" x14ac:dyDescent="0.2">
      <c r="A363" s="98" t="s">
        <v>385</v>
      </c>
      <c r="B363" s="63" t="s">
        <v>395</v>
      </c>
      <c r="C363" s="58">
        <v>0</v>
      </c>
      <c r="D363" s="58">
        <f t="shared" ref="D363:D382" si="321">E363+I363+M363</f>
        <v>800</v>
      </c>
      <c r="E363" s="58">
        <f t="shared" ref="E363:E364" si="322">SUM(F363:H363)</f>
        <v>800</v>
      </c>
      <c r="F363" s="58">
        <v>0</v>
      </c>
      <c r="G363" s="58">
        <v>800</v>
      </c>
      <c r="H363" s="59">
        <v>0</v>
      </c>
      <c r="I363" s="58">
        <f t="shared" ref="I363:I382" si="323">SUM(J363:L363)</f>
        <v>0</v>
      </c>
      <c r="J363" s="59">
        <v>0</v>
      </c>
      <c r="K363" s="58">
        <v>0</v>
      </c>
      <c r="L363" s="58">
        <v>0</v>
      </c>
      <c r="M363" s="58">
        <f t="shared" ref="M363:M382" si="324">SUM(N363:P363)</f>
        <v>0</v>
      </c>
      <c r="N363" s="59">
        <v>0</v>
      </c>
      <c r="O363" s="58">
        <v>0</v>
      </c>
      <c r="P363" s="58">
        <v>0</v>
      </c>
      <c r="Q363" s="60" t="s">
        <v>55</v>
      </c>
      <c r="R363" s="60" t="s">
        <v>55</v>
      </c>
      <c r="S363" s="74">
        <v>44270</v>
      </c>
      <c r="T363" s="74">
        <f>S363+10</f>
        <v>44280</v>
      </c>
      <c r="U363" s="74">
        <f>T363+7</f>
        <v>44287</v>
      </c>
      <c r="V363" s="74">
        <f>U363+10</f>
        <v>44297</v>
      </c>
      <c r="W363" s="74">
        <f>V363+90</f>
        <v>44387</v>
      </c>
      <c r="X363" s="74"/>
      <c r="Y363" s="74"/>
      <c r="Z363" s="74"/>
      <c r="AA363" s="74"/>
      <c r="AB363" s="74"/>
      <c r="AC363" s="74" t="s">
        <v>55</v>
      </c>
      <c r="AD363" s="74">
        <f>V363+1</f>
        <v>44298</v>
      </c>
      <c r="AE363" s="74">
        <f>W363</f>
        <v>44387</v>
      </c>
      <c r="AF363" s="74" t="s">
        <v>55</v>
      </c>
      <c r="AG363" s="58"/>
      <c r="AH363" s="58"/>
      <c r="AI363" s="58"/>
      <c r="AJ363" s="58"/>
      <c r="AK363" s="58"/>
      <c r="AL363" s="58"/>
      <c r="AM363" s="58"/>
      <c r="AN363" s="58"/>
      <c r="AO363" s="59"/>
      <c r="AP363" s="279"/>
      <c r="AZ363" s="34">
        <f t="shared" si="319"/>
        <v>800</v>
      </c>
      <c r="BA363" s="34">
        <f t="shared" si="320"/>
        <v>0</v>
      </c>
    </row>
    <row r="364" spans="1:53" customFormat="1" ht="15.75" hidden="1" outlineLevel="2" x14ac:dyDescent="0.25">
      <c r="A364" s="98" t="s">
        <v>387</v>
      </c>
      <c r="B364" s="63" t="s">
        <v>397</v>
      </c>
      <c r="C364" s="58">
        <v>0</v>
      </c>
      <c r="D364" s="58">
        <f t="shared" si="321"/>
        <v>1000</v>
      </c>
      <c r="E364" s="58">
        <f t="shared" si="322"/>
        <v>1000</v>
      </c>
      <c r="F364" s="58">
        <v>0</v>
      </c>
      <c r="G364" s="58">
        <v>1000</v>
      </c>
      <c r="H364" s="59">
        <v>0</v>
      </c>
      <c r="I364" s="58">
        <f t="shared" si="323"/>
        <v>0</v>
      </c>
      <c r="J364" s="59">
        <v>0</v>
      </c>
      <c r="K364" s="58">
        <v>0</v>
      </c>
      <c r="L364" s="58">
        <v>0</v>
      </c>
      <c r="M364" s="58">
        <f t="shared" si="324"/>
        <v>0</v>
      </c>
      <c r="N364" s="59">
        <v>0</v>
      </c>
      <c r="O364" s="58">
        <v>0</v>
      </c>
      <c r="P364" s="58">
        <v>0</v>
      </c>
      <c r="Q364" s="60" t="s">
        <v>55</v>
      </c>
      <c r="R364" s="60" t="s">
        <v>55</v>
      </c>
      <c r="S364" s="74">
        <v>44317</v>
      </c>
      <c r="T364" s="74">
        <f>S364+10</f>
        <v>44327</v>
      </c>
      <c r="U364" s="74">
        <f>T364+7</f>
        <v>44334</v>
      </c>
      <c r="V364" s="74">
        <f>U364+10</f>
        <v>44344</v>
      </c>
      <c r="W364" s="74">
        <f>V364+90</f>
        <v>44434</v>
      </c>
      <c r="X364" s="74"/>
      <c r="Y364" s="74"/>
      <c r="Z364" s="74"/>
      <c r="AA364" s="74"/>
      <c r="AB364" s="74"/>
      <c r="AC364" s="74" t="s">
        <v>55</v>
      </c>
      <c r="AD364" s="74">
        <f>V364+1</f>
        <v>44345</v>
      </c>
      <c r="AE364" s="74">
        <f>W364</f>
        <v>44434</v>
      </c>
      <c r="AF364" s="74" t="s">
        <v>55</v>
      </c>
      <c r="AG364" s="58"/>
      <c r="AH364" s="58"/>
      <c r="AI364" s="58"/>
      <c r="AJ364" s="58"/>
      <c r="AK364" s="58"/>
      <c r="AL364" s="58"/>
      <c r="AM364" s="58"/>
      <c r="AN364" s="58"/>
      <c r="AO364" s="59"/>
      <c r="AP364" s="279" t="s">
        <v>398</v>
      </c>
      <c r="AZ364" s="34">
        <f t="shared" si="319"/>
        <v>1000</v>
      </c>
      <c r="BA364" s="34">
        <f t="shared" si="320"/>
        <v>0</v>
      </c>
    </row>
    <row r="365" spans="1:53" customFormat="1" ht="15.75" hidden="1" outlineLevel="2" x14ac:dyDescent="0.25">
      <c r="A365" s="98" t="s">
        <v>389</v>
      </c>
      <c r="B365" s="63" t="s">
        <v>400</v>
      </c>
      <c r="C365" s="58">
        <v>0</v>
      </c>
      <c r="D365" s="58">
        <f t="shared" si="321"/>
        <v>6000</v>
      </c>
      <c r="E365" s="58">
        <v>6000</v>
      </c>
      <c r="F365" s="58">
        <v>0</v>
      </c>
      <c r="G365" s="58">
        <v>6000</v>
      </c>
      <c r="H365" s="58">
        <v>0</v>
      </c>
      <c r="I365" s="58">
        <f t="shared" si="323"/>
        <v>0</v>
      </c>
      <c r="J365" s="59">
        <v>0</v>
      </c>
      <c r="K365" s="58">
        <v>0</v>
      </c>
      <c r="L365" s="58">
        <v>0</v>
      </c>
      <c r="M365" s="58">
        <f t="shared" si="324"/>
        <v>0</v>
      </c>
      <c r="N365" s="59">
        <v>0</v>
      </c>
      <c r="O365" s="58">
        <v>0</v>
      </c>
      <c r="P365" s="58">
        <v>0</v>
      </c>
      <c r="Q365" s="60" t="s">
        <v>55</v>
      </c>
      <c r="R365" s="127" t="s">
        <v>41</v>
      </c>
      <c r="S365" s="74">
        <v>44270</v>
      </c>
      <c r="T365" s="74">
        <f t="shared" ref="T365:T382" si="325">S365+10</f>
        <v>44280</v>
      </c>
      <c r="U365" s="74">
        <f t="shared" ref="U365:U382" si="326">T365+7</f>
        <v>44287</v>
      </c>
      <c r="V365" s="74">
        <f t="shared" ref="V365:V382" si="327">U365+10</f>
        <v>44297</v>
      </c>
      <c r="W365" s="82">
        <f t="shared" ref="W365:W373" si="328">V365+60</f>
        <v>44357</v>
      </c>
      <c r="X365" s="81"/>
      <c r="Y365" s="81"/>
      <c r="Z365" s="81"/>
      <c r="AA365" s="81"/>
      <c r="AB365" s="81"/>
      <c r="AC365" s="74">
        <f t="shared" ref="AC365:AC373" si="329">U365+2</f>
        <v>44289</v>
      </c>
      <c r="AD365" s="74">
        <f t="shared" ref="AD365:AD382" si="330">V365+1</f>
        <v>44298</v>
      </c>
      <c r="AE365" s="74">
        <f t="shared" ref="AE365:AE382" si="331">W365</f>
        <v>44357</v>
      </c>
      <c r="AF365" s="74">
        <f t="shared" ref="AF365:AF373" si="332">W365+21</f>
        <v>44378</v>
      </c>
      <c r="AG365" s="81"/>
      <c r="AH365" s="81"/>
      <c r="AI365" s="81"/>
      <c r="AJ365" s="81"/>
      <c r="AK365" s="81"/>
      <c r="AL365" s="81"/>
      <c r="AM365" s="81"/>
      <c r="AN365" s="81"/>
      <c r="AO365" s="246"/>
      <c r="AP365" s="265"/>
      <c r="AZ365" s="34">
        <f t="shared" si="319"/>
        <v>6000</v>
      </c>
      <c r="BA365" s="34">
        <f t="shared" si="320"/>
        <v>0</v>
      </c>
    </row>
    <row r="366" spans="1:53" customFormat="1" ht="15.75" hidden="1" outlineLevel="2" x14ac:dyDescent="0.25">
      <c r="A366" s="98" t="s">
        <v>391</v>
      </c>
      <c r="B366" s="63" t="s">
        <v>402</v>
      </c>
      <c r="C366" s="58">
        <v>0</v>
      </c>
      <c r="D366" s="58">
        <f t="shared" si="321"/>
        <v>6000</v>
      </c>
      <c r="E366" s="58">
        <v>6000</v>
      </c>
      <c r="F366" s="58">
        <v>0</v>
      </c>
      <c r="G366" s="58">
        <v>6000</v>
      </c>
      <c r="H366" s="58">
        <v>0</v>
      </c>
      <c r="I366" s="58">
        <f t="shared" si="323"/>
        <v>0</v>
      </c>
      <c r="J366" s="59">
        <v>0</v>
      </c>
      <c r="K366" s="58">
        <v>0</v>
      </c>
      <c r="L366" s="58">
        <v>0</v>
      </c>
      <c r="M366" s="58">
        <f t="shared" si="324"/>
        <v>0</v>
      </c>
      <c r="N366" s="59">
        <v>0</v>
      </c>
      <c r="O366" s="58">
        <v>0</v>
      </c>
      <c r="P366" s="58">
        <v>0</v>
      </c>
      <c r="Q366" s="60" t="s">
        <v>55</v>
      </c>
      <c r="R366" s="127" t="s">
        <v>41</v>
      </c>
      <c r="S366" s="74">
        <v>44270</v>
      </c>
      <c r="T366" s="74">
        <f t="shared" si="325"/>
        <v>44280</v>
      </c>
      <c r="U366" s="74">
        <f t="shared" si="326"/>
        <v>44287</v>
      </c>
      <c r="V366" s="74">
        <f t="shared" si="327"/>
        <v>44297</v>
      </c>
      <c r="W366" s="82">
        <f t="shared" si="328"/>
        <v>44357</v>
      </c>
      <c r="X366" s="81"/>
      <c r="Y366" s="81"/>
      <c r="Z366" s="81"/>
      <c r="AA366" s="81"/>
      <c r="AB366" s="81"/>
      <c r="AC366" s="74">
        <f t="shared" si="329"/>
        <v>44289</v>
      </c>
      <c r="AD366" s="74">
        <f t="shared" si="330"/>
        <v>44298</v>
      </c>
      <c r="AE366" s="74">
        <f t="shared" si="331"/>
        <v>44357</v>
      </c>
      <c r="AF366" s="74">
        <f t="shared" si="332"/>
        <v>44378</v>
      </c>
      <c r="AG366" s="81"/>
      <c r="AH366" s="81"/>
      <c r="AI366" s="81"/>
      <c r="AJ366" s="81"/>
      <c r="AK366" s="81"/>
      <c r="AL366" s="81"/>
      <c r="AM366" s="81"/>
      <c r="AN366" s="81"/>
      <c r="AO366" s="246"/>
      <c r="AP366" s="265"/>
      <c r="AZ366" s="34">
        <f t="shared" si="319"/>
        <v>6000</v>
      </c>
      <c r="BA366" s="34">
        <f t="shared" si="320"/>
        <v>0</v>
      </c>
    </row>
    <row r="367" spans="1:53" customFormat="1" ht="15.75" hidden="1" outlineLevel="2" x14ac:dyDescent="0.25">
      <c r="A367" s="98" t="s">
        <v>607</v>
      </c>
      <c r="B367" s="63" t="s">
        <v>404</v>
      </c>
      <c r="C367" s="58">
        <v>0</v>
      </c>
      <c r="D367" s="58">
        <f t="shared" si="321"/>
        <v>6000</v>
      </c>
      <c r="E367" s="58">
        <v>6000</v>
      </c>
      <c r="F367" s="58">
        <v>0</v>
      </c>
      <c r="G367" s="58">
        <v>6000</v>
      </c>
      <c r="H367" s="58">
        <v>0</v>
      </c>
      <c r="I367" s="58">
        <f t="shared" si="323"/>
        <v>0</v>
      </c>
      <c r="J367" s="59">
        <v>0</v>
      </c>
      <c r="K367" s="58">
        <v>0</v>
      </c>
      <c r="L367" s="58">
        <v>0</v>
      </c>
      <c r="M367" s="58">
        <f t="shared" si="324"/>
        <v>0</v>
      </c>
      <c r="N367" s="59">
        <v>0</v>
      </c>
      <c r="O367" s="58">
        <v>0</v>
      </c>
      <c r="P367" s="58">
        <v>0</v>
      </c>
      <c r="Q367" s="60" t="s">
        <v>55</v>
      </c>
      <c r="R367" s="127" t="s">
        <v>41</v>
      </c>
      <c r="S367" s="74">
        <v>44270</v>
      </c>
      <c r="T367" s="74">
        <f t="shared" si="325"/>
        <v>44280</v>
      </c>
      <c r="U367" s="74">
        <f t="shared" si="326"/>
        <v>44287</v>
      </c>
      <c r="V367" s="74">
        <f t="shared" si="327"/>
        <v>44297</v>
      </c>
      <c r="W367" s="82">
        <f t="shared" si="328"/>
        <v>44357</v>
      </c>
      <c r="X367" s="81"/>
      <c r="Y367" s="81"/>
      <c r="Z367" s="81"/>
      <c r="AA367" s="81"/>
      <c r="AB367" s="81"/>
      <c r="AC367" s="74">
        <f t="shared" si="329"/>
        <v>44289</v>
      </c>
      <c r="AD367" s="74">
        <f t="shared" si="330"/>
        <v>44298</v>
      </c>
      <c r="AE367" s="74">
        <f t="shared" si="331"/>
        <v>44357</v>
      </c>
      <c r="AF367" s="74">
        <f t="shared" si="332"/>
        <v>44378</v>
      </c>
      <c r="AG367" s="81"/>
      <c r="AH367" s="81"/>
      <c r="AI367" s="81"/>
      <c r="AJ367" s="81"/>
      <c r="AK367" s="81"/>
      <c r="AL367" s="81"/>
      <c r="AM367" s="81"/>
      <c r="AN367" s="81"/>
      <c r="AO367" s="246"/>
      <c r="AP367" s="265"/>
      <c r="AZ367" s="34">
        <f t="shared" si="319"/>
        <v>6000</v>
      </c>
      <c r="BA367" s="34">
        <f t="shared" si="320"/>
        <v>0</v>
      </c>
    </row>
    <row r="368" spans="1:53" customFormat="1" ht="15.75" hidden="1" outlineLevel="2" x14ac:dyDescent="0.25">
      <c r="A368" s="98" t="s">
        <v>609</v>
      </c>
      <c r="B368" s="63" t="s">
        <v>406</v>
      </c>
      <c r="C368" s="58">
        <v>0</v>
      </c>
      <c r="D368" s="58">
        <f t="shared" si="321"/>
        <v>6000</v>
      </c>
      <c r="E368" s="58">
        <v>6000</v>
      </c>
      <c r="F368" s="58">
        <v>0</v>
      </c>
      <c r="G368" s="58">
        <v>6000</v>
      </c>
      <c r="H368" s="58">
        <v>0</v>
      </c>
      <c r="I368" s="58">
        <f t="shared" si="323"/>
        <v>0</v>
      </c>
      <c r="J368" s="59">
        <v>0</v>
      </c>
      <c r="K368" s="58">
        <v>0</v>
      </c>
      <c r="L368" s="58">
        <v>0</v>
      </c>
      <c r="M368" s="58">
        <f t="shared" si="324"/>
        <v>0</v>
      </c>
      <c r="N368" s="59">
        <v>0</v>
      </c>
      <c r="O368" s="58">
        <v>0</v>
      </c>
      <c r="P368" s="58">
        <v>0</v>
      </c>
      <c r="Q368" s="60" t="s">
        <v>55</v>
      </c>
      <c r="R368" s="127" t="s">
        <v>41</v>
      </c>
      <c r="S368" s="74">
        <v>44271</v>
      </c>
      <c r="T368" s="74">
        <f t="shared" si="325"/>
        <v>44281</v>
      </c>
      <c r="U368" s="74">
        <f t="shared" si="326"/>
        <v>44288</v>
      </c>
      <c r="V368" s="74">
        <f t="shared" si="327"/>
        <v>44298</v>
      </c>
      <c r="W368" s="82">
        <f t="shared" si="328"/>
        <v>44358</v>
      </c>
      <c r="X368" s="81"/>
      <c r="Y368" s="81"/>
      <c r="Z368" s="81"/>
      <c r="AA368" s="81"/>
      <c r="AB368" s="81"/>
      <c r="AC368" s="74">
        <f t="shared" si="329"/>
        <v>44290</v>
      </c>
      <c r="AD368" s="74">
        <f t="shared" si="330"/>
        <v>44299</v>
      </c>
      <c r="AE368" s="74">
        <f t="shared" si="331"/>
        <v>44358</v>
      </c>
      <c r="AF368" s="74">
        <f t="shared" si="332"/>
        <v>44379</v>
      </c>
      <c r="AG368" s="81"/>
      <c r="AH368" s="81"/>
      <c r="AI368" s="81"/>
      <c r="AJ368" s="81"/>
      <c r="AK368" s="81"/>
      <c r="AL368" s="81"/>
      <c r="AM368" s="81"/>
      <c r="AN368" s="81"/>
      <c r="AO368" s="246"/>
      <c r="AP368" s="265"/>
      <c r="AZ368" s="34">
        <f t="shared" si="319"/>
        <v>6000</v>
      </c>
      <c r="BA368" s="34">
        <f t="shared" si="320"/>
        <v>0</v>
      </c>
    </row>
    <row r="369" spans="1:53" customFormat="1" ht="15.75" hidden="1" outlineLevel="2" x14ac:dyDescent="0.25">
      <c r="A369" s="98" t="s">
        <v>883</v>
      </c>
      <c r="B369" s="63" t="s">
        <v>408</v>
      </c>
      <c r="C369" s="58">
        <v>0</v>
      </c>
      <c r="D369" s="58">
        <f t="shared" si="321"/>
        <v>6000</v>
      </c>
      <c r="E369" s="58">
        <v>6000</v>
      </c>
      <c r="F369" s="58">
        <v>0</v>
      </c>
      <c r="G369" s="58">
        <v>6000</v>
      </c>
      <c r="H369" s="58">
        <v>0</v>
      </c>
      <c r="I369" s="58">
        <f t="shared" si="323"/>
        <v>0</v>
      </c>
      <c r="J369" s="59">
        <v>0</v>
      </c>
      <c r="K369" s="58">
        <v>0</v>
      </c>
      <c r="L369" s="58">
        <v>0</v>
      </c>
      <c r="M369" s="58">
        <f t="shared" si="324"/>
        <v>0</v>
      </c>
      <c r="N369" s="59">
        <v>0</v>
      </c>
      <c r="O369" s="58">
        <v>0</v>
      </c>
      <c r="P369" s="58">
        <v>0</v>
      </c>
      <c r="Q369" s="60" t="s">
        <v>55</v>
      </c>
      <c r="R369" s="127" t="s">
        <v>41</v>
      </c>
      <c r="S369" s="74">
        <v>44271</v>
      </c>
      <c r="T369" s="74">
        <f t="shared" si="325"/>
        <v>44281</v>
      </c>
      <c r="U369" s="74">
        <f t="shared" si="326"/>
        <v>44288</v>
      </c>
      <c r="V369" s="74">
        <f t="shared" si="327"/>
        <v>44298</v>
      </c>
      <c r="W369" s="82">
        <f t="shared" si="328"/>
        <v>44358</v>
      </c>
      <c r="X369" s="81"/>
      <c r="Y369" s="81"/>
      <c r="Z369" s="81"/>
      <c r="AA369" s="81"/>
      <c r="AB369" s="81"/>
      <c r="AC369" s="74">
        <f t="shared" si="329"/>
        <v>44290</v>
      </c>
      <c r="AD369" s="74">
        <f t="shared" si="330"/>
        <v>44299</v>
      </c>
      <c r="AE369" s="74">
        <f t="shared" si="331"/>
        <v>44358</v>
      </c>
      <c r="AF369" s="74">
        <f t="shared" si="332"/>
        <v>44379</v>
      </c>
      <c r="AG369" s="81"/>
      <c r="AH369" s="81"/>
      <c r="AI369" s="81"/>
      <c r="AJ369" s="81"/>
      <c r="AK369" s="81"/>
      <c r="AL369" s="81"/>
      <c r="AM369" s="81"/>
      <c r="AN369" s="81"/>
      <c r="AO369" s="246"/>
      <c r="AP369" s="265"/>
      <c r="AZ369" s="34">
        <f t="shared" si="319"/>
        <v>6000</v>
      </c>
      <c r="BA369" s="34">
        <f t="shared" si="320"/>
        <v>0</v>
      </c>
    </row>
    <row r="370" spans="1:53" customFormat="1" ht="15.75" hidden="1" outlineLevel="2" x14ac:dyDescent="0.25">
      <c r="A370" s="98" t="s">
        <v>884</v>
      </c>
      <c r="B370" s="63" t="s">
        <v>410</v>
      </c>
      <c r="C370" s="58">
        <v>0</v>
      </c>
      <c r="D370" s="58">
        <f t="shared" si="321"/>
        <v>6000</v>
      </c>
      <c r="E370" s="58">
        <v>6000</v>
      </c>
      <c r="F370" s="58">
        <v>0</v>
      </c>
      <c r="G370" s="58">
        <v>6000</v>
      </c>
      <c r="H370" s="58">
        <v>0</v>
      </c>
      <c r="I370" s="58">
        <f t="shared" si="323"/>
        <v>0</v>
      </c>
      <c r="J370" s="59">
        <v>0</v>
      </c>
      <c r="K370" s="58">
        <v>0</v>
      </c>
      <c r="L370" s="58">
        <v>0</v>
      </c>
      <c r="M370" s="58">
        <f t="shared" si="324"/>
        <v>0</v>
      </c>
      <c r="N370" s="59">
        <v>0</v>
      </c>
      <c r="O370" s="58">
        <v>0</v>
      </c>
      <c r="P370" s="58">
        <v>0</v>
      </c>
      <c r="Q370" s="60" t="s">
        <v>55</v>
      </c>
      <c r="R370" s="127" t="s">
        <v>41</v>
      </c>
      <c r="S370" s="74">
        <v>44271</v>
      </c>
      <c r="T370" s="74">
        <f t="shared" si="325"/>
        <v>44281</v>
      </c>
      <c r="U370" s="74">
        <f t="shared" si="326"/>
        <v>44288</v>
      </c>
      <c r="V370" s="74">
        <f t="shared" si="327"/>
        <v>44298</v>
      </c>
      <c r="W370" s="82">
        <f t="shared" si="328"/>
        <v>44358</v>
      </c>
      <c r="X370" s="81"/>
      <c r="Y370" s="81"/>
      <c r="Z370" s="81"/>
      <c r="AA370" s="81"/>
      <c r="AB370" s="81"/>
      <c r="AC370" s="74">
        <f t="shared" si="329"/>
        <v>44290</v>
      </c>
      <c r="AD370" s="74">
        <f t="shared" si="330"/>
        <v>44299</v>
      </c>
      <c r="AE370" s="74">
        <f t="shared" si="331"/>
        <v>44358</v>
      </c>
      <c r="AF370" s="74">
        <f t="shared" si="332"/>
        <v>44379</v>
      </c>
      <c r="AG370" s="81"/>
      <c r="AH370" s="81"/>
      <c r="AI370" s="81"/>
      <c r="AJ370" s="81"/>
      <c r="AK370" s="81"/>
      <c r="AL370" s="81"/>
      <c r="AM370" s="81"/>
      <c r="AN370" s="81"/>
      <c r="AO370" s="246"/>
      <c r="AP370" s="265"/>
      <c r="AZ370" s="34">
        <f t="shared" si="319"/>
        <v>6000</v>
      </c>
      <c r="BA370" s="34">
        <f t="shared" si="320"/>
        <v>0</v>
      </c>
    </row>
    <row r="371" spans="1:53" customFormat="1" ht="15.75" hidden="1" outlineLevel="2" x14ac:dyDescent="0.25">
      <c r="A371" s="98" t="s">
        <v>956</v>
      </c>
      <c r="B371" s="63" t="s">
        <v>412</v>
      </c>
      <c r="C371" s="58">
        <v>0</v>
      </c>
      <c r="D371" s="58">
        <f t="shared" si="321"/>
        <v>6000</v>
      </c>
      <c r="E371" s="58">
        <v>6000</v>
      </c>
      <c r="F371" s="58">
        <v>0</v>
      </c>
      <c r="G371" s="58">
        <v>6000</v>
      </c>
      <c r="H371" s="58">
        <v>0</v>
      </c>
      <c r="I371" s="58">
        <f t="shared" si="323"/>
        <v>0</v>
      </c>
      <c r="J371" s="59">
        <v>0</v>
      </c>
      <c r="K371" s="58">
        <v>0</v>
      </c>
      <c r="L371" s="58">
        <v>0</v>
      </c>
      <c r="M371" s="58">
        <f t="shared" si="324"/>
        <v>0</v>
      </c>
      <c r="N371" s="59">
        <v>0</v>
      </c>
      <c r="O371" s="58">
        <v>0</v>
      </c>
      <c r="P371" s="58">
        <v>0</v>
      </c>
      <c r="Q371" s="60" t="s">
        <v>55</v>
      </c>
      <c r="R371" s="127" t="s">
        <v>41</v>
      </c>
      <c r="S371" s="74">
        <v>44271</v>
      </c>
      <c r="T371" s="74">
        <f t="shared" si="325"/>
        <v>44281</v>
      </c>
      <c r="U371" s="74">
        <f t="shared" si="326"/>
        <v>44288</v>
      </c>
      <c r="V371" s="74">
        <f t="shared" si="327"/>
        <v>44298</v>
      </c>
      <c r="W371" s="82">
        <f t="shared" si="328"/>
        <v>44358</v>
      </c>
      <c r="X371" s="81"/>
      <c r="Y371" s="81"/>
      <c r="Z371" s="81"/>
      <c r="AA371" s="81"/>
      <c r="AB371" s="81"/>
      <c r="AC371" s="74">
        <f t="shared" si="329"/>
        <v>44290</v>
      </c>
      <c r="AD371" s="74">
        <f t="shared" si="330"/>
        <v>44299</v>
      </c>
      <c r="AE371" s="74">
        <f t="shared" si="331"/>
        <v>44358</v>
      </c>
      <c r="AF371" s="74">
        <f t="shared" si="332"/>
        <v>44379</v>
      </c>
      <c r="AG371" s="81"/>
      <c r="AH371" s="81"/>
      <c r="AI371" s="81"/>
      <c r="AJ371" s="81"/>
      <c r="AK371" s="81"/>
      <c r="AL371" s="81"/>
      <c r="AM371" s="81"/>
      <c r="AN371" s="81"/>
      <c r="AO371" s="246"/>
      <c r="AP371" s="265"/>
      <c r="AZ371" s="34">
        <f t="shared" si="319"/>
        <v>6000</v>
      </c>
      <c r="BA371" s="34">
        <f t="shared" si="320"/>
        <v>0</v>
      </c>
    </row>
    <row r="372" spans="1:53" customFormat="1" ht="15.75" hidden="1" outlineLevel="2" x14ac:dyDescent="0.25">
      <c r="A372" s="98" t="s">
        <v>957</v>
      </c>
      <c r="B372" s="63" t="s">
        <v>414</v>
      </c>
      <c r="C372" s="58">
        <v>0</v>
      </c>
      <c r="D372" s="58">
        <f t="shared" si="321"/>
        <v>6000</v>
      </c>
      <c r="E372" s="58">
        <v>6000</v>
      </c>
      <c r="F372" s="58">
        <v>0</v>
      </c>
      <c r="G372" s="58">
        <v>6000</v>
      </c>
      <c r="H372" s="58">
        <v>0</v>
      </c>
      <c r="I372" s="58">
        <f t="shared" si="323"/>
        <v>0</v>
      </c>
      <c r="J372" s="59">
        <v>0</v>
      </c>
      <c r="K372" s="58">
        <v>0</v>
      </c>
      <c r="L372" s="58">
        <v>0</v>
      </c>
      <c r="M372" s="58">
        <f t="shared" si="324"/>
        <v>0</v>
      </c>
      <c r="N372" s="59">
        <v>0</v>
      </c>
      <c r="O372" s="58">
        <v>0</v>
      </c>
      <c r="P372" s="58">
        <v>0</v>
      </c>
      <c r="Q372" s="60" t="s">
        <v>55</v>
      </c>
      <c r="R372" s="127" t="s">
        <v>41</v>
      </c>
      <c r="S372" s="74">
        <v>44272</v>
      </c>
      <c r="T372" s="74">
        <f t="shared" si="325"/>
        <v>44282</v>
      </c>
      <c r="U372" s="74">
        <f t="shared" si="326"/>
        <v>44289</v>
      </c>
      <c r="V372" s="74">
        <f t="shared" si="327"/>
        <v>44299</v>
      </c>
      <c r="W372" s="82">
        <f t="shared" si="328"/>
        <v>44359</v>
      </c>
      <c r="X372" s="81"/>
      <c r="Y372" s="81"/>
      <c r="Z372" s="81"/>
      <c r="AA372" s="81"/>
      <c r="AB372" s="81"/>
      <c r="AC372" s="74">
        <f t="shared" si="329"/>
        <v>44291</v>
      </c>
      <c r="AD372" s="74">
        <f t="shared" si="330"/>
        <v>44300</v>
      </c>
      <c r="AE372" s="74">
        <f t="shared" si="331"/>
        <v>44359</v>
      </c>
      <c r="AF372" s="74">
        <f t="shared" si="332"/>
        <v>44380</v>
      </c>
      <c r="AG372" s="81"/>
      <c r="AH372" s="81"/>
      <c r="AI372" s="81"/>
      <c r="AJ372" s="81"/>
      <c r="AK372" s="81"/>
      <c r="AL372" s="81"/>
      <c r="AM372" s="81"/>
      <c r="AN372" s="81"/>
      <c r="AO372" s="246"/>
      <c r="AP372" s="265"/>
      <c r="AZ372" s="34">
        <f t="shared" si="319"/>
        <v>6000</v>
      </c>
      <c r="BA372" s="34">
        <f t="shared" si="320"/>
        <v>0</v>
      </c>
    </row>
    <row r="373" spans="1:53" customFormat="1" ht="15.75" hidden="1" outlineLevel="2" x14ac:dyDescent="0.25">
      <c r="A373" s="98" t="s">
        <v>958</v>
      </c>
      <c r="B373" s="63" t="s">
        <v>416</v>
      </c>
      <c r="C373" s="58">
        <v>0</v>
      </c>
      <c r="D373" s="58">
        <f t="shared" si="321"/>
        <v>6000</v>
      </c>
      <c r="E373" s="58">
        <v>6000</v>
      </c>
      <c r="F373" s="58">
        <v>0</v>
      </c>
      <c r="G373" s="58">
        <v>6000</v>
      </c>
      <c r="H373" s="58">
        <v>0</v>
      </c>
      <c r="I373" s="58">
        <f t="shared" si="323"/>
        <v>0</v>
      </c>
      <c r="J373" s="59">
        <v>0</v>
      </c>
      <c r="K373" s="58">
        <v>0</v>
      </c>
      <c r="L373" s="58">
        <v>0</v>
      </c>
      <c r="M373" s="58">
        <f t="shared" si="324"/>
        <v>0</v>
      </c>
      <c r="N373" s="59">
        <v>0</v>
      </c>
      <c r="O373" s="58">
        <v>0</v>
      </c>
      <c r="P373" s="58">
        <v>0</v>
      </c>
      <c r="Q373" s="60" t="s">
        <v>55</v>
      </c>
      <c r="R373" s="127" t="s">
        <v>41</v>
      </c>
      <c r="S373" s="74">
        <v>44272</v>
      </c>
      <c r="T373" s="74">
        <f t="shared" si="325"/>
        <v>44282</v>
      </c>
      <c r="U373" s="74">
        <f t="shared" si="326"/>
        <v>44289</v>
      </c>
      <c r="V373" s="74">
        <f t="shared" si="327"/>
        <v>44299</v>
      </c>
      <c r="W373" s="82">
        <f t="shared" si="328"/>
        <v>44359</v>
      </c>
      <c r="X373" s="81"/>
      <c r="Y373" s="81"/>
      <c r="Z373" s="81"/>
      <c r="AA373" s="81"/>
      <c r="AB373" s="81"/>
      <c r="AC373" s="74">
        <f t="shared" si="329"/>
        <v>44291</v>
      </c>
      <c r="AD373" s="74">
        <f t="shared" si="330"/>
        <v>44300</v>
      </c>
      <c r="AE373" s="74">
        <f t="shared" si="331"/>
        <v>44359</v>
      </c>
      <c r="AF373" s="74">
        <f t="shared" si="332"/>
        <v>44380</v>
      </c>
      <c r="AG373" s="81"/>
      <c r="AH373" s="81"/>
      <c r="AI373" s="81"/>
      <c r="AJ373" s="81"/>
      <c r="AK373" s="81"/>
      <c r="AL373" s="81"/>
      <c r="AM373" s="81"/>
      <c r="AN373" s="81"/>
      <c r="AO373" s="246"/>
      <c r="AP373" s="265"/>
      <c r="AZ373" s="34">
        <f t="shared" si="319"/>
        <v>6000</v>
      </c>
      <c r="BA373" s="34">
        <f t="shared" si="320"/>
        <v>0</v>
      </c>
    </row>
    <row r="374" spans="1:53" customFormat="1" ht="15.75" hidden="1" outlineLevel="2" x14ac:dyDescent="0.25">
      <c r="A374" s="98" t="s">
        <v>959</v>
      </c>
      <c r="B374" s="78" t="s">
        <v>418</v>
      </c>
      <c r="C374" s="58">
        <v>0</v>
      </c>
      <c r="D374" s="58">
        <f t="shared" si="321"/>
        <v>8000</v>
      </c>
      <c r="E374" s="58">
        <f t="shared" ref="E374:E382" si="333">F374+G374+H374</f>
        <v>8000</v>
      </c>
      <c r="F374" s="58">
        <v>0</v>
      </c>
      <c r="G374" s="58">
        <v>8000</v>
      </c>
      <c r="H374" s="58">
        <v>0</v>
      </c>
      <c r="I374" s="58">
        <f t="shared" si="323"/>
        <v>0</v>
      </c>
      <c r="J374" s="59">
        <v>0</v>
      </c>
      <c r="K374" s="58">
        <v>0</v>
      </c>
      <c r="L374" s="58">
        <v>0</v>
      </c>
      <c r="M374" s="58">
        <f t="shared" si="324"/>
        <v>0</v>
      </c>
      <c r="N374" s="59">
        <v>0</v>
      </c>
      <c r="O374" s="58">
        <v>0</v>
      </c>
      <c r="P374" s="58">
        <v>0</v>
      </c>
      <c r="Q374" s="60" t="s">
        <v>55</v>
      </c>
      <c r="R374" s="74">
        <v>44317</v>
      </c>
      <c r="S374" s="74">
        <f t="shared" ref="S374:S382" si="334">R374+5</f>
        <v>44322</v>
      </c>
      <c r="T374" s="74">
        <f t="shared" si="325"/>
        <v>44332</v>
      </c>
      <c r="U374" s="74">
        <f t="shared" si="326"/>
        <v>44339</v>
      </c>
      <c r="V374" s="74">
        <f t="shared" si="327"/>
        <v>44349</v>
      </c>
      <c r="W374" s="74">
        <f t="shared" ref="W374:W382" si="335">V374+90</f>
        <v>44439</v>
      </c>
      <c r="X374" s="74"/>
      <c r="Y374" s="74"/>
      <c r="Z374" s="74"/>
      <c r="AA374" s="74"/>
      <c r="AB374" s="74"/>
      <c r="AC374" s="74" t="s">
        <v>55</v>
      </c>
      <c r="AD374" s="74">
        <f t="shared" si="330"/>
        <v>44350</v>
      </c>
      <c r="AE374" s="74">
        <f t="shared" si="331"/>
        <v>44439</v>
      </c>
      <c r="AF374" s="74" t="s">
        <v>55</v>
      </c>
      <c r="AG374" s="81"/>
      <c r="AH374" s="81"/>
      <c r="AI374" s="81"/>
      <c r="AJ374" s="81"/>
      <c r="AK374" s="81"/>
      <c r="AL374" s="81"/>
      <c r="AM374" s="81"/>
      <c r="AN374" s="81"/>
      <c r="AO374" s="246"/>
      <c r="AP374" s="265"/>
      <c r="AZ374" s="34">
        <f t="shared" si="319"/>
        <v>8000</v>
      </c>
      <c r="BA374" s="34">
        <f t="shared" si="320"/>
        <v>0</v>
      </c>
    </row>
    <row r="375" spans="1:53" customFormat="1" ht="15.75" hidden="1" outlineLevel="2" x14ac:dyDescent="0.25">
      <c r="A375" s="98" t="s">
        <v>960</v>
      </c>
      <c r="B375" s="78" t="s">
        <v>420</v>
      </c>
      <c r="C375" s="58">
        <v>0</v>
      </c>
      <c r="D375" s="58">
        <f t="shared" si="321"/>
        <v>8000</v>
      </c>
      <c r="E375" s="58">
        <f t="shared" si="333"/>
        <v>8000</v>
      </c>
      <c r="F375" s="58">
        <v>0</v>
      </c>
      <c r="G375" s="58">
        <v>8000</v>
      </c>
      <c r="H375" s="58">
        <v>0</v>
      </c>
      <c r="I375" s="58">
        <f t="shared" si="323"/>
        <v>0</v>
      </c>
      <c r="J375" s="59">
        <v>0</v>
      </c>
      <c r="K375" s="58">
        <v>0</v>
      </c>
      <c r="L375" s="58">
        <v>0</v>
      </c>
      <c r="M375" s="58">
        <f t="shared" si="324"/>
        <v>0</v>
      </c>
      <c r="N375" s="59">
        <v>0</v>
      </c>
      <c r="O375" s="58">
        <v>0</v>
      </c>
      <c r="P375" s="58">
        <v>0</v>
      </c>
      <c r="Q375" s="60" t="s">
        <v>55</v>
      </c>
      <c r="R375" s="74">
        <v>44317</v>
      </c>
      <c r="S375" s="74">
        <f t="shared" si="334"/>
        <v>44322</v>
      </c>
      <c r="T375" s="74">
        <f t="shared" si="325"/>
        <v>44332</v>
      </c>
      <c r="U375" s="74">
        <f t="shared" si="326"/>
        <v>44339</v>
      </c>
      <c r="V375" s="74">
        <f t="shared" si="327"/>
        <v>44349</v>
      </c>
      <c r="W375" s="74">
        <f t="shared" si="335"/>
        <v>44439</v>
      </c>
      <c r="X375" s="74"/>
      <c r="Y375" s="74"/>
      <c r="Z375" s="74"/>
      <c r="AA375" s="74"/>
      <c r="AB375" s="74"/>
      <c r="AC375" s="74" t="s">
        <v>55</v>
      </c>
      <c r="AD375" s="74">
        <f t="shared" si="330"/>
        <v>44350</v>
      </c>
      <c r="AE375" s="74">
        <f t="shared" si="331"/>
        <v>44439</v>
      </c>
      <c r="AF375" s="74" t="s">
        <v>55</v>
      </c>
      <c r="AG375" s="81"/>
      <c r="AH375" s="81"/>
      <c r="AI375" s="81"/>
      <c r="AJ375" s="81"/>
      <c r="AK375" s="81"/>
      <c r="AL375" s="81"/>
      <c r="AM375" s="81"/>
      <c r="AN375" s="81"/>
      <c r="AO375" s="246"/>
      <c r="AP375" s="265"/>
      <c r="AZ375" s="34">
        <f t="shared" si="319"/>
        <v>8000</v>
      </c>
      <c r="BA375" s="34">
        <f t="shared" si="320"/>
        <v>0</v>
      </c>
    </row>
    <row r="376" spans="1:53" customFormat="1" ht="15.75" hidden="1" outlineLevel="2" x14ac:dyDescent="0.25">
      <c r="A376" s="98" t="s">
        <v>961</v>
      </c>
      <c r="B376" s="78" t="s">
        <v>422</v>
      </c>
      <c r="C376" s="58">
        <v>0</v>
      </c>
      <c r="D376" s="58">
        <f t="shared" si="321"/>
        <v>8000</v>
      </c>
      <c r="E376" s="58">
        <f t="shared" si="333"/>
        <v>8000</v>
      </c>
      <c r="F376" s="58">
        <v>0</v>
      </c>
      <c r="G376" s="58">
        <v>8000</v>
      </c>
      <c r="H376" s="58">
        <v>0</v>
      </c>
      <c r="I376" s="58">
        <f t="shared" si="323"/>
        <v>0</v>
      </c>
      <c r="J376" s="59">
        <v>0</v>
      </c>
      <c r="K376" s="58">
        <v>0</v>
      </c>
      <c r="L376" s="58">
        <v>0</v>
      </c>
      <c r="M376" s="58">
        <f t="shared" si="324"/>
        <v>0</v>
      </c>
      <c r="N376" s="59">
        <v>0</v>
      </c>
      <c r="O376" s="58">
        <v>0</v>
      </c>
      <c r="P376" s="58">
        <v>0</v>
      </c>
      <c r="Q376" s="60" t="s">
        <v>55</v>
      </c>
      <c r="R376" s="74">
        <v>44317</v>
      </c>
      <c r="S376" s="74">
        <f t="shared" si="334"/>
        <v>44322</v>
      </c>
      <c r="T376" s="74">
        <f t="shared" si="325"/>
        <v>44332</v>
      </c>
      <c r="U376" s="74">
        <f t="shared" si="326"/>
        <v>44339</v>
      </c>
      <c r="V376" s="74">
        <f t="shared" si="327"/>
        <v>44349</v>
      </c>
      <c r="W376" s="74">
        <f t="shared" si="335"/>
        <v>44439</v>
      </c>
      <c r="X376" s="74"/>
      <c r="Y376" s="74"/>
      <c r="Z376" s="74"/>
      <c r="AA376" s="74"/>
      <c r="AB376" s="74"/>
      <c r="AC376" s="74" t="s">
        <v>55</v>
      </c>
      <c r="AD376" s="74">
        <f t="shared" si="330"/>
        <v>44350</v>
      </c>
      <c r="AE376" s="74">
        <f t="shared" si="331"/>
        <v>44439</v>
      </c>
      <c r="AF376" s="74" t="s">
        <v>55</v>
      </c>
      <c r="AG376" s="81"/>
      <c r="AH376" s="81"/>
      <c r="AI376" s="81"/>
      <c r="AJ376" s="81"/>
      <c r="AK376" s="81"/>
      <c r="AL376" s="81"/>
      <c r="AM376" s="81"/>
      <c r="AN376" s="81"/>
      <c r="AO376" s="246"/>
      <c r="AP376" s="265"/>
      <c r="AZ376" s="34">
        <f t="shared" si="319"/>
        <v>8000</v>
      </c>
      <c r="BA376" s="34">
        <f t="shared" si="320"/>
        <v>0</v>
      </c>
    </row>
    <row r="377" spans="1:53" customFormat="1" ht="15.75" hidden="1" outlineLevel="2" x14ac:dyDescent="0.25">
      <c r="A377" s="98" t="s">
        <v>962</v>
      </c>
      <c r="B377" s="78" t="s">
        <v>424</v>
      </c>
      <c r="C377" s="58">
        <v>0</v>
      </c>
      <c r="D377" s="58">
        <f t="shared" si="321"/>
        <v>8000</v>
      </c>
      <c r="E377" s="58">
        <f t="shared" si="333"/>
        <v>8000</v>
      </c>
      <c r="F377" s="58">
        <v>0</v>
      </c>
      <c r="G377" s="58">
        <v>8000</v>
      </c>
      <c r="H377" s="58">
        <v>0</v>
      </c>
      <c r="I377" s="58">
        <f t="shared" si="323"/>
        <v>0</v>
      </c>
      <c r="J377" s="59">
        <v>0</v>
      </c>
      <c r="K377" s="58">
        <v>0</v>
      </c>
      <c r="L377" s="58">
        <v>0</v>
      </c>
      <c r="M377" s="58">
        <f t="shared" si="324"/>
        <v>0</v>
      </c>
      <c r="N377" s="59">
        <v>0</v>
      </c>
      <c r="O377" s="58">
        <v>0</v>
      </c>
      <c r="P377" s="58">
        <v>0</v>
      </c>
      <c r="Q377" s="60" t="s">
        <v>55</v>
      </c>
      <c r="R377" s="74">
        <v>44317</v>
      </c>
      <c r="S377" s="74">
        <f t="shared" si="334"/>
        <v>44322</v>
      </c>
      <c r="T377" s="74">
        <f t="shared" si="325"/>
        <v>44332</v>
      </c>
      <c r="U377" s="74">
        <f t="shared" si="326"/>
        <v>44339</v>
      </c>
      <c r="V377" s="74">
        <f t="shared" si="327"/>
        <v>44349</v>
      </c>
      <c r="W377" s="74">
        <f t="shared" si="335"/>
        <v>44439</v>
      </c>
      <c r="X377" s="74"/>
      <c r="Y377" s="74"/>
      <c r="Z377" s="74"/>
      <c r="AA377" s="74"/>
      <c r="AB377" s="74"/>
      <c r="AC377" s="74" t="s">
        <v>55</v>
      </c>
      <c r="AD377" s="74">
        <f t="shared" si="330"/>
        <v>44350</v>
      </c>
      <c r="AE377" s="74">
        <f t="shared" si="331"/>
        <v>44439</v>
      </c>
      <c r="AF377" s="74" t="s">
        <v>55</v>
      </c>
      <c r="AG377" s="81"/>
      <c r="AH377" s="81"/>
      <c r="AI377" s="81"/>
      <c r="AJ377" s="81"/>
      <c r="AK377" s="81"/>
      <c r="AL377" s="81"/>
      <c r="AM377" s="81"/>
      <c r="AN377" s="81"/>
      <c r="AO377" s="246"/>
      <c r="AP377" s="265"/>
      <c r="AZ377" s="34">
        <f t="shared" si="319"/>
        <v>8000</v>
      </c>
      <c r="BA377" s="34">
        <f t="shared" si="320"/>
        <v>0</v>
      </c>
    </row>
    <row r="378" spans="1:53" customFormat="1" ht="15.75" hidden="1" outlineLevel="2" x14ac:dyDescent="0.25">
      <c r="A378" s="98" t="s">
        <v>963</v>
      </c>
      <c r="B378" s="78" t="s">
        <v>426</v>
      </c>
      <c r="C378" s="58">
        <v>0</v>
      </c>
      <c r="D378" s="58">
        <f t="shared" si="321"/>
        <v>8000</v>
      </c>
      <c r="E378" s="58">
        <f t="shared" si="333"/>
        <v>8000</v>
      </c>
      <c r="F378" s="58">
        <v>0</v>
      </c>
      <c r="G378" s="58">
        <v>8000</v>
      </c>
      <c r="H378" s="58">
        <v>0</v>
      </c>
      <c r="I378" s="58">
        <f t="shared" si="323"/>
        <v>0</v>
      </c>
      <c r="J378" s="59">
        <v>0</v>
      </c>
      <c r="K378" s="58">
        <v>0</v>
      </c>
      <c r="L378" s="58">
        <v>0</v>
      </c>
      <c r="M378" s="58">
        <f t="shared" si="324"/>
        <v>0</v>
      </c>
      <c r="N378" s="59">
        <v>0</v>
      </c>
      <c r="O378" s="58">
        <v>0</v>
      </c>
      <c r="P378" s="58">
        <v>0</v>
      </c>
      <c r="Q378" s="60" t="s">
        <v>55</v>
      </c>
      <c r="R378" s="74">
        <v>44317</v>
      </c>
      <c r="S378" s="74">
        <f t="shared" si="334"/>
        <v>44322</v>
      </c>
      <c r="T378" s="74">
        <f t="shared" si="325"/>
        <v>44332</v>
      </c>
      <c r="U378" s="74">
        <f t="shared" si="326"/>
        <v>44339</v>
      </c>
      <c r="V378" s="74">
        <f t="shared" si="327"/>
        <v>44349</v>
      </c>
      <c r="W378" s="74">
        <f t="shared" si="335"/>
        <v>44439</v>
      </c>
      <c r="X378" s="74"/>
      <c r="Y378" s="74"/>
      <c r="Z378" s="74"/>
      <c r="AA378" s="74"/>
      <c r="AB378" s="74"/>
      <c r="AC378" s="74" t="s">
        <v>55</v>
      </c>
      <c r="AD378" s="74">
        <f t="shared" si="330"/>
        <v>44350</v>
      </c>
      <c r="AE378" s="74">
        <f t="shared" si="331"/>
        <v>44439</v>
      </c>
      <c r="AF378" s="74" t="s">
        <v>55</v>
      </c>
      <c r="AG378" s="81"/>
      <c r="AH378" s="81"/>
      <c r="AI378" s="81"/>
      <c r="AJ378" s="81"/>
      <c r="AK378" s="81"/>
      <c r="AL378" s="81"/>
      <c r="AM378" s="81"/>
      <c r="AN378" s="81"/>
      <c r="AO378" s="246"/>
      <c r="AP378" s="265"/>
      <c r="AZ378" s="34">
        <f t="shared" si="319"/>
        <v>8000</v>
      </c>
      <c r="BA378" s="34">
        <f t="shared" si="320"/>
        <v>0</v>
      </c>
    </row>
    <row r="379" spans="1:53" customFormat="1" ht="15.75" hidden="1" outlineLevel="2" x14ac:dyDescent="0.25">
      <c r="A379" s="98" t="s">
        <v>964</v>
      </c>
      <c r="B379" s="78" t="s">
        <v>428</v>
      </c>
      <c r="C379" s="58">
        <v>0</v>
      </c>
      <c r="D379" s="58">
        <f t="shared" si="321"/>
        <v>8000</v>
      </c>
      <c r="E379" s="58">
        <f t="shared" si="333"/>
        <v>8000</v>
      </c>
      <c r="F379" s="58">
        <v>0</v>
      </c>
      <c r="G379" s="58">
        <v>8000</v>
      </c>
      <c r="H379" s="58">
        <v>0</v>
      </c>
      <c r="I379" s="58">
        <f t="shared" si="323"/>
        <v>0</v>
      </c>
      <c r="J379" s="59">
        <v>0</v>
      </c>
      <c r="K379" s="58">
        <v>0</v>
      </c>
      <c r="L379" s="58">
        <v>0</v>
      </c>
      <c r="M379" s="58">
        <f t="shared" si="324"/>
        <v>0</v>
      </c>
      <c r="N379" s="59">
        <v>0</v>
      </c>
      <c r="O379" s="58">
        <v>0</v>
      </c>
      <c r="P379" s="58">
        <v>0</v>
      </c>
      <c r="Q379" s="60" t="s">
        <v>55</v>
      </c>
      <c r="R379" s="74">
        <v>44317</v>
      </c>
      <c r="S379" s="74">
        <f t="shared" si="334"/>
        <v>44322</v>
      </c>
      <c r="T379" s="74">
        <f t="shared" si="325"/>
        <v>44332</v>
      </c>
      <c r="U379" s="74">
        <f t="shared" si="326"/>
        <v>44339</v>
      </c>
      <c r="V379" s="74">
        <f t="shared" si="327"/>
        <v>44349</v>
      </c>
      <c r="W379" s="74">
        <f t="shared" si="335"/>
        <v>44439</v>
      </c>
      <c r="X379" s="74"/>
      <c r="Y379" s="74"/>
      <c r="Z379" s="74"/>
      <c r="AA379" s="74"/>
      <c r="AB379" s="74"/>
      <c r="AC379" s="74" t="s">
        <v>55</v>
      </c>
      <c r="AD379" s="74">
        <f t="shared" si="330"/>
        <v>44350</v>
      </c>
      <c r="AE379" s="74">
        <f t="shared" si="331"/>
        <v>44439</v>
      </c>
      <c r="AF379" s="74" t="s">
        <v>55</v>
      </c>
      <c r="AG379" s="81"/>
      <c r="AH379" s="81"/>
      <c r="AI379" s="81"/>
      <c r="AJ379" s="81"/>
      <c r="AK379" s="81"/>
      <c r="AL379" s="81"/>
      <c r="AM379" s="81"/>
      <c r="AN379" s="81"/>
      <c r="AO379" s="246"/>
      <c r="AP379" s="265"/>
      <c r="AZ379" s="34">
        <f t="shared" si="319"/>
        <v>8000</v>
      </c>
      <c r="BA379" s="34">
        <f t="shared" si="320"/>
        <v>0</v>
      </c>
    </row>
    <row r="380" spans="1:53" customFormat="1" ht="15.75" hidden="1" outlineLevel="2" x14ac:dyDescent="0.25">
      <c r="A380" s="98" t="s">
        <v>965</v>
      </c>
      <c r="B380" s="78" t="s">
        <v>430</v>
      </c>
      <c r="C380" s="58">
        <v>0</v>
      </c>
      <c r="D380" s="58">
        <f t="shared" si="321"/>
        <v>8000</v>
      </c>
      <c r="E380" s="58">
        <f t="shared" si="333"/>
        <v>8000</v>
      </c>
      <c r="F380" s="58">
        <v>0</v>
      </c>
      <c r="G380" s="58">
        <v>8000</v>
      </c>
      <c r="H380" s="58">
        <v>0</v>
      </c>
      <c r="I380" s="58">
        <f t="shared" si="323"/>
        <v>0</v>
      </c>
      <c r="J380" s="59">
        <v>0</v>
      </c>
      <c r="K380" s="58">
        <v>0</v>
      </c>
      <c r="L380" s="58">
        <v>0</v>
      </c>
      <c r="M380" s="58">
        <f t="shared" si="324"/>
        <v>0</v>
      </c>
      <c r="N380" s="59">
        <v>0</v>
      </c>
      <c r="O380" s="58">
        <v>0</v>
      </c>
      <c r="P380" s="58">
        <v>0</v>
      </c>
      <c r="Q380" s="60" t="s">
        <v>55</v>
      </c>
      <c r="R380" s="74">
        <v>44317</v>
      </c>
      <c r="S380" s="74">
        <f t="shared" si="334"/>
        <v>44322</v>
      </c>
      <c r="T380" s="74">
        <f t="shared" si="325"/>
        <v>44332</v>
      </c>
      <c r="U380" s="74">
        <f t="shared" si="326"/>
        <v>44339</v>
      </c>
      <c r="V380" s="74">
        <f t="shared" si="327"/>
        <v>44349</v>
      </c>
      <c r="W380" s="74">
        <f t="shared" si="335"/>
        <v>44439</v>
      </c>
      <c r="X380" s="74"/>
      <c r="Y380" s="74"/>
      <c r="Z380" s="74"/>
      <c r="AA380" s="74"/>
      <c r="AB380" s="74"/>
      <c r="AC380" s="74" t="s">
        <v>55</v>
      </c>
      <c r="AD380" s="74">
        <f t="shared" si="330"/>
        <v>44350</v>
      </c>
      <c r="AE380" s="74">
        <f t="shared" si="331"/>
        <v>44439</v>
      </c>
      <c r="AF380" s="74" t="s">
        <v>55</v>
      </c>
      <c r="AG380" s="81"/>
      <c r="AH380" s="81"/>
      <c r="AI380" s="81"/>
      <c r="AJ380" s="81"/>
      <c r="AK380" s="81"/>
      <c r="AL380" s="81"/>
      <c r="AM380" s="81"/>
      <c r="AN380" s="81"/>
      <c r="AO380" s="246"/>
      <c r="AP380" s="265"/>
      <c r="AZ380" s="34">
        <f t="shared" si="319"/>
        <v>8000</v>
      </c>
      <c r="BA380" s="34">
        <f t="shared" si="320"/>
        <v>0</v>
      </c>
    </row>
    <row r="381" spans="1:53" customFormat="1" ht="15.75" hidden="1" outlineLevel="2" x14ac:dyDescent="0.25">
      <c r="A381" s="98" t="s">
        <v>966</v>
      </c>
      <c r="B381" s="78" t="s">
        <v>432</v>
      </c>
      <c r="C381" s="58">
        <v>0</v>
      </c>
      <c r="D381" s="58">
        <f t="shared" si="321"/>
        <v>8000</v>
      </c>
      <c r="E381" s="58">
        <f t="shared" si="333"/>
        <v>8000</v>
      </c>
      <c r="F381" s="58">
        <v>0</v>
      </c>
      <c r="G381" s="58">
        <v>8000</v>
      </c>
      <c r="H381" s="58">
        <v>0</v>
      </c>
      <c r="I381" s="58">
        <f t="shared" si="323"/>
        <v>0</v>
      </c>
      <c r="J381" s="59">
        <v>0</v>
      </c>
      <c r="K381" s="58">
        <v>0</v>
      </c>
      <c r="L381" s="58">
        <v>0</v>
      </c>
      <c r="M381" s="58">
        <f t="shared" si="324"/>
        <v>0</v>
      </c>
      <c r="N381" s="59">
        <v>0</v>
      </c>
      <c r="O381" s="58">
        <v>0</v>
      </c>
      <c r="P381" s="58">
        <v>0</v>
      </c>
      <c r="Q381" s="60" t="s">
        <v>55</v>
      </c>
      <c r="R381" s="74">
        <v>44317</v>
      </c>
      <c r="S381" s="74">
        <f t="shared" si="334"/>
        <v>44322</v>
      </c>
      <c r="T381" s="74">
        <f t="shared" si="325"/>
        <v>44332</v>
      </c>
      <c r="U381" s="74">
        <f t="shared" si="326"/>
        <v>44339</v>
      </c>
      <c r="V381" s="74">
        <f t="shared" si="327"/>
        <v>44349</v>
      </c>
      <c r="W381" s="74">
        <f t="shared" si="335"/>
        <v>44439</v>
      </c>
      <c r="X381" s="74"/>
      <c r="Y381" s="74"/>
      <c r="Z381" s="74"/>
      <c r="AA381" s="74"/>
      <c r="AB381" s="74"/>
      <c r="AC381" s="74" t="s">
        <v>55</v>
      </c>
      <c r="AD381" s="74">
        <f t="shared" si="330"/>
        <v>44350</v>
      </c>
      <c r="AE381" s="74">
        <f t="shared" si="331"/>
        <v>44439</v>
      </c>
      <c r="AF381" s="74" t="s">
        <v>55</v>
      </c>
      <c r="AG381" s="81"/>
      <c r="AH381" s="81"/>
      <c r="AI381" s="81"/>
      <c r="AJ381" s="81"/>
      <c r="AK381" s="81"/>
      <c r="AL381" s="81"/>
      <c r="AM381" s="81"/>
      <c r="AN381" s="81"/>
      <c r="AO381" s="246"/>
      <c r="AP381" s="265"/>
      <c r="AZ381" s="34">
        <f t="shared" si="319"/>
        <v>8000</v>
      </c>
      <c r="BA381" s="34">
        <f t="shared" si="320"/>
        <v>0</v>
      </c>
    </row>
    <row r="382" spans="1:53" customFormat="1" ht="15.75" hidden="1" outlineLevel="2" x14ac:dyDescent="0.25">
      <c r="A382" s="98" t="s">
        <v>967</v>
      </c>
      <c r="B382" s="78" t="s">
        <v>434</v>
      </c>
      <c r="C382" s="58">
        <v>0</v>
      </c>
      <c r="D382" s="58">
        <f t="shared" si="321"/>
        <v>8000</v>
      </c>
      <c r="E382" s="58">
        <f t="shared" si="333"/>
        <v>8000</v>
      </c>
      <c r="F382" s="58">
        <v>0</v>
      </c>
      <c r="G382" s="58">
        <v>8000</v>
      </c>
      <c r="H382" s="58">
        <v>0</v>
      </c>
      <c r="I382" s="58">
        <f t="shared" si="323"/>
        <v>0</v>
      </c>
      <c r="J382" s="59">
        <v>0</v>
      </c>
      <c r="K382" s="58">
        <v>0</v>
      </c>
      <c r="L382" s="58">
        <v>0</v>
      </c>
      <c r="M382" s="58">
        <f t="shared" si="324"/>
        <v>0</v>
      </c>
      <c r="N382" s="59">
        <v>0</v>
      </c>
      <c r="O382" s="58">
        <v>0</v>
      </c>
      <c r="P382" s="58">
        <v>0</v>
      </c>
      <c r="Q382" s="60" t="s">
        <v>55</v>
      </c>
      <c r="R382" s="74">
        <v>44317</v>
      </c>
      <c r="S382" s="74">
        <f t="shared" si="334"/>
        <v>44322</v>
      </c>
      <c r="T382" s="74">
        <f t="shared" si="325"/>
        <v>44332</v>
      </c>
      <c r="U382" s="74">
        <f t="shared" si="326"/>
        <v>44339</v>
      </c>
      <c r="V382" s="74">
        <f t="shared" si="327"/>
        <v>44349</v>
      </c>
      <c r="W382" s="74">
        <f t="shared" si="335"/>
        <v>44439</v>
      </c>
      <c r="X382" s="74"/>
      <c r="Y382" s="74"/>
      <c r="Z382" s="74"/>
      <c r="AA382" s="74"/>
      <c r="AB382" s="74"/>
      <c r="AC382" s="74" t="s">
        <v>55</v>
      </c>
      <c r="AD382" s="74">
        <f t="shared" si="330"/>
        <v>44350</v>
      </c>
      <c r="AE382" s="74">
        <f t="shared" si="331"/>
        <v>44439</v>
      </c>
      <c r="AF382" s="74" t="s">
        <v>55</v>
      </c>
      <c r="AG382" s="81"/>
      <c r="AH382" s="81"/>
      <c r="AI382" s="81"/>
      <c r="AJ382" s="81"/>
      <c r="AK382" s="81"/>
      <c r="AL382" s="81"/>
      <c r="AM382" s="81"/>
      <c r="AN382" s="81"/>
      <c r="AO382" s="246"/>
      <c r="AP382" s="265"/>
      <c r="AZ382" s="34">
        <f t="shared" si="319"/>
        <v>8000</v>
      </c>
      <c r="BA382" s="34">
        <f t="shared" si="320"/>
        <v>0</v>
      </c>
    </row>
    <row r="383" spans="1:53" s="128" customFormat="1" ht="15.75" hidden="1" outlineLevel="1" x14ac:dyDescent="0.25">
      <c r="A383" s="101" t="s">
        <v>952</v>
      </c>
      <c r="B383" s="29" t="s">
        <v>436</v>
      </c>
      <c r="C383" s="31">
        <f t="shared" ref="C383:P383" si="336">SUM(C384:C389)</f>
        <v>2.9000000000000004</v>
      </c>
      <c r="D383" s="31">
        <f t="shared" si="336"/>
        <v>14111</v>
      </c>
      <c r="E383" s="31">
        <f t="shared" si="336"/>
        <v>7500</v>
      </c>
      <c r="F383" s="31">
        <f t="shared" si="336"/>
        <v>0</v>
      </c>
      <c r="G383" s="31">
        <f t="shared" si="336"/>
        <v>7500</v>
      </c>
      <c r="H383" s="31">
        <f t="shared" si="336"/>
        <v>0</v>
      </c>
      <c r="I383" s="31">
        <f t="shared" si="336"/>
        <v>0</v>
      </c>
      <c r="J383" s="31">
        <f t="shared" si="336"/>
        <v>0</v>
      </c>
      <c r="K383" s="31">
        <f t="shared" si="336"/>
        <v>0</v>
      </c>
      <c r="L383" s="31">
        <f t="shared" si="336"/>
        <v>0</v>
      </c>
      <c r="M383" s="31">
        <f t="shared" si="336"/>
        <v>6611</v>
      </c>
      <c r="N383" s="31">
        <f t="shared" si="336"/>
        <v>0</v>
      </c>
      <c r="O383" s="31">
        <f t="shared" si="336"/>
        <v>6611</v>
      </c>
      <c r="P383" s="31">
        <f t="shared" si="336"/>
        <v>0</v>
      </c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179"/>
      <c r="AP383" s="280"/>
      <c r="AZ383" s="34">
        <f t="shared" si="319"/>
        <v>7500</v>
      </c>
      <c r="BA383" s="34">
        <f t="shared" si="320"/>
        <v>0</v>
      </c>
    </row>
    <row r="384" spans="1:53" s="128" customFormat="1" ht="15.75" hidden="1" outlineLevel="2" x14ac:dyDescent="0.25">
      <c r="A384" s="98" t="s">
        <v>394</v>
      </c>
      <c r="B384" s="129" t="s">
        <v>438</v>
      </c>
      <c r="C384" s="58">
        <v>0</v>
      </c>
      <c r="D384" s="58">
        <f t="shared" ref="D384:D389" si="337">E384+I384+M384</f>
        <v>6000</v>
      </c>
      <c r="E384" s="58">
        <v>6000</v>
      </c>
      <c r="F384" s="58">
        <v>0</v>
      </c>
      <c r="G384" s="58">
        <v>6000</v>
      </c>
      <c r="H384" s="58">
        <v>0</v>
      </c>
      <c r="I384" s="58">
        <f t="shared" ref="I384:I389" si="338">SUM(J384:L384)</f>
        <v>0</v>
      </c>
      <c r="J384" s="59">
        <v>0</v>
      </c>
      <c r="K384" s="58">
        <v>0</v>
      </c>
      <c r="L384" s="58">
        <v>0</v>
      </c>
      <c r="M384" s="58">
        <f t="shared" ref="M384" si="339">SUM(N384:P384)</f>
        <v>0</v>
      </c>
      <c r="N384" s="59">
        <v>0</v>
      </c>
      <c r="O384" s="58">
        <v>0</v>
      </c>
      <c r="P384" s="58">
        <v>0</v>
      </c>
      <c r="Q384" s="58" t="s">
        <v>55</v>
      </c>
      <c r="R384" s="131" t="s">
        <v>41</v>
      </c>
      <c r="S384" s="74">
        <v>44273</v>
      </c>
      <c r="T384" s="74">
        <f t="shared" ref="T384" si="340">S384+10</f>
        <v>44283</v>
      </c>
      <c r="U384" s="74">
        <f t="shared" ref="U384" si="341">T384+7</f>
        <v>44290</v>
      </c>
      <c r="V384" s="74">
        <f t="shared" ref="V384" si="342">U384+10</f>
        <v>44300</v>
      </c>
      <c r="W384" s="74">
        <f t="shared" ref="W384" si="343">V384+60</f>
        <v>44360</v>
      </c>
      <c r="X384" s="130"/>
      <c r="Y384" s="130"/>
      <c r="Z384" s="130"/>
      <c r="AA384" s="130"/>
      <c r="AB384" s="130"/>
      <c r="AC384" s="74">
        <f t="shared" ref="AC384" si="344">U384+2</f>
        <v>44292</v>
      </c>
      <c r="AD384" s="74">
        <f t="shared" ref="AD384" si="345">V384+1</f>
        <v>44301</v>
      </c>
      <c r="AE384" s="74">
        <f t="shared" ref="AE384" si="346">W384</f>
        <v>44360</v>
      </c>
      <c r="AF384" s="74">
        <f t="shared" ref="AF384" si="347">W384+21</f>
        <v>44381</v>
      </c>
      <c r="AG384" s="130"/>
      <c r="AH384" s="130"/>
      <c r="AI384" s="130"/>
      <c r="AJ384" s="130"/>
      <c r="AK384" s="130"/>
      <c r="AL384" s="130"/>
      <c r="AM384" s="130"/>
      <c r="AN384" s="130"/>
      <c r="AO384" s="247"/>
      <c r="AP384" s="280"/>
      <c r="AZ384" s="34">
        <f t="shared" si="319"/>
        <v>6000</v>
      </c>
      <c r="BA384" s="34">
        <f t="shared" si="320"/>
        <v>0</v>
      </c>
    </row>
    <row r="385" spans="1:53" s="164" customFormat="1" ht="15.75" hidden="1" customHeight="1" outlineLevel="2" x14ac:dyDescent="0.25">
      <c r="A385" s="98" t="s">
        <v>396</v>
      </c>
      <c r="B385" s="63" t="s">
        <v>902</v>
      </c>
      <c r="C385" s="58">
        <v>0</v>
      </c>
      <c r="D385" s="58">
        <f t="shared" si="337"/>
        <v>1500</v>
      </c>
      <c r="E385" s="58">
        <f>SUM(F385:H385)</f>
        <v>1500</v>
      </c>
      <c r="F385" s="58">
        <v>0</v>
      </c>
      <c r="G385" s="58">
        <v>1500</v>
      </c>
      <c r="H385" s="59">
        <v>0</v>
      </c>
      <c r="I385" s="58">
        <f t="shared" si="338"/>
        <v>0</v>
      </c>
      <c r="J385" s="59">
        <v>0</v>
      </c>
      <c r="K385" s="58">
        <v>0</v>
      </c>
      <c r="L385" s="58">
        <v>0</v>
      </c>
      <c r="M385" s="58">
        <f>SUM(N385:P385)</f>
        <v>0</v>
      </c>
      <c r="N385" s="58">
        <v>0</v>
      </c>
      <c r="O385" s="58">
        <v>0</v>
      </c>
      <c r="P385" s="58">
        <v>0</v>
      </c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56" t="s">
        <v>903</v>
      </c>
    </row>
    <row r="386" spans="1:53" s="164" customFormat="1" ht="15.75" hidden="1" customHeight="1" outlineLevel="2" x14ac:dyDescent="0.25">
      <c r="A386" s="98" t="s">
        <v>399</v>
      </c>
      <c r="B386" s="63" t="s">
        <v>845</v>
      </c>
      <c r="C386" s="58">
        <v>0</v>
      </c>
      <c r="D386" s="58">
        <f t="shared" si="337"/>
        <v>1211</v>
      </c>
      <c r="E386" s="58">
        <f>SUM(F386:H386)</f>
        <v>0</v>
      </c>
      <c r="F386" s="58">
        <v>0</v>
      </c>
      <c r="G386" s="58">
        <v>0</v>
      </c>
      <c r="H386" s="59">
        <v>0</v>
      </c>
      <c r="I386" s="58">
        <f t="shared" si="338"/>
        <v>0</v>
      </c>
      <c r="J386" s="59">
        <v>0</v>
      </c>
      <c r="K386" s="58">
        <v>0</v>
      </c>
      <c r="L386" s="58">
        <v>0</v>
      </c>
      <c r="M386" s="58">
        <f>SUM(N386:P386)</f>
        <v>1211</v>
      </c>
      <c r="N386" s="58">
        <v>0</v>
      </c>
      <c r="O386" s="58">
        <v>1211</v>
      </c>
      <c r="P386" s="58">
        <v>0</v>
      </c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56" t="s">
        <v>802</v>
      </c>
    </row>
    <row r="387" spans="1:53" s="164" customFormat="1" ht="15.75" hidden="1" outlineLevel="2" x14ac:dyDescent="0.25">
      <c r="A387" s="98" t="s">
        <v>401</v>
      </c>
      <c r="B387" s="63" t="s">
        <v>846</v>
      </c>
      <c r="C387" s="58">
        <v>0.3</v>
      </c>
      <c r="D387" s="58">
        <f t="shared" si="337"/>
        <v>700</v>
      </c>
      <c r="E387" s="58">
        <f>SUM(F387:H387)</f>
        <v>0</v>
      </c>
      <c r="F387" s="58">
        <v>0</v>
      </c>
      <c r="G387" s="58">
        <v>0</v>
      </c>
      <c r="H387" s="59">
        <v>0</v>
      </c>
      <c r="I387" s="58">
        <f t="shared" si="338"/>
        <v>0</v>
      </c>
      <c r="J387" s="59">
        <v>0</v>
      </c>
      <c r="K387" s="58">
        <v>0</v>
      </c>
      <c r="L387" s="58">
        <v>0</v>
      </c>
      <c r="M387" s="58">
        <f>SUM(N387:P387)</f>
        <v>700</v>
      </c>
      <c r="N387" s="58">
        <v>0</v>
      </c>
      <c r="O387" s="58">
        <v>700</v>
      </c>
      <c r="P387" s="58">
        <v>0</v>
      </c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56" t="s">
        <v>802</v>
      </c>
    </row>
    <row r="388" spans="1:53" s="164" customFormat="1" ht="15.75" hidden="1" outlineLevel="2" x14ac:dyDescent="0.25">
      <c r="A388" s="98" t="s">
        <v>403</v>
      </c>
      <c r="B388" s="63" t="s">
        <v>847</v>
      </c>
      <c r="C388" s="58">
        <v>1.8</v>
      </c>
      <c r="D388" s="58">
        <f t="shared" si="337"/>
        <v>3000</v>
      </c>
      <c r="E388" s="58">
        <f>SUM(F388:H388)</f>
        <v>0</v>
      </c>
      <c r="F388" s="58">
        <v>0</v>
      </c>
      <c r="G388" s="58">
        <v>0</v>
      </c>
      <c r="H388" s="59">
        <v>0</v>
      </c>
      <c r="I388" s="58">
        <f t="shared" si="338"/>
        <v>0</v>
      </c>
      <c r="J388" s="59">
        <v>0</v>
      </c>
      <c r="K388" s="58">
        <v>0</v>
      </c>
      <c r="L388" s="58">
        <v>0</v>
      </c>
      <c r="M388" s="58">
        <f>SUM(N388:P388)</f>
        <v>3000</v>
      </c>
      <c r="N388" s="58">
        <v>0</v>
      </c>
      <c r="O388" s="58">
        <v>3000</v>
      </c>
      <c r="P388" s="58">
        <v>0</v>
      </c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56" t="s">
        <v>802</v>
      </c>
    </row>
    <row r="389" spans="1:53" s="164" customFormat="1" ht="15.75" hidden="1" outlineLevel="2" x14ac:dyDescent="0.25">
      <c r="A389" s="98" t="s">
        <v>405</v>
      </c>
      <c r="B389" s="63" t="s">
        <v>848</v>
      </c>
      <c r="C389" s="58">
        <v>0.8</v>
      </c>
      <c r="D389" s="58">
        <f t="shared" si="337"/>
        <v>1700</v>
      </c>
      <c r="E389" s="58">
        <f>SUM(F389:H389)</f>
        <v>0</v>
      </c>
      <c r="F389" s="58">
        <v>0</v>
      </c>
      <c r="G389" s="58">
        <v>0</v>
      </c>
      <c r="H389" s="59">
        <v>0</v>
      </c>
      <c r="I389" s="58">
        <f t="shared" si="338"/>
        <v>0</v>
      </c>
      <c r="J389" s="59">
        <v>0</v>
      </c>
      <c r="K389" s="58">
        <v>0</v>
      </c>
      <c r="L389" s="58">
        <v>0</v>
      </c>
      <c r="M389" s="58">
        <f>SUM(N389:P389)</f>
        <v>1700</v>
      </c>
      <c r="N389" s="58">
        <v>0</v>
      </c>
      <c r="O389" s="58">
        <v>1700</v>
      </c>
      <c r="P389" s="58">
        <v>0</v>
      </c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/>
      <c r="AH389" s="208"/>
      <c r="AI389" s="208"/>
      <c r="AJ389" s="208"/>
      <c r="AK389" s="208"/>
      <c r="AL389" s="208"/>
      <c r="AM389" s="208"/>
      <c r="AN389" s="208"/>
      <c r="AO389" s="208"/>
      <c r="AP389" s="256" t="s">
        <v>802</v>
      </c>
    </row>
    <row r="390" spans="1:53" s="54" customFormat="1" ht="15.75" hidden="1" outlineLevel="1" x14ac:dyDescent="0.2">
      <c r="A390" s="101" t="s">
        <v>435</v>
      </c>
      <c r="B390" s="29" t="s">
        <v>440</v>
      </c>
      <c r="C390" s="31">
        <f>SUM(C391:C397)</f>
        <v>14.2</v>
      </c>
      <c r="D390" s="31">
        <f t="shared" ref="D390:P390" si="348">SUM(D391:D397)</f>
        <v>46800</v>
      </c>
      <c r="E390" s="31">
        <f t="shared" si="348"/>
        <v>46800</v>
      </c>
      <c r="F390" s="31">
        <f t="shared" si="348"/>
        <v>0</v>
      </c>
      <c r="G390" s="31">
        <f t="shared" si="348"/>
        <v>46800</v>
      </c>
      <c r="H390" s="31">
        <f t="shared" si="348"/>
        <v>0</v>
      </c>
      <c r="I390" s="31">
        <f t="shared" si="348"/>
        <v>0</v>
      </c>
      <c r="J390" s="31">
        <f t="shared" si="348"/>
        <v>0</v>
      </c>
      <c r="K390" s="31">
        <f t="shared" si="348"/>
        <v>0</v>
      </c>
      <c r="L390" s="31">
        <f t="shared" si="348"/>
        <v>0</v>
      </c>
      <c r="M390" s="31">
        <f t="shared" si="348"/>
        <v>0</v>
      </c>
      <c r="N390" s="31">
        <f t="shared" si="348"/>
        <v>0</v>
      </c>
      <c r="O390" s="31">
        <f t="shared" si="348"/>
        <v>0</v>
      </c>
      <c r="P390" s="31">
        <f t="shared" si="348"/>
        <v>0</v>
      </c>
      <c r="Q390" s="72" t="s">
        <v>41</v>
      </c>
      <c r="R390" s="72" t="s">
        <v>41</v>
      </c>
      <c r="S390" s="72" t="s">
        <v>41</v>
      </c>
      <c r="T390" s="72" t="s">
        <v>41</v>
      </c>
      <c r="U390" s="72" t="s">
        <v>41</v>
      </c>
      <c r="V390" s="72" t="s">
        <v>41</v>
      </c>
      <c r="W390" s="72" t="s">
        <v>41</v>
      </c>
      <c r="X390" s="72" t="s">
        <v>41</v>
      </c>
      <c r="Y390" s="72" t="s">
        <v>41</v>
      </c>
      <c r="Z390" s="72" t="s">
        <v>41</v>
      </c>
      <c r="AA390" s="72" t="s">
        <v>41</v>
      </c>
      <c r="AB390" s="72" t="s">
        <v>41</v>
      </c>
      <c r="AC390" s="72" t="s">
        <v>41</v>
      </c>
      <c r="AD390" s="72" t="s">
        <v>41</v>
      </c>
      <c r="AE390" s="72" t="s">
        <v>41</v>
      </c>
      <c r="AF390" s="72" t="s">
        <v>41</v>
      </c>
      <c r="AG390" s="52" t="s">
        <v>41</v>
      </c>
      <c r="AH390" s="52" t="s">
        <v>41</v>
      </c>
      <c r="AI390" s="52" t="s">
        <v>41</v>
      </c>
      <c r="AJ390" s="52" t="s">
        <v>41</v>
      </c>
      <c r="AK390" s="52" t="s">
        <v>41</v>
      </c>
      <c r="AL390" s="52" t="s">
        <v>41</v>
      </c>
      <c r="AM390" s="52" t="s">
        <v>41</v>
      </c>
      <c r="AN390" s="52" t="s">
        <v>41</v>
      </c>
      <c r="AO390" s="245" t="s">
        <v>41</v>
      </c>
      <c r="AP390" s="255"/>
      <c r="AZ390" s="34">
        <f t="shared" ref="AZ390:AZ414" si="349">SUM(F390:H390)</f>
        <v>46800</v>
      </c>
      <c r="BA390" s="34">
        <f t="shared" ref="BA390:BA414" si="350">AZ390-E390</f>
        <v>0</v>
      </c>
    </row>
    <row r="391" spans="1:53" s="133" customFormat="1" ht="15.75" hidden="1" outlineLevel="2" x14ac:dyDescent="0.2">
      <c r="A391" s="98" t="s">
        <v>437</v>
      </c>
      <c r="B391" s="63" t="s">
        <v>442</v>
      </c>
      <c r="C391" s="58">
        <v>14.2</v>
      </c>
      <c r="D391" s="58">
        <f t="shared" ref="D391:D397" si="351">E391+I391+M391</f>
        <v>5000</v>
      </c>
      <c r="E391" s="58">
        <f t="shared" ref="E391:E392" si="352">SUM(F391:H391)</f>
        <v>5000</v>
      </c>
      <c r="F391" s="58">
        <v>0</v>
      </c>
      <c r="G391" s="58">
        <v>5000</v>
      </c>
      <c r="H391" s="59">
        <v>0</v>
      </c>
      <c r="I391" s="58">
        <f t="shared" ref="I391:I397" si="353">SUM(J391:L391)</f>
        <v>0</v>
      </c>
      <c r="J391" s="59">
        <v>0</v>
      </c>
      <c r="K391" s="58">
        <v>0</v>
      </c>
      <c r="L391" s="58">
        <v>0</v>
      </c>
      <c r="M391" s="58">
        <f t="shared" ref="M391:M397" si="354">SUM(N391:P391)</f>
        <v>0</v>
      </c>
      <c r="N391" s="59">
        <v>0</v>
      </c>
      <c r="O391" s="58">
        <v>0</v>
      </c>
      <c r="P391" s="58">
        <v>0</v>
      </c>
      <c r="Q391" s="60" t="s">
        <v>55</v>
      </c>
      <c r="R391" s="74">
        <v>44278</v>
      </c>
      <c r="S391" s="74">
        <f>R391+5</f>
        <v>44283</v>
      </c>
      <c r="T391" s="74">
        <f>S391+10</f>
        <v>44293</v>
      </c>
      <c r="U391" s="74">
        <f>T391+7</f>
        <v>44300</v>
      </c>
      <c r="V391" s="74">
        <f>U391+10</f>
        <v>44310</v>
      </c>
      <c r="W391" s="74">
        <f>V391+120</f>
        <v>44430</v>
      </c>
      <c r="X391" s="74"/>
      <c r="Y391" s="74"/>
      <c r="Z391" s="74"/>
      <c r="AA391" s="74"/>
      <c r="AB391" s="74"/>
      <c r="AC391" s="74" t="s">
        <v>55</v>
      </c>
      <c r="AD391" s="74">
        <f>V391+1</f>
        <v>44311</v>
      </c>
      <c r="AE391" s="74">
        <f>W391</f>
        <v>44430</v>
      </c>
      <c r="AF391" s="74" t="s">
        <v>55</v>
      </c>
      <c r="AG391" s="58"/>
      <c r="AH391" s="58"/>
      <c r="AI391" s="58"/>
      <c r="AJ391" s="58"/>
      <c r="AK391" s="58"/>
      <c r="AL391" s="58"/>
      <c r="AM391" s="58"/>
      <c r="AN391" s="58"/>
      <c r="AO391" s="59"/>
      <c r="AP391" s="282"/>
      <c r="AZ391" s="34">
        <f t="shared" si="349"/>
        <v>5000</v>
      </c>
      <c r="BA391" s="34">
        <f t="shared" si="350"/>
        <v>0</v>
      </c>
    </row>
    <row r="392" spans="1:53" s="134" customFormat="1" ht="15.75" hidden="1" outlineLevel="2" x14ac:dyDescent="0.2">
      <c r="A392" s="98" t="s">
        <v>627</v>
      </c>
      <c r="B392" s="63" t="s">
        <v>444</v>
      </c>
      <c r="C392" s="58">
        <v>0</v>
      </c>
      <c r="D392" s="58">
        <f t="shared" si="351"/>
        <v>1800</v>
      </c>
      <c r="E392" s="58">
        <f t="shared" si="352"/>
        <v>1800</v>
      </c>
      <c r="F392" s="58">
        <v>0</v>
      </c>
      <c r="G392" s="58">
        <v>1800</v>
      </c>
      <c r="H392" s="59">
        <v>0</v>
      </c>
      <c r="I392" s="58">
        <f t="shared" si="353"/>
        <v>0</v>
      </c>
      <c r="J392" s="59">
        <v>0</v>
      </c>
      <c r="K392" s="58">
        <v>0</v>
      </c>
      <c r="L392" s="58">
        <v>0</v>
      </c>
      <c r="M392" s="58">
        <f t="shared" si="354"/>
        <v>0</v>
      </c>
      <c r="N392" s="59">
        <v>0</v>
      </c>
      <c r="O392" s="58">
        <v>0</v>
      </c>
      <c r="P392" s="58">
        <v>0</v>
      </c>
      <c r="Q392" s="60" t="s">
        <v>55</v>
      </c>
      <c r="R392" s="74">
        <v>44277</v>
      </c>
      <c r="S392" s="74">
        <f>R392+5</f>
        <v>44282</v>
      </c>
      <c r="T392" s="74">
        <f>S392+10</f>
        <v>44292</v>
      </c>
      <c r="U392" s="74">
        <f>T392+7</f>
        <v>44299</v>
      </c>
      <c r="V392" s="74">
        <f>U392+10</f>
        <v>44309</v>
      </c>
      <c r="W392" s="74">
        <f>V392+120</f>
        <v>44429</v>
      </c>
      <c r="X392" s="74"/>
      <c r="Y392" s="74"/>
      <c r="Z392" s="74"/>
      <c r="AA392" s="74"/>
      <c r="AB392" s="74"/>
      <c r="AC392" s="74" t="s">
        <v>55</v>
      </c>
      <c r="AD392" s="74">
        <f>V392+1</f>
        <v>44310</v>
      </c>
      <c r="AE392" s="74">
        <f>W392</f>
        <v>44429</v>
      </c>
      <c r="AF392" s="74" t="s">
        <v>55</v>
      </c>
      <c r="AG392" s="58"/>
      <c r="AH392" s="58"/>
      <c r="AI392" s="58"/>
      <c r="AJ392" s="58"/>
      <c r="AK392" s="58"/>
      <c r="AL392" s="58"/>
      <c r="AM392" s="58"/>
      <c r="AN392" s="58"/>
      <c r="AO392" s="59"/>
      <c r="AP392" s="282"/>
      <c r="AZ392" s="34">
        <f t="shared" si="349"/>
        <v>1800</v>
      </c>
      <c r="BA392" s="34">
        <f t="shared" si="350"/>
        <v>0</v>
      </c>
    </row>
    <row r="393" spans="1:53" ht="15.75" hidden="1" outlineLevel="2" x14ac:dyDescent="0.2">
      <c r="A393" s="98" t="s">
        <v>629</v>
      </c>
      <c r="B393" s="78" t="s">
        <v>446</v>
      </c>
      <c r="C393" s="58">
        <v>0</v>
      </c>
      <c r="D393" s="58">
        <f t="shared" si="351"/>
        <v>8000</v>
      </c>
      <c r="E393" s="58">
        <f t="shared" ref="E393:E397" si="355">F393+G393+H393</f>
        <v>8000</v>
      </c>
      <c r="F393" s="58">
        <v>0</v>
      </c>
      <c r="G393" s="58">
        <v>8000</v>
      </c>
      <c r="H393" s="58">
        <v>0</v>
      </c>
      <c r="I393" s="58">
        <f t="shared" si="353"/>
        <v>0</v>
      </c>
      <c r="J393" s="59">
        <v>0</v>
      </c>
      <c r="K393" s="58">
        <v>0</v>
      </c>
      <c r="L393" s="58">
        <v>0</v>
      </c>
      <c r="M393" s="58">
        <f t="shared" si="354"/>
        <v>0</v>
      </c>
      <c r="N393" s="59">
        <v>0</v>
      </c>
      <c r="O393" s="58">
        <v>0</v>
      </c>
      <c r="P393" s="58">
        <v>0</v>
      </c>
      <c r="Q393" s="60" t="s">
        <v>55</v>
      </c>
      <c r="R393" s="74">
        <v>44317</v>
      </c>
      <c r="S393" s="74">
        <f t="shared" ref="S393:S397" si="356">R393+5</f>
        <v>44322</v>
      </c>
      <c r="T393" s="74">
        <f t="shared" ref="T393:T397" si="357">S393+10</f>
        <v>44332</v>
      </c>
      <c r="U393" s="74">
        <f t="shared" ref="U393:U397" si="358">T393+7</f>
        <v>44339</v>
      </c>
      <c r="V393" s="74">
        <f t="shared" ref="V393:V397" si="359">U393+10</f>
        <v>44349</v>
      </c>
      <c r="W393" s="74">
        <f t="shared" ref="W393:W397" si="360">V393+90</f>
        <v>44439</v>
      </c>
      <c r="X393" s="74"/>
      <c r="Y393" s="74"/>
      <c r="Z393" s="74"/>
      <c r="AA393" s="74"/>
      <c r="AB393" s="74"/>
      <c r="AC393" s="74" t="s">
        <v>55</v>
      </c>
      <c r="AD393" s="74">
        <f t="shared" ref="AD393:AD397" si="361">V393+1</f>
        <v>44350</v>
      </c>
      <c r="AE393" s="74">
        <f t="shared" ref="AE393:AE397" si="362">W393</f>
        <v>44439</v>
      </c>
      <c r="AF393" s="74" t="s">
        <v>55</v>
      </c>
      <c r="AG393" s="58"/>
      <c r="AH393" s="58"/>
      <c r="AI393" s="58"/>
      <c r="AJ393" s="58"/>
      <c r="AK393" s="58"/>
      <c r="AL393" s="58"/>
      <c r="AM393" s="58"/>
      <c r="AN393" s="58"/>
      <c r="AO393" s="59"/>
      <c r="AP393" s="264"/>
      <c r="AZ393" s="34">
        <f t="shared" si="349"/>
        <v>8000</v>
      </c>
      <c r="BA393" s="34">
        <f t="shared" si="350"/>
        <v>0</v>
      </c>
    </row>
    <row r="394" spans="1:53" ht="15.75" hidden="1" outlineLevel="2" x14ac:dyDescent="0.2">
      <c r="A394" s="98" t="s">
        <v>631</v>
      </c>
      <c r="B394" s="78" t="s">
        <v>448</v>
      </c>
      <c r="C394" s="58">
        <v>0</v>
      </c>
      <c r="D394" s="58">
        <f t="shared" si="351"/>
        <v>8000</v>
      </c>
      <c r="E394" s="58">
        <f t="shared" si="355"/>
        <v>8000</v>
      </c>
      <c r="F394" s="58">
        <v>0</v>
      </c>
      <c r="G394" s="58">
        <v>8000</v>
      </c>
      <c r="H394" s="58">
        <v>0</v>
      </c>
      <c r="I394" s="58">
        <f t="shared" si="353"/>
        <v>0</v>
      </c>
      <c r="J394" s="59">
        <v>0</v>
      </c>
      <c r="K394" s="58">
        <v>0</v>
      </c>
      <c r="L394" s="58">
        <v>0</v>
      </c>
      <c r="M394" s="58">
        <f t="shared" si="354"/>
        <v>0</v>
      </c>
      <c r="N394" s="59">
        <v>0</v>
      </c>
      <c r="O394" s="58">
        <v>0</v>
      </c>
      <c r="P394" s="58">
        <v>0</v>
      </c>
      <c r="Q394" s="60" t="s">
        <v>55</v>
      </c>
      <c r="R394" s="74">
        <v>44317</v>
      </c>
      <c r="S394" s="74">
        <f t="shared" si="356"/>
        <v>44322</v>
      </c>
      <c r="T394" s="74">
        <f t="shared" si="357"/>
        <v>44332</v>
      </c>
      <c r="U394" s="74">
        <f t="shared" si="358"/>
        <v>44339</v>
      </c>
      <c r="V394" s="74">
        <f t="shared" si="359"/>
        <v>44349</v>
      </c>
      <c r="W394" s="74">
        <f t="shared" si="360"/>
        <v>44439</v>
      </c>
      <c r="X394" s="74"/>
      <c r="Y394" s="74"/>
      <c r="Z394" s="74"/>
      <c r="AA394" s="74"/>
      <c r="AB394" s="74"/>
      <c r="AC394" s="74" t="s">
        <v>55</v>
      </c>
      <c r="AD394" s="74">
        <f t="shared" si="361"/>
        <v>44350</v>
      </c>
      <c r="AE394" s="74">
        <f t="shared" si="362"/>
        <v>44439</v>
      </c>
      <c r="AF394" s="74" t="s">
        <v>55</v>
      </c>
      <c r="AG394" s="58"/>
      <c r="AH394" s="58"/>
      <c r="AI394" s="58"/>
      <c r="AJ394" s="58"/>
      <c r="AK394" s="58"/>
      <c r="AL394" s="58"/>
      <c r="AM394" s="58"/>
      <c r="AN394" s="58"/>
      <c r="AO394" s="59"/>
      <c r="AP394" s="264"/>
      <c r="AZ394" s="34">
        <f t="shared" si="349"/>
        <v>8000</v>
      </c>
      <c r="BA394" s="34">
        <f t="shared" si="350"/>
        <v>0</v>
      </c>
    </row>
    <row r="395" spans="1:53" ht="15.75" hidden="1" outlineLevel="2" x14ac:dyDescent="0.2">
      <c r="A395" s="98" t="s">
        <v>633</v>
      </c>
      <c r="B395" s="78" t="s">
        <v>450</v>
      </c>
      <c r="C395" s="58">
        <v>0</v>
      </c>
      <c r="D395" s="58">
        <f t="shared" si="351"/>
        <v>8000</v>
      </c>
      <c r="E395" s="58">
        <f t="shared" si="355"/>
        <v>8000</v>
      </c>
      <c r="F395" s="58">
        <v>0</v>
      </c>
      <c r="G395" s="58">
        <v>8000</v>
      </c>
      <c r="H395" s="58">
        <v>0</v>
      </c>
      <c r="I395" s="58">
        <f t="shared" si="353"/>
        <v>0</v>
      </c>
      <c r="J395" s="59">
        <v>0</v>
      </c>
      <c r="K395" s="58">
        <v>0</v>
      </c>
      <c r="L395" s="58">
        <v>0</v>
      </c>
      <c r="M395" s="58">
        <f t="shared" si="354"/>
        <v>0</v>
      </c>
      <c r="N395" s="59">
        <v>0</v>
      </c>
      <c r="O395" s="58">
        <v>0</v>
      </c>
      <c r="P395" s="58">
        <v>0</v>
      </c>
      <c r="Q395" s="60" t="s">
        <v>55</v>
      </c>
      <c r="R395" s="74">
        <v>44317</v>
      </c>
      <c r="S395" s="74">
        <f t="shared" si="356"/>
        <v>44322</v>
      </c>
      <c r="T395" s="74">
        <f t="shared" si="357"/>
        <v>44332</v>
      </c>
      <c r="U395" s="74">
        <f t="shared" si="358"/>
        <v>44339</v>
      </c>
      <c r="V395" s="74">
        <f t="shared" si="359"/>
        <v>44349</v>
      </c>
      <c r="W395" s="74">
        <f t="shared" si="360"/>
        <v>44439</v>
      </c>
      <c r="X395" s="74"/>
      <c r="Y395" s="74"/>
      <c r="Z395" s="74"/>
      <c r="AA395" s="74"/>
      <c r="AB395" s="74"/>
      <c r="AC395" s="74" t="s">
        <v>55</v>
      </c>
      <c r="AD395" s="74">
        <f t="shared" si="361"/>
        <v>44350</v>
      </c>
      <c r="AE395" s="74">
        <f t="shared" si="362"/>
        <v>44439</v>
      </c>
      <c r="AF395" s="74" t="s">
        <v>55</v>
      </c>
      <c r="AG395" s="58"/>
      <c r="AH395" s="58"/>
      <c r="AI395" s="58"/>
      <c r="AJ395" s="58"/>
      <c r="AK395" s="58"/>
      <c r="AL395" s="58"/>
      <c r="AM395" s="58"/>
      <c r="AN395" s="58"/>
      <c r="AO395" s="59"/>
      <c r="AP395" s="264"/>
      <c r="AZ395" s="34">
        <f t="shared" si="349"/>
        <v>8000</v>
      </c>
      <c r="BA395" s="34">
        <f t="shared" si="350"/>
        <v>0</v>
      </c>
    </row>
    <row r="396" spans="1:53" ht="15.75" hidden="1" outlineLevel="2" x14ac:dyDescent="0.2">
      <c r="A396" s="98" t="s">
        <v>635</v>
      </c>
      <c r="B396" s="78" t="s">
        <v>452</v>
      </c>
      <c r="C396" s="58">
        <v>0</v>
      </c>
      <c r="D396" s="58">
        <f t="shared" si="351"/>
        <v>8000</v>
      </c>
      <c r="E396" s="58">
        <f t="shared" si="355"/>
        <v>8000</v>
      </c>
      <c r="F396" s="58">
        <v>0</v>
      </c>
      <c r="G396" s="58">
        <v>8000</v>
      </c>
      <c r="H396" s="58">
        <v>0</v>
      </c>
      <c r="I396" s="58">
        <f t="shared" si="353"/>
        <v>0</v>
      </c>
      <c r="J396" s="59">
        <v>0</v>
      </c>
      <c r="K396" s="58">
        <v>0</v>
      </c>
      <c r="L396" s="58">
        <v>0</v>
      </c>
      <c r="M396" s="58">
        <f t="shared" si="354"/>
        <v>0</v>
      </c>
      <c r="N396" s="59">
        <v>0</v>
      </c>
      <c r="O396" s="58">
        <v>0</v>
      </c>
      <c r="P396" s="58">
        <v>0</v>
      </c>
      <c r="Q396" s="60" t="s">
        <v>55</v>
      </c>
      <c r="R396" s="74">
        <v>44317</v>
      </c>
      <c r="S396" s="74">
        <f t="shared" si="356"/>
        <v>44322</v>
      </c>
      <c r="T396" s="74">
        <f t="shared" si="357"/>
        <v>44332</v>
      </c>
      <c r="U396" s="74">
        <f t="shared" si="358"/>
        <v>44339</v>
      </c>
      <c r="V396" s="74">
        <f t="shared" si="359"/>
        <v>44349</v>
      </c>
      <c r="W396" s="74">
        <f t="shared" si="360"/>
        <v>44439</v>
      </c>
      <c r="X396" s="74"/>
      <c r="Y396" s="74"/>
      <c r="Z396" s="74"/>
      <c r="AA396" s="74"/>
      <c r="AB396" s="74"/>
      <c r="AC396" s="74" t="s">
        <v>55</v>
      </c>
      <c r="AD396" s="74">
        <f t="shared" si="361"/>
        <v>44350</v>
      </c>
      <c r="AE396" s="74">
        <f t="shared" si="362"/>
        <v>44439</v>
      </c>
      <c r="AF396" s="74" t="s">
        <v>55</v>
      </c>
      <c r="AG396" s="58"/>
      <c r="AH396" s="58"/>
      <c r="AI396" s="58"/>
      <c r="AJ396" s="58"/>
      <c r="AK396" s="58"/>
      <c r="AL396" s="58"/>
      <c r="AM396" s="58"/>
      <c r="AN396" s="58"/>
      <c r="AO396" s="59"/>
      <c r="AP396" s="264"/>
      <c r="AZ396" s="34">
        <f t="shared" si="349"/>
        <v>8000</v>
      </c>
      <c r="BA396" s="34">
        <f t="shared" si="350"/>
        <v>0</v>
      </c>
    </row>
    <row r="397" spans="1:53" ht="15.75" hidden="1" outlineLevel="2" x14ac:dyDescent="0.2">
      <c r="A397" s="98" t="s">
        <v>901</v>
      </c>
      <c r="B397" s="78" t="s">
        <v>454</v>
      </c>
      <c r="C397" s="58">
        <v>0</v>
      </c>
      <c r="D397" s="58">
        <f t="shared" si="351"/>
        <v>8000</v>
      </c>
      <c r="E397" s="58">
        <f t="shared" si="355"/>
        <v>8000</v>
      </c>
      <c r="F397" s="58">
        <v>0</v>
      </c>
      <c r="G397" s="58">
        <v>8000</v>
      </c>
      <c r="H397" s="58">
        <v>0</v>
      </c>
      <c r="I397" s="58">
        <f t="shared" si="353"/>
        <v>0</v>
      </c>
      <c r="J397" s="59">
        <v>0</v>
      </c>
      <c r="K397" s="58">
        <v>0</v>
      </c>
      <c r="L397" s="58">
        <v>0</v>
      </c>
      <c r="M397" s="58">
        <f t="shared" si="354"/>
        <v>0</v>
      </c>
      <c r="N397" s="59">
        <v>0</v>
      </c>
      <c r="O397" s="58">
        <v>0</v>
      </c>
      <c r="P397" s="58">
        <v>0</v>
      </c>
      <c r="Q397" s="60" t="s">
        <v>55</v>
      </c>
      <c r="R397" s="74">
        <v>44317</v>
      </c>
      <c r="S397" s="74">
        <f t="shared" si="356"/>
        <v>44322</v>
      </c>
      <c r="T397" s="74">
        <f t="shared" si="357"/>
        <v>44332</v>
      </c>
      <c r="U397" s="74">
        <f t="shared" si="358"/>
        <v>44339</v>
      </c>
      <c r="V397" s="74">
        <f t="shared" si="359"/>
        <v>44349</v>
      </c>
      <c r="W397" s="74">
        <f t="shared" si="360"/>
        <v>44439</v>
      </c>
      <c r="X397" s="74"/>
      <c r="Y397" s="74"/>
      <c r="Z397" s="74"/>
      <c r="AA397" s="74"/>
      <c r="AB397" s="74"/>
      <c r="AC397" s="74" t="s">
        <v>55</v>
      </c>
      <c r="AD397" s="74">
        <f t="shared" si="361"/>
        <v>44350</v>
      </c>
      <c r="AE397" s="74">
        <f t="shared" si="362"/>
        <v>44439</v>
      </c>
      <c r="AF397" s="74" t="s">
        <v>55</v>
      </c>
      <c r="AG397" s="58"/>
      <c r="AH397" s="58"/>
      <c r="AI397" s="58"/>
      <c r="AJ397" s="58"/>
      <c r="AK397" s="58"/>
      <c r="AL397" s="58"/>
      <c r="AM397" s="58"/>
      <c r="AN397" s="58"/>
      <c r="AO397" s="59"/>
      <c r="AP397" s="264"/>
      <c r="AZ397" s="34">
        <f t="shared" si="349"/>
        <v>8000</v>
      </c>
      <c r="BA397" s="34">
        <f t="shared" si="350"/>
        <v>0</v>
      </c>
    </row>
    <row r="398" spans="1:53" s="112" customFormat="1" ht="15.75" hidden="1" outlineLevel="1" x14ac:dyDescent="0.2">
      <c r="A398" s="101" t="s">
        <v>439</v>
      </c>
      <c r="B398" s="29" t="s">
        <v>456</v>
      </c>
      <c r="C398" s="31">
        <f t="shared" ref="C398:P398" si="363">SUM(C399:C403)</f>
        <v>0</v>
      </c>
      <c r="D398" s="31">
        <f t="shared" si="363"/>
        <v>35000</v>
      </c>
      <c r="E398" s="31">
        <f t="shared" si="363"/>
        <v>28000</v>
      </c>
      <c r="F398" s="31">
        <f t="shared" si="363"/>
        <v>0</v>
      </c>
      <c r="G398" s="31">
        <f t="shared" si="363"/>
        <v>28000</v>
      </c>
      <c r="H398" s="31">
        <f t="shared" si="363"/>
        <v>0</v>
      </c>
      <c r="I398" s="31">
        <f t="shared" si="363"/>
        <v>7000</v>
      </c>
      <c r="J398" s="31">
        <f t="shared" si="363"/>
        <v>0</v>
      </c>
      <c r="K398" s="31">
        <f t="shared" si="363"/>
        <v>7000</v>
      </c>
      <c r="L398" s="31">
        <f t="shared" si="363"/>
        <v>0</v>
      </c>
      <c r="M398" s="31">
        <f t="shared" si="363"/>
        <v>0</v>
      </c>
      <c r="N398" s="31">
        <f t="shared" si="363"/>
        <v>0</v>
      </c>
      <c r="O398" s="31">
        <f t="shared" si="363"/>
        <v>0</v>
      </c>
      <c r="P398" s="31">
        <f t="shared" si="363"/>
        <v>0</v>
      </c>
      <c r="Q398" s="31" t="s">
        <v>41</v>
      </c>
      <c r="R398" s="110" t="s">
        <v>41</v>
      </c>
      <c r="S398" s="110" t="s">
        <v>41</v>
      </c>
      <c r="T398" s="110" t="s">
        <v>41</v>
      </c>
      <c r="U398" s="110" t="s">
        <v>41</v>
      </c>
      <c r="V398" s="110" t="s">
        <v>41</v>
      </c>
      <c r="W398" s="110" t="s">
        <v>41</v>
      </c>
      <c r="X398" s="31" t="s">
        <v>41</v>
      </c>
      <c r="Y398" s="31" t="s">
        <v>41</v>
      </c>
      <c r="Z398" s="31" t="s">
        <v>41</v>
      </c>
      <c r="AA398" s="31" t="s">
        <v>41</v>
      </c>
      <c r="AB398" s="31" t="s">
        <v>41</v>
      </c>
      <c r="AC398" s="31" t="s">
        <v>41</v>
      </c>
      <c r="AD398" s="31" t="s">
        <v>41</v>
      </c>
      <c r="AE398" s="31" t="s">
        <v>41</v>
      </c>
      <c r="AF398" s="31" t="s">
        <v>41</v>
      </c>
      <c r="AG398" s="31" t="s">
        <v>41</v>
      </c>
      <c r="AH398" s="31" t="s">
        <v>41</v>
      </c>
      <c r="AI398" s="31" t="s">
        <v>41</v>
      </c>
      <c r="AJ398" s="31" t="s">
        <v>41</v>
      </c>
      <c r="AK398" s="31" t="s">
        <v>41</v>
      </c>
      <c r="AL398" s="31" t="s">
        <v>41</v>
      </c>
      <c r="AM398" s="31" t="s">
        <v>41</v>
      </c>
      <c r="AN398" s="31" t="s">
        <v>41</v>
      </c>
      <c r="AO398" s="179" t="s">
        <v>41</v>
      </c>
      <c r="AP398" s="274"/>
      <c r="AZ398" s="34">
        <f t="shared" si="349"/>
        <v>28000</v>
      </c>
      <c r="BA398" s="34">
        <f t="shared" si="350"/>
        <v>0</v>
      </c>
    </row>
    <row r="399" spans="1:53" s="128" customFormat="1" ht="15.75" hidden="1" outlineLevel="2" x14ac:dyDescent="0.25">
      <c r="A399" s="98" t="s">
        <v>441</v>
      </c>
      <c r="B399" s="129" t="s">
        <v>458</v>
      </c>
      <c r="C399" s="58">
        <v>0</v>
      </c>
      <c r="D399" s="58">
        <f>E399+I399+M399</f>
        <v>6000</v>
      </c>
      <c r="E399" s="58">
        <v>6000</v>
      </c>
      <c r="F399" s="58">
        <v>0</v>
      </c>
      <c r="G399" s="58">
        <v>6000</v>
      </c>
      <c r="H399" s="58">
        <v>0</v>
      </c>
      <c r="I399" s="58">
        <f>SUM(J399:L399)</f>
        <v>0</v>
      </c>
      <c r="J399" s="59">
        <v>0</v>
      </c>
      <c r="K399" s="58">
        <v>0</v>
      </c>
      <c r="L399" s="58">
        <v>0</v>
      </c>
      <c r="M399" s="58">
        <f>SUM(N399:P399)</f>
        <v>0</v>
      </c>
      <c r="N399" s="59">
        <v>0</v>
      </c>
      <c r="O399" s="58">
        <v>0</v>
      </c>
      <c r="P399" s="58">
        <v>0</v>
      </c>
      <c r="Q399" s="60" t="s">
        <v>55</v>
      </c>
      <c r="R399" s="131" t="s">
        <v>41</v>
      </c>
      <c r="S399" s="74">
        <v>44274</v>
      </c>
      <c r="T399" s="74">
        <f t="shared" ref="T399:T403" si="364">S399+10</f>
        <v>44284</v>
      </c>
      <c r="U399" s="74">
        <f t="shared" ref="U399:U403" si="365">T399+7</f>
        <v>44291</v>
      </c>
      <c r="V399" s="74">
        <f t="shared" ref="V399:V403" si="366">U399+10</f>
        <v>44301</v>
      </c>
      <c r="W399" s="74">
        <f t="shared" ref="W399:W400" si="367">V399+60</f>
        <v>44361</v>
      </c>
      <c r="X399" s="130"/>
      <c r="Y399" s="130"/>
      <c r="Z399" s="130"/>
      <c r="AA399" s="130"/>
      <c r="AB399" s="130"/>
      <c r="AC399" s="74">
        <f t="shared" ref="AC399:AC400" si="368">U399+2</f>
        <v>44293</v>
      </c>
      <c r="AD399" s="74">
        <f t="shared" ref="AD399:AD403" si="369">V399+1</f>
        <v>44302</v>
      </c>
      <c r="AE399" s="74">
        <f t="shared" ref="AE399:AE403" si="370">W399</f>
        <v>44361</v>
      </c>
      <c r="AF399" s="74">
        <f t="shared" ref="AF399:AF400" si="371">W399+21</f>
        <v>44382</v>
      </c>
      <c r="AG399" s="130"/>
      <c r="AH399" s="130"/>
      <c r="AI399" s="130"/>
      <c r="AJ399" s="130"/>
      <c r="AK399" s="130"/>
      <c r="AL399" s="130"/>
      <c r="AM399" s="130"/>
      <c r="AN399" s="130"/>
      <c r="AO399" s="247"/>
      <c r="AP399" s="280"/>
      <c r="AZ399" s="34">
        <f t="shared" si="349"/>
        <v>6000</v>
      </c>
      <c r="BA399" s="34">
        <f t="shared" si="350"/>
        <v>0</v>
      </c>
    </row>
    <row r="400" spans="1:53" s="128" customFormat="1" ht="15.75" hidden="1" outlineLevel="2" x14ac:dyDescent="0.25">
      <c r="A400" s="98" t="s">
        <v>443</v>
      </c>
      <c r="B400" s="129" t="s">
        <v>460</v>
      </c>
      <c r="C400" s="58">
        <v>0</v>
      </c>
      <c r="D400" s="58">
        <f>E400+I400+M400</f>
        <v>6000</v>
      </c>
      <c r="E400" s="58">
        <v>6000</v>
      </c>
      <c r="F400" s="58">
        <v>0</v>
      </c>
      <c r="G400" s="58">
        <v>6000</v>
      </c>
      <c r="H400" s="58">
        <v>0</v>
      </c>
      <c r="I400" s="58">
        <f>SUM(J400:L400)</f>
        <v>0</v>
      </c>
      <c r="J400" s="59">
        <v>0</v>
      </c>
      <c r="K400" s="58">
        <v>0</v>
      </c>
      <c r="L400" s="58">
        <v>0</v>
      </c>
      <c r="M400" s="58">
        <f>SUM(N400:P400)</f>
        <v>0</v>
      </c>
      <c r="N400" s="59">
        <v>0</v>
      </c>
      <c r="O400" s="58">
        <v>0</v>
      </c>
      <c r="P400" s="58">
        <v>0</v>
      </c>
      <c r="Q400" s="60" t="s">
        <v>55</v>
      </c>
      <c r="R400" s="131" t="s">
        <v>41</v>
      </c>
      <c r="S400" s="74">
        <v>44274</v>
      </c>
      <c r="T400" s="74">
        <f t="shared" si="364"/>
        <v>44284</v>
      </c>
      <c r="U400" s="74">
        <f t="shared" si="365"/>
        <v>44291</v>
      </c>
      <c r="V400" s="74">
        <f t="shared" si="366"/>
        <v>44301</v>
      </c>
      <c r="W400" s="74">
        <f t="shared" si="367"/>
        <v>44361</v>
      </c>
      <c r="X400" s="130"/>
      <c r="Y400" s="130"/>
      <c r="Z400" s="130"/>
      <c r="AA400" s="130"/>
      <c r="AB400" s="130"/>
      <c r="AC400" s="74">
        <f t="shared" si="368"/>
        <v>44293</v>
      </c>
      <c r="AD400" s="74">
        <f t="shared" si="369"/>
        <v>44302</v>
      </c>
      <c r="AE400" s="74">
        <f t="shared" si="370"/>
        <v>44361</v>
      </c>
      <c r="AF400" s="74">
        <f t="shared" si="371"/>
        <v>44382</v>
      </c>
      <c r="AG400" s="130"/>
      <c r="AH400" s="130"/>
      <c r="AI400" s="130"/>
      <c r="AJ400" s="130"/>
      <c r="AK400" s="130"/>
      <c r="AL400" s="130"/>
      <c r="AM400" s="130"/>
      <c r="AN400" s="130"/>
      <c r="AO400" s="247"/>
      <c r="AP400" s="280"/>
      <c r="AZ400" s="34">
        <f t="shared" si="349"/>
        <v>6000</v>
      </c>
      <c r="BA400" s="34">
        <f t="shared" si="350"/>
        <v>0</v>
      </c>
    </row>
    <row r="401" spans="1:53" s="112" customFormat="1" ht="15.75" hidden="1" outlineLevel="2" x14ac:dyDescent="0.2">
      <c r="A401" s="98" t="s">
        <v>445</v>
      </c>
      <c r="B401" s="78" t="s">
        <v>462</v>
      </c>
      <c r="C401" s="58">
        <v>0</v>
      </c>
      <c r="D401" s="58">
        <f>E401+I401+M401</f>
        <v>8000</v>
      </c>
      <c r="E401" s="58">
        <f t="shared" ref="E401:E402" si="372">F401+G401+H401</f>
        <v>8000</v>
      </c>
      <c r="F401" s="58">
        <v>0</v>
      </c>
      <c r="G401" s="58">
        <v>8000</v>
      </c>
      <c r="H401" s="58">
        <v>0</v>
      </c>
      <c r="I401" s="58">
        <f>SUM(J401:L401)</f>
        <v>0</v>
      </c>
      <c r="J401" s="59">
        <v>0</v>
      </c>
      <c r="K401" s="58">
        <v>0</v>
      </c>
      <c r="L401" s="58">
        <v>0</v>
      </c>
      <c r="M401" s="58">
        <f>SUM(N401:P401)</f>
        <v>0</v>
      </c>
      <c r="N401" s="59">
        <v>0</v>
      </c>
      <c r="O401" s="58">
        <v>0</v>
      </c>
      <c r="P401" s="58">
        <v>0</v>
      </c>
      <c r="Q401" s="60" t="s">
        <v>55</v>
      </c>
      <c r="R401" s="74">
        <v>44317</v>
      </c>
      <c r="S401" s="74">
        <f t="shared" ref="S401:S403" si="373">R401+5</f>
        <v>44322</v>
      </c>
      <c r="T401" s="74">
        <f t="shared" si="364"/>
        <v>44332</v>
      </c>
      <c r="U401" s="74">
        <f t="shared" si="365"/>
        <v>44339</v>
      </c>
      <c r="V401" s="74">
        <f t="shared" si="366"/>
        <v>44349</v>
      </c>
      <c r="W401" s="74">
        <f t="shared" ref="W401:W403" si="374">V401+90</f>
        <v>44439</v>
      </c>
      <c r="X401" s="74"/>
      <c r="Y401" s="74"/>
      <c r="Z401" s="74"/>
      <c r="AA401" s="74"/>
      <c r="AB401" s="74"/>
      <c r="AC401" s="74" t="s">
        <v>55</v>
      </c>
      <c r="AD401" s="74">
        <f t="shared" si="369"/>
        <v>44350</v>
      </c>
      <c r="AE401" s="74">
        <f t="shared" si="370"/>
        <v>44439</v>
      </c>
      <c r="AF401" s="74" t="s">
        <v>55</v>
      </c>
      <c r="AG401" s="58"/>
      <c r="AH401" s="58"/>
      <c r="AI401" s="58"/>
      <c r="AJ401" s="58"/>
      <c r="AK401" s="58"/>
      <c r="AL401" s="58"/>
      <c r="AM401" s="58"/>
      <c r="AN401" s="58"/>
      <c r="AO401" s="59"/>
      <c r="AP401" s="275"/>
      <c r="AZ401" s="34">
        <f t="shared" si="349"/>
        <v>8000</v>
      </c>
      <c r="BA401" s="34">
        <f t="shared" si="350"/>
        <v>0</v>
      </c>
    </row>
    <row r="402" spans="1:53" s="112" customFormat="1" ht="15.75" hidden="1" outlineLevel="2" x14ac:dyDescent="0.2">
      <c r="A402" s="98" t="s">
        <v>447</v>
      </c>
      <c r="B402" s="78" t="s">
        <v>464</v>
      </c>
      <c r="C402" s="58">
        <v>0</v>
      </c>
      <c r="D402" s="58">
        <f>E402+I402+M402</f>
        <v>8000</v>
      </c>
      <c r="E402" s="58">
        <f t="shared" si="372"/>
        <v>8000</v>
      </c>
      <c r="F402" s="58">
        <v>0</v>
      </c>
      <c r="G402" s="58">
        <v>8000</v>
      </c>
      <c r="H402" s="58">
        <v>0</v>
      </c>
      <c r="I402" s="58">
        <f>SUM(J402:L402)</f>
        <v>0</v>
      </c>
      <c r="J402" s="59">
        <v>0</v>
      </c>
      <c r="K402" s="58">
        <v>0</v>
      </c>
      <c r="L402" s="58">
        <v>0</v>
      </c>
      <c r="M402" s="58">
        <f>SUM(N402:P402)</f>
        <v>0</v>
      </c>
      <c r="N402" s="59">
        <v>0</v>
      </c>
      <c r="O402" s="58">
        <v>0</v>
      </c>
      <c r="P402" s="58">
        <v>0</v>
      </c>
      <c r="Q402" s="60" t="s">
        <v>55</v>
      </c>
      <c r="R402" s="74">
        <v>44317</v>
      </c>
      <c r="S402" s="74">
        <f t="shared" si="373"/>
        <v>44322</v>
      </c>
      <c r="T402" s="74">
        <f t="shared" si="364"/>
        <v>44332</v>
      </c>
      <c r="U402" s="74">
        <f t="shared" si="365"/>
        <v>44339</v>
      </c>
      <c r="V402" s="74">
        <f t="shared" si="366"/>
        <v>44349</v>
      </c>
      <c r="W402" s="74">
        <f t="shared" si="374"/>
        <v>44439</v>
      </c>
      <c r="X402" s="74"/>
      <c r="Y402" s="74"/>
      <c r="Z402" s="74"/>
      <c r="AA402" s="74"/>
      <c r="AB402" s="74"/>
      <c r="AC402" s="74" t="s">
        <v>55</v>
      </c>
      <c r="AD402" s="74">
        <f t="shared" si="369"/>
        <v>44350</v>
      </c>
      <c r="AE402" s="74">
        <f t="shared" si="370"/>
        <v>44439</v>
      </c>
      <c r="AF402" s="74" t="s">
        <v>55</v>
      </c>
      <c r="AG402" s="58"/>
      <c r="AH402" s="58"/>
      <c r="AI402" s="58"/>
      <c r="AJ402" s="58"/>
      <c r="AK402" s="58"/>
      <c r="AL402" s="58"/>
      <c r="AM402" s="58"/>
      <c r="AN402" s="58"/>
      <c r="AO402" s="59"/>
      <c r="AP402" s="275"/>
      <c r="AZ402" s="34">
        <f t="shared" si="349"/>
        <v>8000</v>
      </c>
      <c r="BA402" s="34">
        <f t="shared" si="350"/>
        <v>0</v>
      </c>
    </row>
    <row r="403" spans="1:53" s="112" customFormat="1" ht="15.75" hidden="1" outlineLevel="2" x14ac:dyDescent="0.2">
      <c r="A403" s="98" t="s">
        <v>449</v>
      </c>
      <c r="B403" s="78" t="s">
        <v>799</v>
      </c>
      <c r="C403" s="58">
        <v>0</v>
      </c>
      <c r="D403" s="58">
        <f>E403+I403+M403</f>
        <v>7000</v>
      </c>
      <c r="E403" s="58">
        <f>SUM(F403:H403)</f>
        <v>0</v>
      </c>
      <c r="F403" s="58">
        <v>0</v>
      </c>
      <c r="G403" s="58">
        <v>0</v>
      </c>
      <c r="H403" s="59">
        <v>0</v>
      </c>
      <c r="I403" s="58">
        <f>SUM(J403:L403)</f>
        <v>7000</v>
      </c>
      <c r="J403" s="59">
        <v>0</v>
      </c>
      <c r="K403" s="58">
        <v>7000</v>
      </c>
      <c r="L403" s="58">
        <v>0</v>
      </c>
      <c r="M403" s="58">
        <f>SUM(N403:P403)</f>
        <v>0</v>
      </c>
      <c r="N403" s="58">
        <v>0</v>
      </c>
      <c r="O403" s="58">
        <v>0</v>
      </c>
      <c r="P403" s="58">
        <v>0</v>
      </c>
      <c r="Q403" s="60" t="s">
        <v>55</v>
      </c>
      <c r="R403" s="74">
        <v>44317</v>
      </c>
      <c r="S403" s="74">
        <f t="shared" si="373"/>
        <v>44322</v>
      </c>
      <c r="T403" s="74">
        <f t="shared" si="364"/>
        <v>44332</v>
      </c>
      <c r="U403" s="74">
        <f t="shared" si="365"/>
        <v>44339</v>
      </c>
      <c r="V403" s="74">
        <f t="shared" si="366"/>
        <v>44349</v>
      </c>
      <c r="W403" s="74">
        <f t="shared" si="374"/>
        <v>44439</v>
      </c>
      <c r="X403" s="74"/>
      <c r="Y403" s="74"/>
      <c r="Z403" s="74"/>
      <c r="AA403" s="74"/>
      <c r="AB403" s="74"/>
      <c r="AC403" s="74" t="s">
        <v>55</v>
      </c>
      <c r="AD403" s="74">
        <f t="shared" si="369"/>
        <v>44350</v>
      </c>
      <c r="AE403" s="74">
        <f t="shared" si="370"/>
        <v>44439</v>
      </c>
      <c r="AF403" s="74" t="s">
        <v>55</v>
      </c>
      <c r="AG403" s="58"/>
      <c r="AH403" s="58"/>
      <c r="AI403" s="58"/>
      <c r="AJ403" s="58"/>
      <c r="AK403" s="58"/>
      <c r="AL403" s="58"/>
      <c r="AM403" s="58"/>
      <c r="AN403" s="58"/>
      <c r="AO403" s="59"/>
      <c r="AP403" s="275"/>
      <c r="AZ403" s="34">
        <f t="shared" si="349"/>
        <v>0</v>
      </c>
      <c r="BA403" s="34">
        <f t="shared" si="350"/>
        <v>0</v>
      </c>
    </row>
    <row r="404" spans="1:53" s="54" customFormat="1" ht="15.75" hidden="1" outlineLevel="1" x14ac:dyDescent="0.2">
      <c r="A404" s="101" t="s">
        <v>455</v>
      </c>
      <c r="B404" s="29" t="s">
        <v>466</v>
      </c>
      <c r="C404" s="31">
        <f t="shared" ref="C404:P404" si="375">SUM(C405:C418)</f>
        <v>5.6</v>
      </c>
      <c r="D404" s="31">
        <f t="shared" si="375"/>
        <v>60000</v>
      </c>
      <c r="E404" s="31">
        <f t="shared" si="375"/>
        <v>54500</v>
      </c>
      <c r="F404" s="31">
        <f t="shared" si="375"/>
        <v>0</v>
      </c>
      <c r="G404" s="31">
        <f t="shared" si="375"/>
        <v>54500</v>
      </c>
      <c r="H404" s="31">
        <f t="shared" si="375"/>
        <v>0</v>
      </c>
      <c r="I404" s="31">
        <f t="shared" si="375"/>
        <v>0</v>
      </c>
      <c r="J404" s="31">
        <f t="shared" si="375"/>
        <v>0</v>
      </c>
      <c r="K404" s="31">
        <f t="shared" si="375"/>
        <v>0</v>
      </c>
      <c r="L404" s="31">
        <f t="shared" si="375"/>
        <v>0</v>
      </c>
      <c r="M404" s="31">
        <f t="shared" si="375"/>
        <v>5500</v>
      </c>
      <c r="N404" s="31">
        <f t="shared" si="375"/>
        <v>0</v>
      </c>
      <c r="O404" s="31">
        <f t="shared" si="375"/>
        <v>5500</v>
      </c>
      <c r="P404" s="31">
        <f t="shared" si="375"/>
        <v>0</v>
      </c>
      <c r="Q404" s="72" t="s">
        <v>41</v>
      </c>
      <c r="R404" s="72" t="s">
        <v>41</v>
      </c>
      <c r="S404" s="72" t="s">
        <v>41</v>
      </c>
      <c r="T404" s="72" t="s">
        <v>41</v>
      </c>
      <c r="U404" s="72" t="s">
        <v>41</v>
      </c>
      <c r="V404" s="72" t="s">
        <v>41</v>
      </c>
      <c r="W404" s="72" t="s">
        <v>41</v>
      </c>
      <c r="X404" s="72" t="s">
        <v>41</v>
      </c>
      <c r="Y404" s="72" t="s">
        <v>41</v>
      </c>
      <c r="Z404" s="72" t="s">
        <v>41</v>
      </c>
      <c r="AA404" s="72" t="s">
        <v>41</v>
      </c>
      <c r="AB404" s="72" t="s">
        <v>41</v>
      </c>
      <c r="AC404" s="72" t="s">
        <v>41</v>
      </c>
      <c r="AD404" s="72" t="s">
        <v>41</v>
      </c>
      <c r="AE404" s="72" t="s">
        <v>41</v>
      </c>
      <c r="AF404" s="72" t="s">
        <v>41</v>
      </c>
      <c r="AG404" s="52" t="s">
        <v>41</v>
      </c>
      <c r="AH404" s="52" t="s">
        <v>41</v>
      </c>
      <c r="AI404" s="52" t="s">
        <v>41</v>
      </c>
      <c r="AJ404" s="52" t="s">
        <v>41</v>
      </c>
      <c r="AK404" s="52" t="s">
        <v>41</v>
      </c>
      <c r="AL404" s="52" t="s">
        <v>41</v>
      </c>
      <c r="AM404" s="52" t="s">
        <v>41</v>
      </c>
      <c r="AN404" s="52" t="s">
        <v>41</v>
      </c>
      <c r="AO404" s="245" t="s">
        <v>41</v>
      </c>
      <c r="AP404" s="255"/>
      <c r="AZ404" s="34">
        <f t="shared" si="349"/>
        <v>54500</v>
      </c>
      <c r="BA404" s="34">
        <f t="shared" si="350"/>
        <v>0</v>
      </c>
    </row>
    <row r="405" spans="1:53" s="134" customFormat="1" ht="15.75" hidden="1" outlineLevel="2" x14ac:dyDescent="0.2">
      <c r="A405" s="98" t="s">
        <v>457</v>
      </c>
      <c r="B405" s="63" t="s">
        <v>468</v>
      </c>
      <c r="C405" s="58">
        <v>1.5</v>
      </c>
      <c r="D405" s="58">
        <f t="shared" ref="D405:D418" si="376">E405+I405+M405</f>
        <v>2500</v>
      </c>
      <c r="E405" s="58">
        <f>SUM(F405:H405)</f>
        <v>2500</v>
      </c>
      <c r="F405" s="58">
        <v>0</v>
      </c>
      <c r="G405" s="58">
        <v>2500</v>
      </c>
      <c r="H405" s="59">
        <v>0</v>
      </c>
      <c r="I405" s="58">
        <f t="shared" ref="I405:I418" si="377">SUM(J405:L405)</f>
        <v>0</v>
      </c>
      <c r="J405" s="59">
        <v>0</v>
      </c>
      <c r="K405" s="58">
        <v>0</v>
      </c>
      <c r="L405" s="58">
        <v>0</v>
      </c>
      <c r="M405" s="58">
        <f t="shared" ref="M405:M418" si="378">SUM(N405:P405)</f>
        <v>0</v>
      </c>
      <c r="N405" s="59">
        <v>0</v>
      </c>
      <c r="O405" s="58">
        <v>0</v>
      </c>
      <c r="P405" s="58">
        <v>0</v>
      </c>
      <c r="Q405" s="60" t="s">
        <v>55</v>
      </c>
      <c r="R405" s="74">
        <v>44273</v>
      </c>
      <c r="S405" s="74">
        <f>R405+5</f>
        <v>44278</v>
      </c>
      <c r="T405" s="74">
        <f>S405+10</f>
        <v>44288</v>
      </c>
      <c r="U405" s="74">
        <f>T405+7</f>
        <v>44295</v>
      </c>
      <c r="V405" s="74">
        <f>U405+10</f>
        <v>44305</v>
      </c>
      <c r="W405" s="74">
        <f>V405+120</f>
        <v>44425</v>
      </c>
      <c r="X405" s="74"/>
      <c r="Y405" s="74"/>
      <c r="Z405" s="74"/>
      <c r="AA405" s="74"/>
      <c r="AB405" s="74"/>
      <c r="AC405" s="74" t="s">
        <v>55</v>
      </c>
      <c r="AD405" s="74">
        <f>V405+1</f>
        <v>44306</v>
      </c>
      <c r="AE405" s="74">
        <f>W405</f>
        <v>44425</v>
      </c>
      <c r="AF405" s="74" t="s">
        <v>55</v>
      </c>
      <c r="AG405" s="58"/>
      <c r="AH405" s="58"/>
      <c r="AI405" s="58"/>
      <c r="AJ405" s="58"/>
      <c r="AK405" s="58"/>
      <c r="AL405" s="58"/>
      <c r="AM405" s="58"/>
      <c r="AN405" s="58"/>
      <c r="AO405" s="59"/>
      <c r="AP405" s="283"/>
      <c r="AZ405" s="34">
        <f t="shared" si="349"/>
        <v>2500</v>
      </c>
      <c r="BA405" s="34">
        <f t="shared" si="350"/>
        <v>0</v>
      </c>
    </row>
    <row r="406" spans="1:53" s="134" customFormat="1" ht="15.75" hidden="1" outlineLevel="2" x14ac:dyDescent="0.2">
      <c r="A406" s="98" t="s">
        <v>459</v>
      </c>
      <c r="B406" s="63" t="s">
        <v>470</v>
      </c>
      <c r="C406" s="58">
        <v>2</v>
      </c>
      <c r="D406" s="58">
        <f t="shared" si="376"/>
        <v>4000</v>
      </c>
      <c r="E406" s="96">
        <f>SUM(F406:H406)</f>
        <v>4000</v>
      </c>
      <c r="F406" s="58">
        <v>0</v>
      </c>
      <c r="G406" s="58">
        <v>4000</v>
      </c>
      <c r="H406" s="59">
        <v>0</v>
      </c>
      <c r="I406" s="58">
        <f t="shared" si="377"/>
        <v>0</v>
      </c>
      <c r="J406" s="59">
        <v>0</v>
      </c>
      <c r="K406" s="58">
        <v>0</v>
      </c>
      <c r="L406" s="58">
        <v>0</v>
      </c>
      <c r="M406" s="58">
        <f t="shared" si="378"/>
        <v>0</v>
      </c>
      <c r="N406" s="59">
        <v>0</v>
      </c>
      <c r="O406" s="58">
        <v>0</v>
      </c>
      <c r="P406" s="58">
        <v>0</v>
      </c>
      <c r="Q406" s="60" t="s">
        <v>55</v>
      </c>
      <c r="R406" s="74">
        <v>44274</v>
      </c>
      <c r="S406" s="74">
        <f>R406+5</f>
        <v>44279</v>
      </c>
      <c r="T406" s="74">
        <f>S406+10</f>
        <v>44289</v>
      </c>
      <c r="U406" s="74">
        <f>T406+7</f>
        <v>44296</v>
      </c>
      <c r="V406" s="74">
        <f>U406+10</f>
        <v>44306</v>
      </c>
      <c r="W406" s="74">
        <f>V406+120</f>
        <v>44426</v>
      </c>
      <c r="X406" s="74"/>
      <c r="Y406" s="74"/>
      <c r="Z406" s="74"/>
      <c r="AA406" s="74"/>
      <c r="AB406" s="74"/>
      <c r="AC406" s="74" t="s">
        <v>55</v>
      </c>
      <c r="AD406" s="74">
        <f>V406+1</f>
        <v>44307</v>
      </c>
      <c r="AE406" s="74">
        <f>W406</f>
        <v>44426</v>
      </c>
      <c r="AF406" s="74" t="s">
        <v>55</v>
      </c>
      <c r="AG406" s="58"/>
      <c r="AH406" s="58"/>
      <c r="AI406" s="58"/>
      <c r="AJ406" s="58"/>
      <c r="AK406" s="58"/>
      <c r="AL406" s="58"/>
      <c r="AM406" s="58"/>
      <c r="AN406" s="58"/>
      <c r="AO406" s="59"/>
      <c r="AP406" s="279" t="s">
        <v>471</v>
      </c>
      <c r="AZ406" s="34">
        <f t="shared" si="349"/>
        <v>4000</v>
      </c>
      <c r="BA406" s="34">
        <f t="shared" si="350"/>
        <v>0</v>
      </c>
    </row>
    <row r="407" spans="1:53" s="136" customFormat="1" ht="15.75" hidden="1" outlineLevel="2" x14ac:dyDescent="0.2">
      <c r="A407" s="98" t="s">
        <v>461</v>
      </c>
      <c r="B407" s="63" t="s">
        <v>909</v>
      </c>
      <c r="C407" s="58">
        <v>0</v>
      </c>
      <c r="D407" s="58">
        <f t="shared" si="376"/>
        <v>6000</v>
      </c>
      <c r="E407" s="58">
        <f>SUM(F407:H407)</f>
        <v>6000</v>
      </c>
      <c r="F407" s="58">
        <v>0</v>
      </c>
      <c r="G407" s="58">
        <v>6000</v>
      </c>
      <c r="H407" s="59">
        <v>0</v>
      </c>
      <c r="I407" s="58">
        <f t="shared" si="377"/>
        <v>0</v>
      </c>
      <c r="J407" s="59">
        <v>0</v>
      </c>
      <c r="K407" s="58">
        <v>0</v>
      </c>
      <c r="L407" s="58">
        <v>0</v>
      </c>
      <c r="M407" s="58">
        <f t="shared" si="378"/>
        <v>0</v>
      </c>
      <c r="N407" s="59">
        <v>0</v>
      </c>
      <c r="O407" s="58">
        <v>0</v>
      </c>
      <c r="P407" s="58">
        <v>0</v>
      </c>
      <c r="Q407" s="60" t="s">
        <v>214</v>
      </c>
      <c r="R407" s="74">
        <v>44349</v>
      </c>
      <c r="S407" s="74">
        <f>R407+5</f>
        <v>44354</v>
      </c>
      <c r="T407" s="74">
        <f>S407+10</f>
        <v>44364</v>
      </c>
      <c r="U407" s="74">
        <f>T407+7</f>
        <v>44371</v>
      </c>
      <c r="V407" s="74">
        <f>U407+10</f>
        <v>44381</v>
      </c>
      <c r="W407" s="74">
        <f>V407+120</f>
        <v>44501</v>
      </c>
      <c r="X407" s="74"/>
      <c r="Y407" s="74"/>
      <c r="Z407" s="74"/>
      <c r="AA407" s="74"/>
      <c r="AB407" s="74"/>
      <c r="AC407" s="74">
        <f>U407+2</f>
        <v>44373</v>
      </c>
      <c r="AD407" s="74">
        <f>V407+1</f>
        <v>44382</v>
      </c>
      <c r="AE407" s="74">
        <f>W407</f>
        <v>44501</v>
      </c>
      <c r="AF407" s="74">
        <f>W407+10</f>
        <v>44511</v>
      </c>
      <c r="AG407" s="58"/>
      <c r="AH407" s="58"/>
      <c r="AI407" s="58"/>
      <c r="AJ407" s="58"/>
      <c r="AK407" s="58"/>
      <c r="AL407" s="58"/>
      <c r="AM407" s="58"/>
      <c r="AN407" s="58"/>
      <c r="AO407" s="59"/>
      <c r="AP407" s="261" t="s">
        <v>911</v>
      </c>
      <c r="AZ407" s="34">
        <f t="shared" si="349"/>
        <v>6000</v>
      </c>
      <c r="BA407" s="34">
        <f t="shared" si="350"/>
        <v>0</v>
      </c>
    </row>
    <row r="408" spans="1:53" customFormat="1" ht="15.75" hidden="1" outlineLevel="2" x14ac:dyDescent="0.25">
      <c r="A408" s="98" t="s">
        <v>463</v>
      </c>
      <c r="B408" s="137" t="s">
        <v>479</v>
      </c>
      <c r="C408" s="58">
        <v>0</v>
      </c>
      <c r="D408" s="58">
        <f t="shared" si="376"/>
        <v>6000</v>
      </c>
      <c r="E408" s="58">
        <v>6000</v>
      </c>
      <c r="F408" s="58">
        <v>0</v>
      </c>
      <c r="G408" s="58">
        <v>6000</v>
      </c>
      <c r="H408" s="58">
        <v>0</v>
      </c>
      <c r="I408" s="58">
        <f t="shared" si="377"/>
        <v>0</v>
      </c>
      <c r="J408" s="59">
        <v>0</v>
      </c>
      <c r="K408" s="58">
        <v>0</v>
      </c>
      <c r="L408" s="58">
        <v>0</v>
      </c>
      <c r="M408" s="58">
        <f t="shared" si="378"/>
        <v>0</v>
      </c>
      <c r="N408" s="59">
        <v>0</v>
      </c>
      <c r="O408" s="58">
        <v>0</v>
      </c>
      <c r="P408" s="58">
        <v>0</v>
      </c>
      <c r="Q408" s="60" t="s">
        <v>55</v>
      </c>
      <c r="R408" s="127" t="s">
        <v>41</v>
      </c>
      <c r="S408" s="74">
        <v>44277</v>
      </c>
      <c r="T408" s="74">
        <f t="shared" ref="T408:T414" si="379">S408+10</f>
        <v>44287</v>
      </c>
      <c r="U408" s="74">
        <f t="shared" ref="U408:U414" si="380">T408+7</f>
        <v>44294</v>
      </c>
      <c r="V408" s="74">
        <f t="shared" ref="V408:V414" si="381">U408+10</f>
        <v>44304</v>
      </c>
      <c r="W408" s="82">
        <f t="shared" ref="W408:W413" si="382">V408+60</f>
        <v>44364</v>
      </c>
      <c r="X408" s="81"/>
      <c r="Y408" s="81"/>
      <c r="Z408" s="81"/>
      <c r="AA408" s="81"/>
      <c r="AB408" s="81"/>
      <c r="AC408" s="74">
        <f t="shared" ref="AC408:AC413" si="383">U408+2</f>
        <v>44296</v>
      </c>
      <c r="AD408" s="74">
        <f t="shared" ref="AD408:AD414" si="384">V408+1</f>
        <v>44305</v>
      </c>
      <c r="AE408" s="74">
        <f t="shared" ref="AE408:AE414" si="385">W408</f>
        <v>44364</v>
      </c>
      <c r="AF408" s="74">
        <f t="shared" ref="AF408:AF413" si="386">W408+21</f>
        <v>44385</v>
      </c>
      <c r="AG408" s="81"/>
      <c r="AH408" s="81"/>
      <c r="AI408" s="81"/>
      <c r="AJ408" s="81"/>
      <c r="AK408" s="81"/>
      <c r="AL408" s="81"/>
      <c r="AM408" s="81"/>
      <c r="AN408" s="81"/>
      <c r="AO408" s="246"/>
      <c r="AP408" s="265"/>
      <c r="AZ408" s="34">
        <f t="shared" si="349"/>
        <v>6000</v>
      </c>
      <c r="BA408" s="34">
        <f t="shared" si="350"/>
        <v>0</v>
      </c>
    </row>
    <row r="409" spans="1:53" customFormat="1" ht="15.75" hidden="1" outlineLevel="2" x14ac:dyDescent="0.25">
      <c r="A409" s="98" t="s">
        <v>886</v>
      </c>
      <c r="B409" s="137" t="s">
        <v>481</v>
      </c>
      <c r="C409" s="58">
        <v>0</v>
      </c>
      <c r="D409" s="58">
        <f t="shared" si="376"/>
        <v>6000</v>
      </c>
      <c r="E409" s="58">
        <v>6000</v>
      </c>
      <c r="F409" s="58">
        <v>0</v>
      </c>
      <c r="G409" s="58">
        <v>6000</v>
      </c>
      <c r="H409" s="58">
        <v>0</v>
      </c>
      <c r="I409" s="58">
        <f t="shared" si="377"/>
        <v>0</v>
      </c>
      <c r="J409" s="59">
        <v>0</v>
      </c>
      <c r="K409" s="58">
        <v>0</v>
      </c>
      <c r="L409" s="58">
        <v>0</v>
      </c>
      <c r="M409" s="58">
        <f t="shared" si="378"/>
        <v>0</v>
      </c>
      <c r="N409" s="59">
        <v>0</v>
      </c>
      <c r="O409" s="58">
        <v>0</v>
      </c>
      <c r="P409" s="58">
        <v>0</v>
      </c>
      <c r="Q409" s="60" t="s">
        <v>55</v>
      </c>
      <c r="R409" s="127" t="s">
        <v>41</v>
      </c>
      <c r="S409" s="74">
        <v>44277</v>
      </c>
      <c r="T409" s="74">
        <f t="shared" si="379"/>
        <v>44287</v>
      </c>
      <c r="U409" s="74">
        <f t="shared" si="380"/>
        <v>44294</v>
      </c>
      <c r="V409" s="74">
        <f t="shared" si="381"/>
        <v>44304</v>
      </c>
      <c r="W409" s="82">
        <f t="shared" si="382"/>
        <v>44364</v>
      </c>
      <c r="X409" s="81"/>
      <c r="Y409" s="81"/>
      <c r="Z409" s="81"/>
      <c r="AA409" s="81"/>
      <c r="AB409" s="81"/>
      <c r="AC409" s="74">
        <f t="shared" si="383"/>
        <v>44296</v>
      </c>
      <c r="AD409" s="74">
        <f t="shared" si="384"/>
        <v>44305</v>
      </c>
      <c r="AE409" s="74">
        <f t="shared" si="385"/>
        <v>44364</v>
      </c>
      <c r="AF409" s="74">
        <f t="shared" si="386"/>
        <v>44385</v>
      </c>
      <c r="AG409" s="81"/>
      <c r="AH409" s="81"/>
      <c r="AI409" s="81"/>
      <c r="AJ409" s="81"/>
      <c r="AK409" s="81"/>
      <c r="AL409" s="81"/>
      <c r="AM409" s="81"/>
      <c r="AN409" s="81"/>
      <c r="AO409" s="246"/>
      <c r="AP409" s="265"/>
      <c r="AZ409" s="34">
        <f t="shared" si="349"/>
        <v>6000</v>
      </c>
      <c r="BA409" s="34">
        <f t="shared" si="350"/>
        <v>0</v>
      </c>
    </row>
    <row r="410" spans="1:53" customFormat="1" ht="15.75" hidden="1" outlineLevel="2" x14ac:dyDescent="0.25">
      <c r="A410" s="98" t="s">
        <v>893</v>
      </c>
      <c r="B410" s="137" t="s">
        <v>483</v>
      </c>
      <c r="C410" s="58">
        <v>0</v>
      </c>
      <c r="D410" s="58">
        <f t="shared" si="376"/>
        <v>6000</v>
      </c>
      <c r="E410" s="58">
        <v>6000</v>
      </c>
      <c r="F410" s="58">
        <v>0</v>
      </c>
      <c r="G410" s="58">
        <v>6000</v>
      </c>
      <c r="H410" s="58">
        <v>0</v>
      </c>
      <c r="I410" s="58">
        <f t="shared" si="377"/>
        <v>0</v>
      </c>
      <c r="J410" s="59">
        <v>0</v>
      </c>
      <c r="K410" s="58">
        <v>0</v>
      </c>
      <c r="L410" s="58">
        <v>0</v>
      </c>
      <c r="M410" s="58">
        <f t="shared" si="378"/>
        <v>0</v>
      </c>
      <c r="N410" s="59">
        <v>0</v>
      </c>
      <c r="O410" s="58">
        <v>0</v>
      </c>
      <c r="P410" s="58">
        <v>0</v>
      </c>
      <c r="Q410" s="60" t="s">
        <v>55</v>
      </c>
      <c r="R410" s="127" t="s">
        <v>41</v>
      </c>
      <c r="S410" s="74">
        <v>44278</v>
      </c>
      <c r="T410" s="74">
        <f t="shared" si="379"/>
        <v>44288</v>
      </c>
      <c r="U410" s="74">
        <f t="shared" si="380"/>
        <v>44295</v>
      </c>
      <c r="V410" s="74">
        <f t="shared" si="381"/>
        <v>44305</v>
      </c>
      <c r="W410" s="82">
        <f t="shared" si="382"/>
        <v>44365</v>
      </c>
      <c r="X410" s="81"/>
      <c r="Y410" s="81"/>
      <c r="Z410" s="81"/>
      <c r="AA410" s="81"/>
      <c r="AB410" s="81"/>
      <c r="AC410" s="74">
        <f t="shared" si="383"/>
        <v>44297</v>
      </c>
      <c r="AD410" s="74">
        <f t="shared" si="384"/>
        <v>44306</v>
      </c>
      <c r="AE410" s="74">
        <f t="shared" si="385"/>
        <v>44365</v>
      </c>
      <c r="AF410" s="74">
        <f t="shared" si="386"/>
        <v>44386</v>
      </c>
      <c r="AG410" s="81"/>
      <c r="AH410" s="81"/>
      <c r="AI410" s="81"/>
      <c r="AJ410" s="81"/>
      <c r="AK410" s="81"/>
      <c r="AL410" s="81"/>
      <c r="AM410" s="81"/>
      <c r="AN410" s="81"/>
      <c r="AO410" s="246"/>
      <c r="AP410" s="265"/>
      <c r="AZ410" s="34">
        <f t="shared" si="349"/>
        <v>6000</v>
      </c>
      <c r="BA410" s="34">
        <f t="shared" si="350"/>
        <v>0</v>
      </c>
    </row>
    <row r="411" spans="1:53" customFormat="1" ht="15.75" hidden="1" outlineLevel="2" x14ac:dyDescent="0.25">
      <c r="A411" s="98" t="s">
        <v>894</v>
      </c>
      <c r="B411" s="137" t="s">
        <v>485</v>
      </c>
      <c r="C411" s="58">
        <v>0</v>
      </c>
      <c r="D411" s="58">
        <f t="shared" si="376"/>
        <v>6000</v>
      </c>
      <c r="E411" s="58">
        <v>6000</v>
      </c>
      <c r="F411" s="58">
        <v>0</v>
      </c>
      <c r="G411" s="58">
        <v>6000</v>
      </c>
      <c r="H411" s="58">
        <v>0</v>
      </c>
      <c r="I411" s="58">
        <f t="shared" si="377"/>
        <v>0</v>
      </c>
      <c r="J411" s="59">
        <v>0</v>
      </c>
      <c r="K411" s="58">
        <v>0</v>
      </c>
      <c r="L411" s="58">
        <v>0</v>
      </c>
      <c r="M411" s="58">
        <f t="shared" si="378"/>
        <v>0</v>
      </c>
      <c r="N411" s="59">
        <v>0</v>
      </c>
      <c r="O411" s="58">
        <v>0</v>
      </c>
      <c r="P411" s="58">
        <v>0</v>
      </c>
      <c r="Q411" s="60" t="s">
        <v>55</v>
      </c>
      <c r="R411" s="127" t="s">
        <v>41</v>
      </c>
      <c r="S411" s="74">
        <v>44278</v>
      </c>
      <c r="T411" s="74">
        <f t="shared" si="379"/>
        <v>44288</v>
      </c>
      <c r="U411" s="74">
        <f t="shared" si="380"/>
        <v>44295</v>
      </c>
      <c r="V411" s="74">
        <f t="shared" si="381"/>
        <v>44305</v>
      </c>
      <c r="W411" s="82">
        <f t="shared" si="382"/>
        <v>44365</v>
      </c>
      <c r="X411" s="81"/>
      <c r="Y411" s="81"/>
      <c r="Z411" s="81"/>
      <c r="AA411" s="81"/>
      <c r="AB411" s="81"/>
      <c r="AC411" s="74">
        <f t="shared" si="383"/>
        <v>44297</v>
      </c>
      <c r="AD411" s="74">
        <f t="shared" si="384"/>
        <v>44306</v>
      </c>
      <c r="AE411" s="74">
        <f t="shared" si="385"/>
        <v>44365</v>
      </c>
      <c r="AF411" s="74">
        <f t="shared" si="386"/>
        <v>44386</v>
      </c>
      <c r="AG411" s="81"/>
      <c r="AH411" s="81"/>
      <c r="AI411" s="81"/>
      <c r="AJ411" s="81"/>
      <c r="AK411" s="81"/>
      <c r="AL411" s="81"/>
      <c r="AM411" s="81"/>
      <c r="AN411" s="81"/>
      <c r="AO411" s="246"/>
      <c r="AP411" s="265"/>
      <c r="AZ411" s="34">
        <f t="shared" si="349"/>
        <v>6000</v>
      </c>
      <c r="BA411" s="34">
        <f t="shared" si="350"/>
        <v>0</v>
      </c>
    </row>
    <row r="412" spans="1:53" customFormat="1" ht="15.75" hidden="1" outlineLevel="2" x14ac:dyDescent="0.25">
      <c r="A412" s="98" t="s">
        <v>895</v>
      </c>
      <c r="B412" s="137" t="s">
        <v>487</v>
      </c>
      <c r="C412" s="58">
        <v>0</v>
      </c>
      <c r="D412" s="58">
        <f t="shared" si="376"/>
        <v>6000</v>
      </c>
      <c r="E412" s="58">
        <v>6000</v>
      </c>
      <c r="F412" s="58">
        <v>0</v>
      </c>
      <c r="G412" s="58">
        <v>6000</v>
      </c>
      <c r="H412" s="58">
        <v>0</v>
      </c>
      <c r="I412" s="58">
        <f t="shared" si="377"/>
        <v>0</v>
      </c>
      <c r="J412" s="59">
        <v>0</v>
      </c>
      <c r="K412" s="58">
        <v>0</v>
      </c>
      <c r="L412" s="58">
        <v>0</v>
      </c>
      <c r="M412" s="58">
        <f t="shared" si="378"/>
        <v>0</v>
      </c>
      <c r="N412" s="59">
        <v>0</v>
      </c>
      <c r="O412" s="58">
        <v>0</v>
      </c>
      <c r="P412" s="58">
        <v>0</v>
      </c>
      <c r="Q412" s="60" t="s">
        <v>55</v>
      </c>
      <c r="R412" s="127" t="s">
        <v>41</v>
      </c>
      <c r="S412" s="74">
        <v>44278</v>
      </c>
      <c r="T412" s="74">
        <f t="shared" si="379"/>
        <v>44288</v>
      </c>
      <c r="U412" s="74">
        <f t="shared" si="380"/>
        <v>44295</v>
      </c>
      <c r="V412" s="74">
        <f t="shared" si="381"/>
        <v>44305</v>
      </c>
      <c r="W412" s="82">
        <f t="shared" si="382"/>
        <v>44365</v>
      </c>
      <c r="X412" s="81"/>
      <c r="Y412" s="81"/>
      <c r="Z412" s="81"/>
      <c r="AA412" s="81"/>
      <c r="AB412" s="81"/>
      <c r="AC412" s="74">
        <f t="shared" si="383"/>
        <v>44297</v>
      </c>
      <c r="AD412" s="74">
        <f t="shared" si="384"/>
        <v>44306</v>
      </c>
      <c r="AE412" s="74">
        <f t="shared" si="385"/>
        <v>44365</v>
      </c>
      <c r="AF412" s="74">
        <f t="shared" si="386"/>
        <v>44386</v>
      </c>
      <c r="AG412" s="81"/>
      <c r="AH412" s="81"/>
      <c r="AI412" s="81"/>
      <c r="AJ412" s="81"/>
      <c r="AK412" s="81"/>
      <c r="AL412" s="81"/>
      <c r="AM412" s="81"/>
      <c r="AN412" s="81"/>
      <c r="AO412" s="246"/>
      <c r="AP412" s="265"/>
      <c r="AZ412" s="34">
        <f t="shared" si="349"/>
        <v>6000</v>
      </c>
      <c r="BA412" s="34">
        <f t="shared" si="350"/>
        <v>0</v>
      </c>
    </row>
    <row r="413" spans="1:53" customFormat="1" ht="15.75" hidden="1" outlineLevel="2" x14ac:dyDescent="0.25">
      <c r="A413" s="98" t="s">
        <v>645</v>
      </c>
      <c r="B413" s="137" t="s">
        <v>489</v>
      </c>
      <c r="C413" s="58">
        <v>0</v>
      </c>
      <c r="D413" s="58">
        <f t="shared" si="376"/>
        <v>6000</v>
      </c>
      <c r="E413" s="58">
        <v>6000</v>
      </c>
      <c r="F413" s="58">
        <v>0</v>
      </c>
      <c r="G413" s="58">
        <v>6000</v>
      </c>
      <c r="H413" s="58">
        <v>0</v>
      </c>
      <c r="I413" s="58">
        <f t="shared" si="377"/>
        <v>0</v>
      </c>
      <c r="J413" s="59">
        <v>0</v>
      </c>
      <c r="K413" s="58">
        <v>0</v>
      </c>
      <c r="L413" s="58">
        <v>0</v>
      </c>
      <c r="M413" s="58">
        <f t="shared" si="378"/>
        <v>0</v>
      </c>
      <c r="N413" s="59">
        <v>0</v>
      </c>
      <c r="O413" s="58">
        <v>0</v>
      </c>
      <c r="P413" s="58">
        <v>0</v>
      </c>
      <c r="Q413" s="60" t="s">
        <v>55</v>
      </c>
      <c r="R413" s="127" t="s">
        <v>41</v>
      </c>
      <c r="S413" s="74">
        <v>44278</v>
      </c>
      <c r="T413" s="74">
        <f t="shared" si="379"/>
        <v>44288</v>
      </c>
      <c r="U413" s="74">
        <f t="shared" si="380"/>
        <v>44295</v>
      </c>
      <c r="V413" s="74">
        <f t="shared" si="381"/>
        <v>44305</v>
      </c>
      <c r="W413" s="82">
        <f t="shared" si="382"/>
        <v>44365</v>
      </c>
      <c r="X413" s="81"/>
      <c r="Y413" s="81"/>
      <c r="Z413" s="81"/>
      <c r="AA413" s="81"/>
      <c r="AB413" s="81"/>
      <c r="AC413" s="74">
        <f t="shared" si="383"/>
        <v>44297</v>
      </c>
      <c r="AD413" s="74">
        <f t="shared" si="384"/>
        <v>44306</v>
      </c>
      <c r="AE413" s="74">
        <f t="shared" si="385"/>
        <v>44365</v>
      </c>
      <c r="AF413" s="74">
        <f t="shared" si="386"/>
        <v>44386</v>
      </c>
      <c r="AG413" s="81"/>
      <c r="AH413" s="81"/>
      <c r="AI413" s="81"/>
      <c r="AJ413" s="81"/>
      <c r="AK413" s="81"/>
      <c r="AL413" s="81"/>
      <c r="AM413" s="81"/>
      <c r="AN413" s="81"/>
      <c r="AO413" s="246"/>
      <c r="AP413" s="265"/>
      <c r="AZ413" s="34">
        <f t="shared" si="349"/>
        <v>6000</v>
      </c>
      <c r="BA413" s="34">
        <f t="shared" si="350"/>
        <v>0</v>
      </c>
    </row>
    <row r="414" spans="1:53" ht="15.75" hidden="1" outlineLevel="2" x14ac:dyDescent="0.2">
      <c r="A414" s="98" t="s">
        <v>647</v>
      </c>
      <c r="B414" s="78" t="s">
        <v>491</v>
      </c>
      <c r="C414" s="58">
        <v>0</v>
      </c>
      <c r="D414" s="58">
        <f t="shared" si="376"/>
        <v>6000</v>
      </c>
      <c r="E414" s="58">
        <f t="shared" ref="E414" si="387">F414+G414+H414</f>
        <v>6000</v>
      </c>
      <c r="F414" s="58">
        <v>0</v>
      </c>
      <c r="G414" s="58">
        <v>6000</v>
      </c>
      <c r="H414" s="58">
        <v>0</v>
      </c>
      <c r="I414" s="58">
        <f t="shared" si="377"/>
        <v>0</v>
      </c>
      <c r="J414" s="59">
        <v>0</v>
      </c>
      <c r="K414" s="58">
        <v>0</v>
      </c>
      <c r="L414" s="58">
        <v>0</v>
      </c>
      <c r="M414" s="58">
        <f t="shared" si="378"/>
        <v>0</v>
      </c>
      <c r="N414" s="59">
        <v>0</v>
      </c>
      <c r="O414" s="58">
        <v>0</v>
      </c>
      <c r="P414" s="58">
        <v>0</v>
      </c>
      <c r="Q414" s="60" t="s">
        <v>55</v>
      </c>
      <c r="R414" s="74">
        <v>44317</v>
      </c>
      <c r="S414" s="74">
        <f t="shared" ref="S414" si="388">R414+5</f>
        <v>44322</v>
      </c>
      <c r="T414" s="74">
        <f t="shared" si="379"/>
        <v>44332</v>
      </c>
      <c r="U414" s="74">
        <f t="shared" si="380"/>
        <v>44339</v>
      </c>
      <c r="V414" s="74">
        <f t="shared" si="381"/>
        <v>44349</v>
      </c>
      <c r="W414" s="74">
        <f t="shared" ref="W414" si="389">V414+90</f>
        <v>44439</v>
      </c>
      <c r="X414" s="74"/>
      <c r="Y414" s="74"/>
      <c r="Z414" s="74"/>
      <c r="AA414" s="74"/>
      <c r="AB414" s="74"/>
      <c r="AC414" s="74" t="s">
        <v>55</v>
      </c>
      <c r="AD414" s="74">
        <f t="shared" si="384"/>
        <v>44350</v>
      </c>
      <c r="AE414" s="74">
        <f t="shared" si="385"/>
        <v>44439</v>
      </c>
      <c r="AF414" s="74" t="s">
        <v>55</v>
      </c>
      <c r="AG414" s="58"/>
      <c r="AH414" s="58"/>
      <c r="AI414" s="58"/>
      <c r="AJ414" s="58"/>
      <c r="AK414" s="58"/>
      <c r="AL414" s="58"/>
      <c r="AM414" s="58"/>
      <c r="AN414" s="58"/>
      <c r="AO414" s="59"/>
      <c r="AP414" s="264"/>
      <c r="AZ414" s="34">
        <f t="shared" si="349"/>
        <v>6000</v>
      </c>
      <c r="BA414" s="34">
        <f t="shared" si="350"/>
        <v>0</v>
      </c>
    </row>
    <row r="415" spans="1:53" s="134" customFormat="1" ht="15.75" hidden="1" outlineLevel="2" x14ac:dyDescent="0.25">
      <c r="A415" s="98" t="s">
        <v>650</v>
      </c>
      <c r="B415" s="63" t="s">
        <v>851</v>
      </c>
      <c r="C415" s="58">
        <v>1.5</v>
      </c>
      <c r="D415" s="58">
        <f t="shared" si="376"/>
        <v>2500</v>
      </c>
      <c r="E415" s="58">
        <f t="shared" ref="E415:E418" si="390">SUM(F415:H415)</f>
        <v>0</v>
      </c>
      <c r="F415" s="58">
        <v>0</v>
      </c>
      <c r="G415" s="58">
        <v>0</v>
      </c>
      <c r="H415" s="59">
        <v>0</v>
      </c>
      <c r="I415" s="58">
        <f t="shared" si="377"/>
        <v>0</v>
      </c>
      <c r="J415" s="59">
        <v>0</v>
      </c>
      <c r="K415" s="58">
        <v>0</v>
      </c>
      <c r="L415" s="58">
        <v>0</v>
      </c>
      <c r="M415" s="58">
        <f t="shared" si="378"/>
        <v>2500</v>
      </c>
      <c r="N415" s="58">
        <v>0</v>
      </c>
      <c r="O415" s="58">
        <v>2500</v>
      </c>
      <c r="P415" s="58">
        <v>0</v>
      </c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/>
      <c r="AH415" s="208"/>
      <c r="AI415" s="208"/>
      <c r="AJ415" s="208"/>
      <c r="AK415" s="208"/>
      <c r="AL415" s="208"/>
      <c r="AM415" s="208"/>
      <c r="AN415" s="208"/>
      <c r="AO415" s="208"/>
      <c r="AP415" s="256" t="s">
        <v>802</v>
      </c>
    </row>
    <row r="416" spans="1:53" s="134" customFormat="1" ht="15.75" hidden="1" outlineLevel="2" x14ac:dyDescent="0.25">
      <c r="A416" s="98" t="s">
        <v>652</v>
      </c>
      <c r="B416" s="63" t="s">
        <v>852</v>
      </c>
      <c r="C416" s="58">
        <v>0</v>
      </c>
      <c r="D416" s="96">
        <f t="shared" si="376"/>
        <v>1000</v>
      </c>
      <c r="E416" s="58">
        <f t="shared" si="390"/>
        <v>0</v>
      </c>
      <c r="F416" s="58">
        <v>0</v>
      </c>
      <c r="G416" s="58">
        <v>0</v>
      </c>
      <c r="H416" s="59">
        <v>0</v>
      </c>
      <c r="I416" s="58">
        <f t="shared" si="377"/>
        <v>0</v>
      </c>
      <c r="J416" s="59">
        <v>0</v>
      </c>
      <c r="K416" s="58">
        <v>0</v>
      </c>
      <c r="L416" s="58">
        <v>0</v>
      </c>
      <c r="M416" s="96">
        <f t="shared" si="378"/>
        <v>1000</v>
      </c>
      <c r="N416" s="58">
        <v>0</v>
      </c>
      <c r="O416" s="58">
        <v>1000</v>
      </c>
      <c r="P416" s="58">
        <v>0</v>
      </c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56" t="s">
        <v>802</v>
      </c>
    </row>
    <row r="417" spans="1:53" s="134" customFormat="1" ht="15.75" hidden="1" outlineLevel="2" x14ac:dyDescent="0.25">
      <c r="A417" s="98" t="s">
        <v>654</v>
      </c>
      <c r="B417" s="63" t="s">
        <v>853</v>
      </c>
      <c r="C417" s="58">
        <v>0</v>
      </c>
      <c r="D417" s="96">
        <f t="shared" si="376"/>
        <v>1000</v>
      </c>
      <c r="E417" s="58">
        <f t="shared" si="390"/>
        <v>0</v>
      </c>
      <c r="F417" s="58">
        <v>0</v>
      </c>
      <c r="G417" s="58">
        <v>0</v>
      </c>
      <c r="H417" s="59">
        <v>0</v>
      </c>
      <c r="I417" s="58">
        <f t="shared" si="377"/>
        <v>0</v>
      </c>
      <c r="J417" s="59">
        <v>0</v>
      </c>
      <c r="K417" s="58">
        <v>0</v>
      </c>
      <c r="L417" s="58">
        <v>0</v>
      </c>
      <c r="M417" s="96">
        <f t="shared" si="378"/>
        <v>1000</v>
      </c>
      <c r="N417" s="58">
        <v>0</v>
      </c>
      <c r="O417" s="58">
        <v>1000</v>
      </c>
      <c r="P417" s="58">
        <v>0</v>
      </c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/>
      <c r="AH417" s="208"/>
      <c r="AI417" s="208"/>
      <c r="AJ417" s="208"/>
      <c r="AK417" s="208"/>
      <c r="AL417" s="208"/>
      <c r="AM417" s="208"/>
      <c r="AN417" s="208"/>
      <c r="AO417" s="208"/>
      <c r="AP417" s="256" t="s">
        <v>802</v>
      </c>
    </row>
    <row r="418" spans="1:53" s="134" customFormat="1" ht="15.75" hidden="1" outlineLevel="2" x14ac:dyDescent="0.25">
      <c r="A418" s="98" t="s">
        <v>656</v>
      </c>
      <c r="B418" s="63" t="s">
        <v>854</v>
      </c>
      <c r="C418" s="58">
        <v>0.6</v>
      </c>
      <c r="D418" s="96">
        <f t="shared" si="376"/>
        <v>1000</v>
      </c>
      <c r="E418" s="58">
        <f t="shared" si="390"/>
        <v>0</v>
      </c>
      <c r="F418" s="58">
        <v>0</v>
      </c>
      <c r="G418" s="58">
        <v>0</v>
      </c>
      <c r="H418" s="59">
        <v>0</v>
      </c>
      <c r="I418" s="58">
        <f t="shared" si="377"/>
        <v>0</v>
      </c>
      <c r="J418" s="59">
        <v>0</v>
      </c>
      <c r="K418" s="58">
        <v>0</v>
      </c>
      <c r="L418" s="58">
        <v>0</v>
      </c>
      <c r="M418" s="96">
        <f t="shared" si="378"/>
        <v>1000</v>
      </c>
      <c r="N418" s="58">
        <v>0</v>
      </c>
      <c r="O418" s="58">
        <v>1000</v>
      </c>
      <c r="P418" s="58">
        <v>0</v>
      </c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/>
      <c r="AH418" s="208"/>
      <c r="AI418" s="208"/>
      <c r="AJ418" s="208"/>
      <c r="AK418" s="208"/>
      <c r="AL418" s="208"/>
      <c r="AM418" s="208"/>
      <c r="AN418" s="208"/>
      <c r="AO418" s="208"/>
      <c r="AP418" s="256" t="s">
        <v>802</v>
      </c>
    </row>
    <row r="419" spans="1:53" s="184" customFormat="1" ht="27" customHeight="1" collapsed="1" x14ac:dyDescent="0.2">
      <c r="A419" s="29" t="s">
        <v>896</v>
      </c>
      <c r="B419" s="35" t="s">
        <v>669</v>
      </c>
      <c r="C419" s="298">
        <f>C420+C424+C422+C426+C428+C430+C432</f>
        <v>0</v>
      </c>
      <c r="D419" s="298">
        <f t="shared" si="120"/>
        <v>925404.42454999988</v>
      </c>
      <c r="E419" s="298">
        <f>E420+E424+E422+E426+E428+E430+E432</f>
        <v>925404.42454999988</v>
      </c>
      <c r="F419" s="298">
        <f>F420+F424+F422+F426+F428+F430+F432</f>
        <v>563421.80466999998</v>
      </c>
      <c r="G419" s="298">
        <f>G420+G424+G422+G426+G428+G430+G432</f>
        <v>48193.5</v>
      </c>
      <c r="H419" s="298">
        <f>H420+H424+H422+H426+H428+H430+H432</f>
        <v>313789.11988000001</v>
      </c>
      <c r="I419" s="298">
        <f>I420+I424+I422+I426+I428+I430+I432</f>
        <v>0</v>
      </c>
      <c r="J419" s="298">
        <f t="shared" ref="J419:L419" si="391">J420+J424+J422+J426+J428+J430+J432</f>
        <v>0</v>
      </c>
      <c r="K419" s="298">
        <f t="shared" si="391"/>
        <v>0</v>
      </c>
      <c r="L419" s="298">
        <f t="shared" si="391"/>
        <v>0</v>
      </c>
      <c r="M419" s="298">
        <f>M420+M424+M422+M426+M428+M430+M432</f>
        <v>0</v>
      </c>
      <c r="N419" s="298">
        <f t="shared" ref="N419:P419" si="392">N420+N424+N422+N426+N428+N430+N432</f>
        <v>0</v>
      </c>
      <c r="O419" s="298">
        <f t="shared" si="392"/>
        <v>0</v>
      </c>
      <c r="P419" s="298">
        <f t="shared" si="392"/>
        <v>0</v>
      </c>
      <c r="Q419" s="41" t="s">
        <v>41</v>
      </c>
      <c r="R419" s="41" t="s">
        <v>41</v>
      </c>
      <c r="S419" s="41" t="s">
        <v>41</v>
      </c>
      <c r="T419" s="41" t="s">
        <v>41</v>
      </c>
      <c r="U419" s="41" t="s">
        <v>41</v>
      </c>
      <c r="V419" s="41" t="s">
        <v>41</v>
      </c>
      <c r="W419" s="41" t="s">
        <v>41</v>
      </c>
      <c r="X419" s="41" t="s">
        <v>41</v>
      </c>
      <c r="Y419" s="41" t="s">
        <v>41</v>
      </c>
      <c r="Z419" s="41" t="s">
        <v>41</v>
      </c>
      <c r="AA419" s="41" t="s">
        <v>41</v>
      </c>
      <c r="AB419" s="41" t="s">
        <v>41</v>
      </c>
      <c r="AC419" s="41" t="s">
        <v>41</v>
      </c>
      <c r="AD419" s="41" t="s">
        <v>41</v>
      </c>
      <c r="AE419" s="41" t="s">
        <v>41</v>
      </c>
      <c r="AF419" s="41" t="s">
        <v>41</v>
      </c>
      <c r="AG419" s="41" t="s">
        <v>41</v>
      </c>
      <c r="AH419" s="41" t="s">
        <v>41</v>
      </c>
      <c r="AI419" s="41" t="s">
        <v>41</v>
      </c>
      <c r="AJ419" s="41" t="s">
        <v>41</v>
      </c>
      <c r="AK419" s="41" t="s">
        <v>41</v>
      </c>
      <c r="AL419" s="41" t="s">
        <v>41</v>
      </c>
      <c r="AM419" s="41" t="s">
        <v>41</v>
      </c>
      <c r="AN419" s="41" t="s">
        <v>41</v>
      </c>
      <c r="AO419" s="244" t="s">
        <v>41</v>
      </c>
      <c r="AP419" s="295"/>
      <c r="AZ419" s="34">
        <f t="shared" si="119"/>
        <v>925404.42455</v>
      </c>
      <c r="BA419" s="34">
        <f t="shared" si="158"/>
        <v>0</v>
      </c>
    </row>
    <row r="420" spans="1:53" s="173" customFormat="1" ht="15.75" hidden="1" outlineLevel="1" x14ac:dyDescent="0.25">
      <c r="A420" s="101" t="s">
        <v>670</v>
      </c>
      <c r="B420" s="121" t="s">
        <v>46</v>
      </c>
      <c r="C420" s="31">
        <f t="shared" ref="C420:P430" si="393">SUM(C421:C421)</f>
        <v>0</v>
      </c>
      <c r="D420" s="31">
        <f t="shared" si="120"/>
        <v>44112.323520000005</v>
      </c>
      <c r="E420" s="31">
        <f t="shared" si="393"/>
        <v>44112.323520000005</v>
      </c>
      <c r="F420" s="31">
        <f t="shared" si="393"/>
        <v>37454.730000000003</v>
      </c>
      <c r="G420" s="31">
        <f t="shared" si="393"/>
        <v>0</v>
      </c>
      <c r="H420" s="31">
        <f t="shared" si="393"/>
        <v>6657.5935200000004</v>
      </c>
      <c r="I420" s="31">
        <f t="shared" si="393"/>
        <v>0</v>
      </c>
      <c r="J420" s="31">
        <f t="shared" si="393"/>
        <v>0</v>
      </c>
      <c r="K420" s="31">
        <f t="shared" si="393"/>
        <v>0</v>
      </c>
      <c r="L420" s="31">
        <f t="shared" si="393"/>
        <v>0</v>
      </c>
      <c r="M420" s="31">
        <f t="shared" si="393"/>
        <v>0</v>
      </c>
      <c r="N420" s="31">
        <f t="shared" si="393"/>
        <v>0</v>
      </c>
      <c r="O420" s="31">
        <f t="shared" si="393"/>
        <v>0</v>
      </c>
      <c r="P420" s="31">
        <f t="shared" si="393"/>
        <v>0</v>
      </c>
      <c r="Q420" s="52" t="s">
        <v>41</v>
      </c>
      <c r="R420" s="52" t="s">
        <v>41</v>
      </c>
      <c r="S420" s="52" t="s">
        <v>41</v>
      </c>
      <c r="T420" s="52" t="s">
        <v>41</v>
      </c>
      <c r="U420" s="52" t="s">
        <v>41</v>
      </c>
      <c r="V420" s="52" t="s">
        <v>41</v>
      </c>
      <c r="W420" s="52" t="s">
        <v>41</v>
      </c>
      <c r="X420" s="52" t="s">
        <v>41</v>
      </c>
      <c r="Y420" s="52" t="s">
        <v>41</v>
      </c>
      <c r="Z420" s="52" t="s">
        <v>41</v>
      </c>
      <c r="AA420" s="52" t="s">
        <v>41</v>
      </c>
      <c r="AB420" s="52" t="s">
        <v>41</v>
      </c>
      <c r="AC420" s="52" t="s">
        <v>41</v>
      </c>
      <c r="AD420" s="52" t="s">
        <v>41</v>
      </c>
      <c r="AE420" s="52" t="s">
        <v>41</v>
      </c>
      <c r="AF420" s="52" t="s">
        <v>41</v>
      </c>
      <c r="AG420" s="52" t="s">
        <v>41</v>
      </c>
      <c r="AH420" s="52" t="s">
        <v>41</v>
      </c>
      <c r="AI420" s="52" t="s">
        <v>41</v>
      </c>
      <c r="AJ420" s="52" t="s">
        <v>41</v>
      </c>
      <c r="AK420" s="52" t="s">
        <v>41</v>
      </c>
      <c r="AL420" s="52" t="s">
        <v>41</v>
      </c>
      <c r="AM420" s="52" t="s">
        <v>41</v>
      </c>
      <c r="AN420" s="52" t="s">
        <v>41</v>
      </c>
      <c r="AO420" s="245" t="s">
        <v>41</v>
      </c>
      <c r="AP420" s="291"/>
      <c r="AZ420" s="34">
        <f t="shared" si="119"/>
        <v>44112.323520000005</v>
      </c>
      <c r="BA420" s="34">
        <f t="shared" si="158"/>
        <v>0</v>
      </c>
    </row>
    <row r="421" spans="1:53" s="166" customFormat="1" ht="15.75" hidden="1" outlineLevel="2" x14ac:dyDescent="0.2">
      <c r="A421" s="56" t="s">
        <v>47</v>
      </c>
      <c r="B421" s="63" t="s">
        <v>671</v>
      </c>
      <c r="C421" s="58">
        <v>0</v>
      </c>
      <c r="D421" s="58">
        <f t="shared" si="120"/>
        <v>44112.323520000005</v>
      </c>
      <c r="E421" s="58">
        <f t="shared" ref="E421" si="394">SUM(F421:H421)</f>
        <v>44112.323520000005</v>
      </c>
      <c r="F421" s="58">
        <v>37454.730000000003</v>
      </c>
      <c r="G421" s="58">
        <v>0</v>
      </c>
      <c r="H421" s="59">
        <v>6657.5935200000004</v>
      </c>
      <c r="I421" s="58">
        <f t="shared" ref="I421" si="395">SUM(J421:L421)</f>
        <v>0</v>
      </c>
      <c r="J421" s="59">
        <v>0</v>
      </c>
      <c r="K421" s="59">
        <v>0</v>
      </c>
      <c r="L421" s="59">
        <v>0</v>
      </c>
      <c r="M421" s="58">
        <f t="shared" ref="M421" si="396">SUM(N421:P421)</f>
        <v>0</v>
      </c>
      <c r="N421" s="59">
        <v>0</v>
      </c>
      <c r="O421" s="59">
        <v>0</v>
      </c>
      <c r="P421" s="59">
        <v>0</v>
      </c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9"/>
      <c r="AP421" s="296"/>
      <c r="AZ421" s="34">
        <f t="shared" si="119"/>
        <v>44112.323520000005</v>
      </c>
      <c r="BA421" s="34">
        <f t="shared" si="158"/>
        <v>0</v>
      </c>
    </row>
    <row r="422" spans="1:53" s="173" customFormat="1" ht="15.75" hidden="1" outlineLevel="1" x14ac:dyDescent="0.25">
      <c r="A422" s="101" t="s">
        <v>672</v>
      </c>
      <c r="B422" s="121" t="s">
        <v>253</v>
      </c>
      <c r="C422" s="31">
        <f>SUM(C423:C423)</f>
        <v>0</v>
      </c>
      <c r="D422" s="31">
        <f t="shared" si="120"/>
        <v>4444.4595499999996</v>
      </c>
      <c r="E422" s="31">
        <f>SUM(E423:E423)</f>
        <v>4444.4595499999996</v>
      </c>
      <c r="F422" s="31">
        <f t="shared" ref="F422:P422" si="397">SUM(F423:F423)</f>
        <v>4444.4595499999996</v>
      </c>
      <c r="G422" s="31">
        <f t="shared" si="397"/>
        <v>0</v>
      </c>
      <c r="H422" s="31">
        <f t="shared" si="397"/>
        <v>0</v>
      </c>
      <c r="I422" s="31">
        <f t="shared" si="397"/>
        <v>0</v>
      </c>
      <c r="J422" s="31">
        <f t="shared" si="397"/>
        <v>0</v>
      </c>
      <c r="K422" s="31">
        <f t="shared" si="397"/>
        <v>0</v>
      </c>
      <c r="L422" s="31">
        <f t="shared" si="397"/>
        <v>0</v>
      </c>
      <c r="M422" s="31">
        <f>SUM(M423:M423)</f>
        <v>0</v>
      </c>
      <c r="N422" s="31">
        <f t="shared" si="397"/>
        <v>0</v>
      </c>
      <c r="O422" s="31">
        <f t="shared" si="397"/>
        <v>0</v>
      </c>
      <c r="P422" s="31">
        <f t="shared" si="397"/>
        <v>0</v>
      </c>
      <c r="Q422" s="52" t="s">
        <v>41</v>
      </c>
      <c r="R422" s="52" t="s">
        <v>41</v>
      </c>
      <c r="S422" s="52" t="s">
        <v>41</v>
      </c>
      <c r="T422" s="52" t="s">
        <v>41</v>
      </c>
      <c r="U422" s="52" t="s">
        <v>41</v>
      </c>
      <c r="V422" s="52" t="s">
        <v>41</v>
      </c>
      <c r="W422" s="52" t="s">
        <v>41</v>
      </c>
      <c r="X422" s="52" t="s">
        <v>41</v>
      </c>
      <c r="Y422" s="52" t="s">
        <v>41</v>
      </c>
      <c r="Z422" s="52" t="s">
        <v>41</v>
      </c>
      <c r="AA422" s="52" t="s">
        <v>41</v>
      </c>
      <c r="AB422" s="52" t="s">
        <v>41</v>
      </c>
      <c r="AC422" s="52" t="s">
        <v>41</v>
      </c>
      <c r="AD422" s="52" t="s">
        <v>41</v>
      </c>
      <c r="AE422" s="52" t="s">
        <v>41</v>
      </c>
      <c r="AF422" s="52" t="s">
        <v>41</v>
      </c>
      <c r="AG422" s="52" t="s">
        <v>41</v>
      </c>
      <c r="AH422" s="52" t="s">
        <v>41</v>
      </c>
      <c r="AI422" s="52" t="s">
        <v>41</v>
      </c>
      <c r="AJ422" s="52" t="s">
        <v>41</v>
      </c>
      <c r="AK422" s="52" t="s">
        <v>41</v>
      </c>
      <c r="AL422" s="52" t="s">
        <v>41</v>
      </c>
      <c r="AM422" s="52" t="s">
        <v>41</v>
      </c>
      <c r="AN422" s="52" t="s">
        <v>41</v>
      </c>
      <c r="AO422" s="245" t="s">
        <v>41</v>
      </c>
      <c r="AP422" s="291"/>
      <c r="AZ422" s="34">
        <f t="shared" ref="AZ422:AZ433" si="398">SUM(F422:H422)</f>
        <v>4444.4595499999996</v>
      </c>
      <c r="BA422" s="34">
        <f t="shared" si="158"/>
        <v>0</v>
      </c>
    </row>
    <row r="423" spans="1:53" s="166" customFormat="1" ht="15.75" hidden="1" outlineLevel="2" x14ac:dyDescent="0.2">
      <c r="A423" s="73" t="s">
        <v>111</v>
      </c>
      <c r="B423" s="63" t="s">
        <v>673</v>
      </c>
      <c r="C423" s="58">
        <v>0</v>
      </c>
      <c r="D423" s="58">
        <f t="shared" si="120"/>
        <v>4444.4595499999996</v>
      </c>
      <c r="E423" s="58">
        <f t="shared" ref="E423" si="399">SUM(F423:H423)</f>
        <v>4444.4595499999996</v>
      </c>
      <c r="F423" s="58">
        <v>4444.4595499999996</v>
      </c>
      <c r="G423" s="58">
        <v>0</v>
      </c>
      <c r="H423" s="59">
        <v>0</v>
      </c>
      <c r="I423" s="58">
        <f t="shared" ref="I423" si="400">SUM(J423:L423)</f>
        <v>0</v>
      </c>
      <c r="J423" s="59">
        <v>0</v>
      </c>
      <c r="K423" s="59">
        <v>0</v>
      </c>
      <c r="L423" s="59">
        <v>0</v>
      </c>
      <c r="M423" s="58">
        <f t="shared" ref="M423" si="401">SUM(N423:P423)</f>
        <v>0</v>
      </c>
      <c r="N423" s="59">
        <v>0</v>
      </c>
      <c r="O423" s="59">
        <v>0</v>
      </c>
      <c r="P423" s="59">
        <v>0</v>
      </c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9"/>
      <c r="AP423" s="296"/>
      <c r="AZ423" s="34">
        <f t="shared" si="398"/>
        <v>4444.4595499999996</v>
      </c>
      <c r="BA423" s="34">
        <f t="shared" si="158"/>
        <v>0</v>
      </c>
    </row>
    <row r="424" spans="1:53" s="173" customFormat="1" ht="15.75" hidden="1" outlineLevel="1" x14ac:dyDescent="0.25">
      <c r="A424" s="101" t="s">
        <v>674</v>
      </c>
      <c r="B424" s="121" t="s">
        <v>257</v>
      </c>
      <c r="C424" s="31">
        <f t="shared" si="393"/>
        <v>0</v>
      </c>
      <c r="D424" s="31">
        <f t="shared" si="120"/>
        <v>4360.6000000000004</v>
      </c>
      <c r="E424" s="31">
        <f t="shared" si="393"/>
        <v>4360.6000000000004</v>
      </c>
      <c r="F424" s="31">
        <f t="shared" si="393"/>
        <v>4360.6000000000004</v>
      </c>
      <c r="G424" s="31">
        <f t="shared" si="393"/>
        <v>0</v>
      </c>
      <c r="H424" s="31">
        <f t="shared" si="393"/>
        <v>0</v>
      </c>
      <c r="I424" s="31">
        <f t="shared" si="393"/>
        <v>0</v>
      </c>
      <c r="J424" s="31">
        <f t="shared" si="393"/>
        <v>0</v>
      </c>
      <c r="K424" s="31">
        <f t="shared" si="393"/>
        <v>0</v>
      </c>
      <c r="L424" s="31">
        <f t="shared" si="393"/>
        <v>0</v>
      </c>
      <c r="M424" s="31">
        <f t="shared" si="393"/>
        <v>0</v>
      </c>
      <c r="N424" s="31">
        <f t="shared" si="393"/>
        <v>0</v>
      </c>
      <c r="O424" s="31">
        <f t="shared" si="393"/>
        <v>0</v>
      </c>
      <c r="P424" s="31">
        <f t="shared" si="393"/>
        <v>0</v>
      </c>
      <c r="Q424" s="52" t="s">
        <v>41</v>
      </c>
      <c r="R424" s="52" t="s">
        <v>41</v>
      </c>
      <c r="S424" s="52" t="s">
        <v>41</v>
      </c>
      <c r="T424" s="52" t="s">
        <v>41</v>
      </c>
      <c r="U424" s="52" t="s">
        <v>41</v>
      </c>
      <c r="V424" s="52" t="s">
        <v>41</v>
      </c>
      <c r="W424" s="52" t="s">
        <v>41</v>
      </c>
      <c r="X424" s="52" t="s">
        <v>41</v>
      </c>
      <c r="Y424" s="52" t="s">
        <v>41</v>
      </c>
      <c r="Z424" s="52" t="s">
        <v>41</v>
      </c>
      <c r="AA424" s="52" t="s">
        <v>41</v>
      </c>
      <c r="AB424" s="52" t="s">
        <v>41</v>
      </c>
      <c r="AC424" s="52" t="s">
        <v>41</v>
      </c>
      <c r="AD424" s="52" t="s">
        <v>41</v>
      </c>
      <c r="AE424" s="52" t="s">
        <v>41</v>
      </c>
      <c r="AF424" s="52" t="s">
        <v>41</v>
      </c>
      <c r="AG424" s="52" t="s">
        <v>41</v>
      </c>
      <c r="AH424" s="52" t="s">
        <v>41</v>
      </c>
      <c r="AI424" s="52" t="s">
        <v>41</v>
      </c>
      <c r="AJ424" s="52" t="s">
        <v>41</v>
      </c>
      <c r="AK424" s="52" t="s">
        <v>41</v>
      </c>
      <c r="AL424" s="52" t="s">
        <v>41</v>
      </c>
      <c r="AM424" s="52" t="s">
        <v>41</v>
      </c>
      <c r="AN424" s="52" t="s">
        <v>41</v>
      </c>
      <c r="AO424" s="245" t="s">
        <v>41</v>
      </c>
      <c r="AP424" s="291"/>
      <c r="AZ424" s="34">
        <f t="shared" si="398"/>
        <v>4360.6000000000004</v>
      </c>
      <c r="BA424" s="34">
        <f t="shared" si="158"/>
        <v>0</v>
      </c>
    </row>
    <row r="425" spans="1:53" s="166" customFormat="1" ht="15.75" hidden="1" outlineLevel="2" x14ac:dyDescent="0.2">
      <c r="A425" s="56" t="s">
        <v>129</v>
      </c>
      <c r="B425" s="63" t="s">
        <v>675</v>
      </c>
      <c r="C425" s="58">
        <v>0</v>
      </c>
      <c r="D425" s="58">
        <f t="shared" si="120"/>
        <v>4360.6000000000004</v>
      </c>
      <c r="E425" s="58">
        <f t="shared" ref="E425" si="402">SUM(F425:H425)</f>
        <v>4360.6000000000004</v>
      </c>
      <c r="F425" s="58">
        <v>4360.6000000000004</v>
      </c>
      <c r="G425" s="58">
        <v>0</v>
      </c>
      <c r="H425" s="59">
        <v>0</v>
      </c>
      <c r="I425" s="58">
        <f t="shared" ref="I425" si="403">SUM(J425:L425)</f>
        <v>0</v>
      </c>
      <c r="J425" s="59">
        <v>0</v>
      </c>
      <c r="K425" s="59">
        <v>0</v>
      </c>
      <c r="L425" s="59">
        <v>0</v>
      </c>
      <c r="M425" s="58">
        <f t="shared" ref="M425" si="404">SUM(N425:P425)</f>
        <v>0</v>
      </c>
      <c r="N425" s="59">
        <v>0</v>
      </c>
      <c r="O425" s="59">
        <v>0</v>
      </c>
      <c r="P425" s="59">
        <v>0</v>
      </c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9"/>
      <c r="AP425" s="296"/>
      <c r="AZ425" s="34">
        <f t="shared" si="398"/>
        <v>4360.6000000000004</v>
      </c>
      <c r="BA425" s="34">
        <f t="shared" si="158"/>
        <v>0</v>
      </c>
    </row>
    <row r="426" spans="1:53" s="173" customFormat="1" ht="15.75" hidden="1" outlineLevel="1" x14ac:dyDescent="0.25">
      <c r="A426" s="101" t="s">
        <v>676</v>
      </c>
      <c r="B426" s="121" t="s">
        <v>274</v>
      </c>
      <c r="C426" s="31">
        <f t="shared" si="393"/>
        <v>0</v>
      </c>
      <c r="D426" s="31">
        <f t="shared" si="120"/>
        <v>2999.4607299999998</v>
      </c>
      <c r="E426" s="31">
        <f t="shared" si="393"/>
        <v>2999.4607299999998</v>
      </c>
      <c r="F426" s="31">
        <f t="shared" si="393"/>
        <v>2999.4607299999998</v>
      </c>
      <c r="G426" s="31">
        <f t="shared" si="393"/>
        <v>0</v>
      </c>
      <c r="H426" s="31">
        <f t="shared" si="393"/>
        <v>0</v>
      </c>
      <c r="I426" s="31">
        <f t="shared" si="393"/>
        <v>0</v>
      </c>
      <c r="J426" s="31">
        <f t="shared" si="393"/>
        <v>0</v>
      </c>
      <c r="K426" s="31">
        <f t="shared" si="393"/>
        <v>0</v>
      </c>
      <c r="L426" s="31">
        <f t="shared" si="393"/>
        <v>0</v>
      </c>
      <c r="M426" s="31">
        <f t="shared" si="393"/>
        <v>0</v>
      </c>
      <c r="N426" s="31">
        <f t="shared" si="393"/>
        <v>0</v>
      </c>
      <c r="O426" s="31">
        <f t="shared" si="393"/>
        <v>0</v>
      </c>
      <c r="P426" s="31">
        <f t="shared" si="393"/>
        <v>0</v>
      </c>
      <c r="Q426" s="52" t="s">
        <v>41</v>
      </c>
      <c r="R426" s="52" t="s">
        <v>41</v>
      </c>
      <c r="S426" s="52" t="s">
        <v>41</v>
      </c>
      <c r="T426" s="52" t="s">
        <v>41</v>
      </c>
      <c r="U426" s="52" t="s">
        <v>41</v>
      </c>
      <c r="V426" s="52" t="s">
        <v>41</v>
      </c>
      <c r="W426" s="52" t="s">
        <v>41</v>
      </c>
      <c r="X426" s="52" t="s">
        <v>41</v>
      </c>
      <c r="Y426" s="52" t="s">
        <v>41</v>
      </c>
      <c r="Z426" s="52" t="s">
        <v>41</v>
      </c>
      <c r="AA426" s="52" t="s">
        <v>41</v>
      </c>
      <c r="AB426" s="52" t="s">
        <v>41</v>
      </c>
      <c r="AC426" s="52" t="s">
        <v>41</v>
      </c>
      <c r="AD426" s="52" t="s">
        <v>41</v>
      </c>
      <c r="AE426" s="52" t="s">
        <v>41</v>
      </c>
      <c r="AF426" s="52" t="s">
        <v>41</v>
      </c>
      <c r="AG426" s="52" t="s">
        <v>41</v>
      </c>
      <c r="AH426" s="52" t="s">
        <v>41</v>
      </c>
      <c r="AI426" s="52" t="s">
        <v>41</v>
      </c>
      <c r="AJ426" s="52" t="s">
        <v>41</v>
      </c>
      <c r="AK426" s="52" t="s">
        <v>41</v>
      </c>
      <c r="AL426" s="52" t="s">
        <v>41</v>
      </c>
      <c r="AM426" s="52" t="s">
        <v>41</v>
      </c>
      <c r="AN426" s="52" t="s">
        <v>41</v>
      </c>
      <c r="AO426" s="245" t="s">
        <v>41</v>
      </c>
      <c r="AP426" s="291"/>
      <c r="AZ426" s="34">
        <f t="shared" si="398"/>
        <v>2999.4607299999998</v>
      </c>
      <c r="BA426" s="34">
        <f t="shared" si="158"/>
        <v>0</v>
      </c>
    </row>
    <row r="427" spans="1:53" s="166" customFormat="1" ht="15.75" hidden="1" outlineLevel="2" x14ac:dyDescent="0.2">
      <c r="A427" s="56" t="s">
        <v>239</v>
      </c>
      <c r="B427" s="63" t="s">
        <v>677</v>
      </c>
      <c r="C427" s="58">
        <v>0</v>
      </c>
      <c r="D427" s="58">
        <f t="shared" si="120"/>
        <v>2999.4607299999998</v>
      </c>
      <c r="E427" s="58">
        <f t="shared" ref="E427" si="405">SUM(F427:H427)</f>
        <v>2999.4607299999998</v>
      </c>
      <c r="F427" s="58">
        <v>2999.4607299999998</v>
      </c>
      <c r="G427" s="58">
        <v>0</v>
      </c>
      <c r="H427" s="59">
        <v>0</v>
      </c>
      <c r="I427" s="58">
        <f t="shared" ref="I427" si="406">SUM(J427:L427)</f>
        <v>0</v>
      </c>
      <c r="J427" s="59">
        <v>0</v>
      </c>
      <c r="K427" s="59">
        <v>0</v>
      </c>
      <c r="L427" s="59">
        <v>0</v>
      </c>
      <c r="M427" s="58">
        <f t="shared" ref="M427" si="407">SUM(N427:P427)</f>
        <v>0</v>
      </c>
      <c r="N427" s="59">
        <v>0</v>
      </c>
      <c r="O427" s="59">
        <v>0</v>
      </c>
      <c r="P427" s="59">
        <v>0</v>
      </c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9"/>
      <c r="AP427" s="296"/>
      <c r="AZ427" s="34">
        <f t="shared" si="398"/>
        <v>2999.4607299999998</v>
      </c>
      <c r="BA427" s="34">
        <f t="shared" si="158"/>
        <v>0</v>
      </c>
    </row>
    <row r="428" spans="1:53" s="173" customFormat="1" ht="15.75" hidden="1" outlineLevel="1" x14ac:dyDescent="0.25">
      <c r="A428" s="101" t="s">
        <v>678</v>
      </c>
      <c r="B428" s="121" t="s">
        <v>362</v>
      </c>
      <c r="C428" s="31">
        <f t="shared" si="393"/>
        <v>0</v>
      </c>
      <c r="D428" s="31">
        <f t="shared" si="120"/>
        <v>8784.2130799999995</v>
      </c>
      <c r="E428" s="31">
        <f t="shared" si="393"/>
        <v>8784.2130799999995</v>
      </c>
      <c r="F428" s="31">
        <f t="shared" si="393"/>
        <v>8784.2130799999995</v>
      </c>
      <c r="G428" s="31">
        <f t="shared" si="393"/>
        <v>0</v>
      </c>
      <c r="H428" s="31">
        <f t="shared" si="393"/>
        <v>0</v>
      </c>
      <c r="I428" s="31">
        <f t="shared" si="393"/>
        <v>0</v>
      </c>
      <c r="J428" s="31">
        <f t="shared" si="393"/>
        <v>0</v>
      </c>
      <c r="K428" s="31">
        <f t="shared" si="393"/>
        <v>0</v>
      </c>
      <c r="L428" s="31">
        <f t="shared" si="393"/>
        <v>0</v>
      </c>
      <c r="M428" s="31">
        <f t="shared" si="393"/>
        <v>0</v>
      </c>
      <c r="N428" s="31">
        <f t="shared" si="393"/>
        <v>0</v>
      </c>
      <c r="O428" s="31">
        <f t="shared" si="393"/>
        <v>0</v>
      </c>
      <c r="P428" s="31">
        <f t="shared" si="393"/>
        <v>0</v>
      </c>
      <c r="Q428" s="52" t="s">
        <v>41</v>
      </c>
      <c r="R428" s="52" t="s">
        <v>41</v>
      </c>
      <c r="S428" s="52" t="s">
        <v>41</v>
      </c>
      <c r="T428" s="52" t="s">
        <v>41</v>
      </c>
      <c r="U428" s="52" t="s">
        <v>41</v>
      </c>
      <c r="V428" s="52" t="s">
        <v>41</v>
      </c>
      <c r="W428" s="52" t="s">
        <v>41</v>
      </c>
      <c r="X428" s="52" t="s">
        <v>41</v>
      </c>
      <c r="Y428" s="52" t="s">
        <v>41</v>
      </c>
      <c r="Z428" s="52" t="s">
        <v>41</v>
      </c>
      <c r="AA428" s="52" t="s">
        <v>41</v>
      </c>
      <c r="AB428" s="52" t="s">
        <v>41</v>
      </c>
      <c r="AC428" s="52" t="s">
        <v>41</v>
      </c>
      <c r="AD428" s="52" t="s">
        <v>41</v>
      </c>
      <c r="AE428" s="52" t="s">
        <v>41</v>
      </c>
      <c r="AF428" s="52" t="s">
        <v>41</v>
      </c>
      <c r="AG428" s="52" t="s">
        <v>41</v>
      </c>
      <c r="AH428" s="52" t="s">
        <v>41</v>
      </c>
      <c r="AI428" s="52" t="s">
        <v>41</v>
      </c>
      <c r="AJ428" s="52" t="s">
        <v>41</v>
      </c>
      <c r="AK428" s="52" t="s">
        <v>41</v>
      </c>
      <c r="AL428" s="52" t="s">
        <v>41</v>
      </c>
      <c r="AM428" s="52" t="s">
        <v>41</v>
      </c>
      <c r="AN428" s="52" t="s">
        <v>41</v>
      </c>
      <c r="AO428" s="245" t="s">
        <v>41</v>
      </c>
      <c r="AP428" s="291"/>
      <c r="AZ428" s="34">
        <f t="shared" si="398"/>
        <v>8784.2130799999995</v>
      </c>
      <c r="BA428" s="34">
        <f t="shared" si="158"/>
        <v>0</v>
      </c>
    </row>
    <row r="429" spans="1:53" s="166" customFormat="1" ht="15.75" hidden="1" outlineLevel="2" x14ac:dyDescent="0.2">
      <c r="A429" s="98" t="s">
        <v>246</v>
      </c>
      <c r="B429" s="63" t="s">
        <v>679</v>
      </c>
      <c r="C429" s="58">
        <v>0</v>
      </c>
      <c r="D429" s="58">
        <f t="shared" si="120"/>
        <v>8784.2130799999995</v>
      </c>
      <c r="E429" s="58">
        <f t="shared" ref="E429" si="408">SUM(F429:H429)</f>
        <v>8784.2130799999995</v>
      </c>
      <c r="F429" s="58">
        <v>8784.2130799999995</v>
      </c>
      <c r="G429" s="58">
        <v>0</v>
      </c>
      <c r="H429" s="59">
        <v>0</v>
      </c>
      <c r="I429" s="58">
        <f t="shared" ref="I429" si="409">SUM(J429:L429)</f>
        <v>0</v>
      </c>
      <c r="J429" s="59">
        <v>0</v>
      </c>
      <c r="K429" s="59">
        <v>0</v>
      </c>
      <c r="L429" s="59">
        <v>0</v>
      </c>
      <c r="M429" s="58">
        <f t="shared" ref="M429" si="410">SUM(N429:P429)</f>
        <v>0</v>
      </c>
      <c r="N429" s="59">
        <v>0</v>
      </c>
      <c r="O429" s="59">
        <v>0</v>
      </c>
      <c r="P429" s="59">
        <v>0</v>
      </c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9"/>
      <c r="AP429" s="296"/>
      <c r="AZ429" s="34">
        <f t="shared" si="398"/>
        <v>8784.2130799999995</v>
      </c>
      <c r="BA429" s="34">
        <f t="shared" si="158"/>
        <v>0</v>
      </c>
    </row>
    <row r="430" spans="1:53" s="173" customFormat="1" ht="15.75" hidden="1" outlineLevel="1" x14ac:dyDescent="0.25">
      <c r="A430" s="101" t="s">
        <v>680</v>
      </c>
      <c r="B430" s="121" t="s">
        <v>681</v>
      </c>
      <c r="C430" s="31">
        <f t="shared" si="393"/>
        <v>0</v>
      </c>
      <c r="D430" s="31">
        <f t="shared" ref="D430:D433" si="411">E430+I430+M430</f>
        <v>310113.84826999996</v>
      </c>
      <c r="E430" s="31">
        <f t="shared" si="393"/>
        <v>310113.84826999996</v>
      </c>
      <c r="F430" s="31">
        <f t="shared" si="393"/>
        <v>205378.34130999999</v>
      </c>
      <c r="G430" s="31">
        <f t="shared" si="393"/>
        <v>48193.5</v>
      </c>
      <c r="H430" s="31">
        <f t="shared" si="393"/>
        <v>56542.006959999999</v>
      </c>
      <c r="I430" s="31">
        <f t="shared" si="393"/>
        <v>0</v>
      </c>
      <c r="J430" s="31">
        <f t="shared" si="393"/>
        <v>0</v>
      </c>
      <c r="K430" s="31">
        <f t="shared" si="393"/>
        <v>0</v>
      </c>
      <c r="L430" s="31">
        <f t="shared" si="393"/>
        <v>0</v>
      </c>
      <c r="M430" s="31">
        <f t="shared" si="393"/>
        <v>0</v>
      </c>
      <c r="N430" s="31">
        <f t="shared" si="393"/>
        <v>0</v>
      </c>
      <c r="O430" s="31">
        <f t="shared" si="393"/>
        <v>0</v>
      </c>
      <c r="P430" s="31">
        <f t="shared" si="393"/>
        <v>0</v>
      </c>
      <c r="Q430" s="52" t="s">
        <v>41</v>
      </c>
      <c r="R430" s="52" t="s">
        <v>41</v>
      </c>
      <c r="S430" s="52" t="s">
        <v>41</v>
      </c>
      <c r="T430" s="52" t="s">
        <v>41</v>
      </c>
      <c r="U430" s="52" t="s">
        <v>41</v>
      </c>
      <c r="V430" s="52" t="s">
        <v>41</v>
      </c>
      <c r="W430" s="52" t="s">
        <v>41</v>
      </c>
      <c r="X430" s="52" t="s">
        <v>41</v>
      </c>
      <c r="Y430" s="52" t="s">
        <v>41</v>
      </c>
      <c r="Z430" s="52" t="s">
        <v>41</v>
      </c>
      <c r="AA430" s="52" t="s">
        <v>41</v>
      </c>
      <c r="AB430" s="52" t="s">
        <v>41</v>
      </c>
      <c r="AC430" s="52" t="s">
        <v>41</v>
      </c>
      <c r="AD430" s="52" t="s">
        <v>41</v>
      </c>
      <c r="AE430" s="52" t="s">
        <v>41</v>
      </c>
      <c r="AF430" s="52" t="s">
        <v>41</v>
      </c>
      <c r="AG430" s="52" t="s">
        <v>41</v>
      </c>
      <c r="AH430" s="52" t="s">
        <v>41</v>
      </c>
      <c r="AI430" s="52" t="s">
        <v>41</v>
      </c>
      <c r="AJ430" s="52" t="s">
        <v>41</v>
      </c>
      <c r="AK430" s="52" t="s">
        <v>41</v>
      </c>
      <c r="AL430" s="52" t="s">
        <v>41</v>
      </c>
      <c r="AM430" s="52" t="s">
        <v>41</v>
      </c>
      <c r="AN430" s="52" t="s">
        <v>41</v>
      </c>
      <c r="AO430" s="245" t="s">
        <v>41</v>
      </c>
      <c r="AP430" s="291"/>
      <c r="AZ430" s="34">
        <f t="shared" si="398"/>
        <v>310113.84826999996</v>
      </c>
      <c r="BA430" s="34">
        <f t="shared" si="158"/>
        <v>0</v>
      </c>
    </row>
    <row r="431" spans="1:53" s="166" customFormat="1" ht="15.75" hidden="1" outlineLevel="2" x14ac:dyDescent="0.2">
      <c r="A431" s="99" t="s">
        <v>254</v>
      </c>
      <c r="B431" s="63" t="s">
        <v>682</v>
      </c>
      <c r="C431" s="58">
        <v>0</v>
      </c>
      <c r="D431" s="58">
        <f t="shared" si="411"/>
        <v>310113.84826999996</v>
      </c>
      <c r="E431" s="58">
        <f t="shared" ref="E431:E433" si="412">SUM(F431:H431)</f>
        <v>310113.84826999996</v>
      </c>
      <c r="F431" s="58">
        <v>205378.34130999999</v>
      </c>
      <c r="G431" s="58">
        <v>48193.5</v>
      </c>
      <c r="H431" s="59">
        <v>56542.006959999999</v>
      </c>
      <c r="I431" s="58">
        <f t="shared" ref="I431:I433" si="413">SUM(J431:L431)</f>
        <v>0</v>
      </c>
      <c r="J431" s="59">
        <v>0</v>
      </c>
      <c r="K431" s="59">
        <v>0</v>
      </c>
      <c r="L431" s="59">
        <v>0</v>
      </c>
      <c r="M431" s="58">
        <f t="shared" ref="M431:M433" si="414">SUM(N431:P431)</f>
        <v>0</v>
      </c>
      <c r="N431" s="59">
        <v>0</v>
      </c>
      <c r="O431" s="59">
        <v>0</v>
      </c>
      <c r="P431" s="59">
        <v>0</v>
      </c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9"/>
      <c r="AP431" s="296"/>
      <c r="AZ431" s="34">
        <f t="shared" si="398"/>
        <v>310113.84826999996</v>
      </c>
      <c r="BA431" s="34">
        <f t="shared" si="158"/>
        <v>0</v>
      </c>
    </row>
    <row r="432" spans="1:53" s="54" customFormat="1" ht="15.75" hidden="1" outlineLevel="1" x14ac:dyDescent="0.2">
      <c r="A432" s="29">
        <v>7</v>
      </c>
      <c r="B432" s="101" t="s">
        <v>683</v>
      </c>
      <c r="C432" s="31">
        <f>C433</f>
        <v>0</v>
      </c>
      <c r="D432" s="31">
        <f t="shared" si="411"/>
        <v>550589.51939999999</v>
      </c>
      <c r="E432" s="31">
        <f t="shared" ref="E432:P432" si="415">E433</f>
        <v>550589.51939999999</v>
      </c>
      <c r="F432" s="31">
        <f t="shared" si="415"/>
        <v>300000</v>
      </c>
      <c r="G432" s="31">
        <f t="shared" si="415"/>
        <v>0</v>
      </c>
      <c r="H432" s="31">
        <f t="shared" si="415"/>
        <v>250589.51939999999</v>
      </c>
      <c r="I432" s="31">
        <f t="shared" si="415"/>
        <v>0</v>
      </c>
      <c r="J432" s="31">
        <f t="shared" si="415"/>
        <v>0</v>
      </c>
      <c r="K432" s="31">
        <f t="shared" si="415"/>
        <v>0</v>
      </c>
      <c r="L432" s="31">
        <f t="shared" si="415"/>
        <v>0</v>
      </c>
      <c r="M432" s="31">
        <f t="shared" si="415"/>
        <v>0</v>
      </c>
      <c r="N432" s="31">
        <f t="shared" si="415"/>
        <v>0</v>
      </c>
      <c r="O432" s="31">
        <f t="shared" si="415"/>
        <v>0</v>
      </c>
      <c r="P432" s="31">
        <f t="shared" si="415"/>
        <v>0</v>
      </c>
      <c r="Q432" s="52" t="s">
        <v>41</v>
      </c>
      <c r="R432" s="52" t="s">
        <v>41</v>
      </c>
      <c r="S432" s="52" t="s">
        <v>41</v>
      </c>
      <c r="T432" s="52" t="s">
        <v>41</v>
      </c>
      <c r="U432" s="52" t="s">
        <v>41</v>
      </c>
      <c r="V432" s="52" t="s">
        <v>41</v>
      </c>
      <c r="W432" s="52" t="s">
        <v>41</v>
      </c>
      <c r="X432" s="52" t="s">
        <v>41</v>
      </c>
      <c r="Y432" s="52" t="s">
        <v>41</v>
      </c>
      <c r="Z432" s="52" t="s">
        <v>41</v>
      </c>
      <c r="AA432" s="52" t="s">
        <v>41</v>
      </c>
      <c r="AB432" s="52" t="s">
        <v>41</v>
      </c>
      <c r="AC432" s="52" t="s">
        <v>41</v>
      </c>
      <c r="AD432" s="52" t="s">
        <v>41</v>
      </c>
      <c r="AE432" s="52" t="s">
        <v>41</v>
      </c>
      <c r="AF432" s="52" t="s">
        <v>41</v>
      </c>
      <c r="AG432" s="52" t="s">
        <v>41</v>
      </c>
      <c r="AH432" s="52" t="s">
        <v>41</v>
      </c>
      <c r="AI432" s="52" t="s">
        <v>41</v>
      </c>
      <c r="AJ432" s="52" t="s">
        <v>41</v>
      </c>
      <c r="AK432" s="52" t="s">
        <v>41</v>
      </c>
      <c r="AL432" s="52" t="s">
        <v>41</v>
      </c>
      <c r="AM432" s="52" t="s">
        <v>41</v>
      </c>
      <c r="AN432" s="52" t="s">
        <v>41</v>
      </c>
      <c r="AO432" s="245" t="s">
        <v>41</v>
      </c>
      <c r="AP432" s="255"/>
      <c r="AZ432" s="34">
        <f t="shared" si="398"/>
        <v>550589.51939999999</v>
      </c>
      <c r="BA432" s="34">
        <f t="shared" si="158"/>
        <v>0</v>
      </c>
    </row>
    <row r="433" spans="1:53" s="95" customFormat="1" ht="15.75" hidden="1" outlineLevel="2" x14ac:dyDescent="0.2">
      <c r="A433" s="99" t="s">
        <v>258</v>
      </c>
      <c r="B433" s="63" t="s">
        <v>684</v>
      </c>
      <c r="C433" s="58">
        <v>0</v>
      </c>
      <c r="D433" s="58">
        <f t="shared" si="411"/>
        <v>550589.51939999999</v>
      </c>
      <c r="E433" s="58">
        <f t="shared" si="412"/>
        <v>550589.51939999999</v>
      </c>
      <c r="F433" s="58">
        <v>300000</v>
      </c>
      <c r="G433" s="58">
        <v>0</v>
      </c>
      <c r="H433" s="58">
        <v>250589.51939999999</v>
      </c>
      <c r="I433" s="58">
        <f t="shared" si="413"/>
        <v>0</v>
      </c>
      <c r="J433" s="58">
        <v>0</v>
      </c>
      <c r="K433" s="58">
        <v>0</v>
      </c>
      <c r="L433" s="58">
        <v>0</v>
      </c>
      <c r="M433" s="58">
        <f t="shared" si="414"/>
        <v>0</v>
      </c>
      <c r="N433" s="58">
        <v>0</v>
      </c>
      <c r="O433" s="58">
        <v>0</v>
      </c>
      <c r="P433" s="58">
        <v>0</v>
      </c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9"/>
      <c r="AP433" s="264"/>
      <c r="AZ433" s="34">
        <f t="shared" si="398"/>
        <v>550589.51939999999</v>
      </c>
      <c r="BA433" s="34">
        <f t="shared" si="158"/>
        <v>0</v>
      </c>
    </row>
    <row r="434" spans="1:53" x14ac:dyDescent="0.2">
      <c r="G434" s="205"/>
    </row>
  </sheetData>
  <autoFilter ref="A15:IK433"/>
  <mergeCells count="21">
    <mergeCell ref="Y13:AA13"/>
    <mergeCell ref="AB13:AB14"/>
    <mergeCell ref="AC13:AF13"/>
    <mergeCell ref="AG13:AI13"/>
    <mergeCell ref="AJ13:AO13"/>
    <mergeCell ref="X13:X14"/>
    <mergeCell ref="L1:P1"/>
    <mergeCell ref="A2:P2"/>
    <mergeCell ref="A13:A14"/>
    <mergeCell ref="B13:B14"/>
    <mergeCell ref="C13:D13"/>
    <mergeCell ref="E13:E14"/>
    <mergeCell ref="F13:H13"/>
    <mergeCell ref="I13:I14"/>
    <mergeCell ref="J13:L13"/>
    <mergeCell ref="M13:M14"/>
    <mergeCell ref="N13:P13"/>
    <mergeCell ref="Q13:Q14"/>
    <mergeCell ref="R13:R14"/>
    <mergeCell ref="S13:U13"/>
    <mergeCell ref="V13:W13"/>
  </mergeCells>
  <printOptions horizontalCentered="1"/>
  <pageMargins left="0.23622047244094491" right="0.23622047244094491" top="1.1811023622047245" bottom="0.78740157480314965" header="0.31496062992125984" footer="0.31496062992125984"/>
  <pageSetup paperSize="8" scale="37" firstPageNumber="114" fitToWidth="0" orientation="landscape" useFirstPageNumber="1" r:id="rId1"/>
  <headerFooter alignWithMargins="0">
    <oddHeader>&amp;C&amp;"Times New Roman,обычный"&amp;16&amp;P</oddHeader>
    <firstHeader>&amp;C&amp;P</firstHeader>
  </headerFooter>
  <colBreaks count="1" manualBreakCount="1">
    <brk id="16" max="4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IK413"/>
  <sheetViews>
    <sheetView view="pageBreakPreview" zoomScale="55" zoomScaleNormal="75" zoomScaleSheetLayoutView="55" zoomScalePageLayoutView="55" workbookViewId="0">
      <pane ySplit="14" topLeftCell="A15" activePane="bottomLeft" state="frozen"/>
      <selection pane="bottomLeft" activeCell="B31" sqref="B31"/>
    </sheetView>
  </sheetViews>
  <sheetFormatPr defaultColWidth="8.85546875" defaultRowHeight="12.75" outlineLevelRow="2" outlineLevelCol="1" x14ac:dyDescent="0.2"/>
  <cols>
    <col min="1" max="1" width="16.28515625" style="203" bestFit="1" customWidth="1"/>
    <col min="2" max="2" width="132.42578125" style="65" customWidth="1"/>
    <col min="3" max="3" width="16.85546875" style="204" customWidth="1"/>
    <col min="4" max="4" width="16.7109375" style="204" bestFit="1" customWidth="1"/>
    <col min="5" max="5" width="19.42578125" style="65" bestFit="1" customWidth="1"/>
    <col min="6" max="6" width="18.42578125" style="65" customWidth="1" outlineLevel="1"/>
    <col min="7" max="7" width="21.140625" style="65" customWidth="1" outlineLevel="1"/>
    <col min="8" max="16" width="15.7109375" style="65" customWidth="1" outlineLevel="1"/>
    <col min="17" max="17" width="20" style="65" customWidth="1"/>
    <col min="18" max="18" width="22.42578125" style="65" customWidth="1"/>
    <col min="19" max="19" width="21.28515625" style="65" customWidth="1"/>
    <col min="20" max="20" width="22.140625" style="65" customWidth="1"/>
    <col min="21" max="21" width="22.85546875" style="65" customWidth="1"/>
    <col min="22" max="22" width="22.42578125" style="65" customWidth="1"/>
    <col min="23" max="23" width="21.42578125" style="79" customWidth="1"/>
    <col min="24" max="24" width="18.85546875" style="7" customWidth="1" outlineLevel="1"/>
    <col min="25" max="25" width="13.140625" style="7" customWidth="1" outlineLevel="1"/>
    <col min="26" max="26" width="12.28515625" style="7" customWidth="1" outlineLevel="1"/>
    <col min="27" max="27" width="15.85546875" style="7" customWidth="1" outlineLevel="1"/>
    <col min="28" max="28" width="17.7109375" style="7" customWidth="1" outlineLevel="1"/>
    <col min="29" max="29" width="26.140625" style="7" customWidth="1"/>
    <col min="30" max="30" width="24" style="7" customWidth="1"/>
    <col min="31" max="31" width="23" style="7" customWidth="1"/>
    <col min="32" max="32" width="22.140625" style="7" customWidth="1"/>
    <col min="33" max="33" width="17.140625" style="7" customWidth="1"/>
    <col min="34" max="34" width="16.7109375" style="7" customWidth="1"/>
    <col min="35" max="35" width="24.5703125" style="7" customWidth="1"/>
    <col min="36" max="36" width="17" style="7" customWidth="1"/>
    <col min="37" max="38" width="16.140625" style="7" customWidth="1"/>
    <col min="39" max="39" width="14" style="7" customWidth="1"/>
    <col min="40" max="40" width="13.5703125" style="7" customWidth="1"/>
    <col min="41" max="41" width="16.42578125" style="7" customWidth="1"/>
    <col min="42" max="42" width="95.28515625" style="79" customWidth="1"/>
    <col min="43" max="43" width="15" style="7" customWidth="1"/>
    <col min="44" max="47" width="8.85546875" style="7" customWidth="1"/>
    <col min="48" max="48" width="12.42578125" style="7" customWidth="1"/>
    <col min="49" max="49" width="26.140625" style="7" customWidth="1"/>
    <col min="50" max="50" width="10.140625" style="7" customWidth="1"/>
    <col min="51" max="51" width="8.85546875" style="7" customWidth="1"/>
    <col min="52" max="52" width="11" style="7" bestFit="1" customWidth="1"/>
    <col min="53" max="250" width="8.85546875" style="7"/>
    <col min="251" max="251" width="4.85546875" style="7" customWidth="1"/>
    <col min="252" max="252" width="44.28515625" style="7" customWidth="1"/>
    <col min="253" max="253" width="11.42578125" style="7" customWidth="1"/>
    <col min="254" max="254" width="15.42578125" style="7" customWidth="1"/>
    <col min="255" max="255" width="14.140625" style="7" customWidth="1"/>
    <col min="256" max="256" width="14.5703125" style="7" customWidth="1"/>
    <col min="257" max="257" width="29.28515625" style="7" customWidth="1"/>
    <col min="258" max="258" width="12.42578125" style="7" customWidth="1"/>
    <col min="259" max="259" width="18.7109375" style="7" customWidth="1"/>
    <col min="260" max="260" width="14.5703125" style="7" customWidth="1"/>
    <col min="261" max="261" width="14.7109375" style="7" customWidth="1"/>
    <col min="262" max="262" width="16" style="7" customWidth="1"/>
    <col min="263" max="506" width="8.85546875" style="7"/>
    <col min="507" max="507" width="4.85546875" style="7" customWidth="1"/>
    <col min="508" max="508" width="44.28515625" style="7" customWidth="1"/>
    <col min="509" max="509" width="11.42578125" style="7" customWidth="1"/>
    <col min="510" max="510" width="15.42578125" style="7" customWidth="1"/>
    <col min="511" max="511" width="14.140625" style="7" customWidth="1"/>
    <col min="512" max="512" width="14.5703125" style="7" customWidth="1"/>
    <col min="513" max="513" width="29.28515625" style="7" customWidth="1"/>
    <col min="514" max="514" width="12.42578125" style="7" customWidth="1"/>
    <col min="515" max="515" width="18.7109375" style="7" customWidth="1"/>
    <col min="516" max="516" width="14.5703125" style="7" customWidth="1"/>
    <col min="517" max="517" width="14.7109375" style="7" customWidth="1"/>
    <col min="518" max="518" width="16" style="7" customWidth="1"/>
    <col min="519" max="762" width="8.85546875" style="7"/>
    <col min="763" max="763" width="4.85546875" style="7" customWidth="1"/>
    <col min="764" max="764" width="44.28515625" style="7" customWidth="1"/>
    <col min="765" max="765" width="11.42578125" style="7" customWidth="1"/>
    <col min="766" max="766" width="15.42578125" style="7" customWidth="1"/>
    <col min="767" max="767" width="14.140625" style="7" customWidth="1"/>
    <col min="768" max="768" width="14.5703125" style="7" customWidth="1"/>
    <col min="769" max="769" width="29.28515625" style="7" customWidth="1"/>
    <col min="770" max="770" width="12.42578125" style="7" customWidth="1"/>
    <col min="771" max="771" width="18.7109375" style="7" customWidth="1"/>
    <col min="772" max="772" width="14.5703125" style="7" customWidth="1"/>
    <col min="773" max="773" width="14.7109375" style="7" customWidth="1"/>
    <col min="774" max="774" width="16" style="7" customWidth="1"/>
    <col min="775" max="1018" width="8.85546875" style="7"/>
    <col min="1019" max="1019" width="4.85546875" style="7" customWidth="1"/>
    <col min="1020" max="1020" width="44.28515625" style="7" customWidth="1"/>
    <col min="1021" max="1021" width="11.42578125" style="7" customWidth="1"/>
    <col min="1022" max="1022" width="15.42578125" style="7" customWidth="1"/>
    <col min="1023" max="1023" width="14.140625" style="7" customWidth="1"/>
    <col min="1024" max="1024" width="14.5703125" style="7" customWidth="1"/>
    <col min="1025" max="1025" width="29.28515625" style="7" customWidth="1"/>
    <col min="1026" max="1026" width="12.42578125" style="7" customWidth="1"/>
    <col min="1027" max="1027" width="18.7109375" style="7" customWidth="1"/>
    <col min="1028" max="1028" width="14.5703125" style="7" customWidth="1"/>
    <col min="1029" max="1029" width="14.7109375" style="7" customWidth="1"/>
    <col min="1030" max="1030" width="16" style="7" customWidth="1"/>
    <col min="1031" max="1274" width="8.85546875" style="7"/>
    <col min="1275" max="1275" width="4.85546875" style="7" customWidth="1"/>
    <col min="1276" max="1276" width="44.28515625" style="7" customWidth="1"/>
    <col min="1277" max="1277" width="11.42578125" style="7" customWidth="1"/>
    <col min="1278" max="1278" width="15.42578125" style="7" customWidth="1"/>
    <col min="1279" max="1279" width="14.140625" style="7" customWidth="1"/>
    <col min="1280" max="1280" width="14.5703125" style="7" customWidth="1"/>
    <col min="1281" max="1281" width="29.28515625" style="7" customWidth="1"/>
    <col min="1282" max="1282" width="12.42578125" style="7" customWidth="1"/>
    <col min="1283" max="1283" width="18.7109375" style="7" customWidth="1"/>
    <col min="1284" max="1284" width="14.5703125" style="7" customWidth="1"/>
    <col min="1285" max="1285" width="14.7109375" style="7" customWidth="1"/>
    <col min="1286" max="1286" width="16" style="7" customWidth="1"/>
    <col min="1287" max="1530" width="8.85546875" style="7"/>
    <col min="1531" max="1531" width="4.85546875" style="7" customWidth="1"/>
    <col min="1532" max="1532" width="44.28515625" style="7" customWidth="1"/>
    <col min="1533" max="1533" width="11.42578125" style="7" customWidth="1"/>
    <col min="1534" max="1534" width="15.42578125" style="7" customWidth="1"/>
    <col min="1535" max="1535" width="14.140625" style="7" customWidth="1"/>
    <col min="1536" max="1536" width="14.5703125" style="7" customWidth="1"/>
    <col min="1537" max="1537" width="29.28515625" style="7" customWidth="1"/>
    <col min="1538" max="1538" width="12.42578125" style="7" customWidth="1"/>
    <col min="1539" max="1539" width="18.7109375" style="7" customWidth="1"/>
    <col min="1540" max="1540" width="14.5703125" style="7" customWidth="1"/>
    <col min="1541" max="1541" width="14.7109375" style="7" customWidth="1"/>
    <col min="1542" max="1542" width="16" style="7" customWidth="1"/>
    <col min="1543" max="1786" width="8.85546875" style="7"/>
    <col min="1787" max="1787" width="4.85546875" style="7" customWidth="1"/>
    <col min="1788" max="1788" width="44.28515625" style="7" customWidth="1"/>
    <col min="1789" max="1789" width="11.42578125" style="7" customWidth="1"/>
    <col min="1790" max="1790" width="15.42578125" style="7" customWidth="1"/>
    <col min="1791" max="1791" width="14.140625" style="7" customWidth="1"/>
    <col min="1792" max="1792" width="14.5703125" style="7" customWidth="1"/>
    <col min="1793" max="1793" width="29.28515625" style="7" customWidth="1"/>
    <col min="1794" max="1794" width="12.42578125" style="7" customWidth="1"/>
    <col min="1795" max="1795" width="18.7109375" style="7" customWidth="1"/>
    <col min="1796" max="1796" width="14.5703125" style="7" customWidth="1"/>
    <col min="1797" max="1797" width="14.7109375" style="7" customWidth="1"/>
    <col min="1798" max="1798" width="16" style="7" customWidth="1"/>
    <col min="1799" max="2042" width="8.85546875" style="7"/>
    <col min="2043" max="2043" width="4.85546875" style="7" customWidth="1"/>
    <col min="2044" max="2044" width="44.28515625" style="7" customWidth="1"/>
    <col min="2045" max="2045" width="11.42578125" style="7" customWidth="1"/>
    <col min="2046" max="2046" width="15.42578125" style="7" customWidth="1"/>
    <col min="2047" max="2047" width="14.140625" style="7" customWidth="1"/>
    <col min="2048" max="2048" width="14.5703125" style="7" customWidth="1"/>
    <col min="2049" max="2049" width="29.28515625" style="7" customWidth="1"/>
    <col min="2050" max="2050" width="12.42578125" style="7" customWidth="1"/>
    <col min="2051" max="2051" width="18.7109375" style="7" customWidth="1"/>
    <col min="2052" max="2052" width="14.5703125" style="7" customWidth="1"/>
    <col min="2053" max="2053" width="14.7109375" style="7" customWidth="1"/>
    <col min="2054" max="2054" width="16" style="7" customWidth="1"/>
    <col min="2055" max="2298" width="8.85546875" style="7"/>
    <col min="2299" max="2299" width="4.85546875" style="7" customWidth="1"/>
    <col min="2300" max="2300" width="44.28515625" style="7" customWidth="1"/>
    <col min="2301" max="2301" width="11.42578125" style="7" customWidth="1"/>
    <col min="2302" max="2302" width="15.42578125" style="7" customWidth="1"/>
    <col min="2303" max="2303" width="14.140625" style="7" customWidth="1"/>
    <col min="2304" max="2304" width="14.5703125" style="7" customWidth="1"/>
    <col min="2305" max="2305" width="29.28515625" style="7" customWidth="1"/>
    <col min="2306" max="2306" width="12.42578125" style="7" customWidth="1"/>
    <col min="2307" max="2307" width="18.7109375" style="7" customWidth="1"/>
    <col min="2308" max="2308" width="14.5703125" style="7" customWidth="1"/>
    <col min="2309" max="2309" width="14.7109375" style="7" customWidth="1"/>
    <col min="2310" max="2310" width="16" style="7" customWidth="1"/>
    <col min="2311" max="2554" width="8.85546875" style="7"/>
    <col min="2555" max="2555" width="4.85546875" style="7" customWidth="1"/>
    <col min="2556" max="2556" width="44.28515625" style="7" customWidth="1"/>
    <col min="2557" max="2557" width="11.42578125" style="7" customWidth="1"/>
    <col min="2558" max="2558" width="15.42578125" style="7" customWidth="1"/>
    <col min="2559" max="2559" width="14.140625" style="7" customWidth="1"/>
    <col min="2560" max="2560" width="14.5703125" style="7" customWidth="1"/>
    <col min="2561" max="2561" width="29.28515625" style="7" customWidth="1"/>
    <col min="2562" max="2562" width="12.42578125" style="7" customWidth="1"/>
    <col min="2563" max="2563" width="18.7109375" style="7" customWidth="1"/>
    <col min="2564" max="2564" width="14.5703125" style="7" customWidth="1"/>
    <col min="2565" max="2565" width="14.7109375" style="7" customWidth="1"/>
    <col min="2566" max="2566" width="16" style="7" customWidth="1"/>
    <col min="2567" max="2810" width="8.85546875" style="7"/>
    <col min="2811" max="2811" width="4.85546875" style="7" customWidth="1"/>
    <col min="2812" max="2812" width="44.28515625" style="7" customWidth="1"/>
    <col min="2813" max="2813" width="11.42578125" style="7" customWidth="1"/>
    <col min="2814" max="2814" width="15.42578125" style="7" customWidth="1"/>
    <col min="2815" max="2815" width="14.140625" style="7" customWidth="1"/>
    <col min="2816" max="2816" width="14.5703125" style="7" customWidth="1"/>
    <col min="2817" max="2817" width="29.28515625" style="7" customWidth="1"/>
    <col min="2818" max="2818" width="12.42578125" style="7" customWidth="1"/>
    <col min="2819" max="2819" width="18.7109375" style="7" customWidth="1"/>
    <col min="2820" max="2820" width="14.5703125" style="7" customWidth="1"/>
    <col min="2821" max="2821" width="14.7109375" style="7" customWidth="1"/>
    <col min="2822" max="2822" width="16" style="7" customWidth="1"/>
    <col min="2823" max="3066" width="8.85546875" style="7"/>
    <col min="3067" max="3067" width="4.85546875" style="7" customWidth="1"/>
    <col min="3068" max="3068" width="44.28515625" style="7" customWidth="1"/>
    <col min="3069" max="3069" width="11.42578125" style="7" customWidth="1"/>
    <col min="3070" max="3070" width="15.42578125" style="7" customWidth="1"/>
    <col min="3071" max="3071" width="14.140625" style="7" customWidth="1"/>
    <col min="3072" max="3072" width="14.5703125" style="7" customWidth="1"/>
    <col min="3073" max="3073" width="29.28515625" style="7" customWidth="1"/>
    <col min="3074" max="3074" width="12.42578125" style="7" customWidth="1"/>
    <col min="3075" max="3075" width="18.7109375" style="7" customWidth="1"/>
    <col min="3076" max="3076" width="14.5703125" style="7" customWidth="1"/>
    <col min="3077" max="3077" width="14.7109375" style="7" customWidth="1"/>
    <col min="3078" max="3078" width="16" style="7" customWidth="1"/>
    <col min="3079" max="3322" width="8.85546875" style="7"/>
    <col min="3323" max="3323" width="4.85546875" style="7" customWidth="1"/>
    <col min="3324" max="3324" width="44.28515625" style="7" customWidth="1"/>
    <col min="3325" max="3325" width="11.42578125" style="7" customWidth="1"/>
    <col min="3326" max="3326" width="15.42578125" style="7" customWidth="1"/>
    <col min="3327" max="3327" width="14.140625" style="7" customWidth="1"/>
    <col min="3328" max="3328" width="14.5703125" style="7" customWidth="1"/>
    <col min="3329" max="3329" width="29.28515625" style="7" customWidth="1"/>
    <col min="3330" max="3330" width="12.42578125" style="7" customWidth="1"/>
    <col min="3331" max="3331" width="18.7109375" style="7" customWidth="1"/>
    <col min="3332" max="3332" width="14.5703125" style="7" customWidth="1"/>
    <col min="3333" max="3333" width="14.7109375" style="7" customWidth="1"/>
    <col min="3334" max="3334" width="16" style="7" customWidth="1"/>
    <col min="3335" max="3578" width="8.85546875" style="7"/>
    <col min="3579" max="3579" width="4.85546875" style="7" customWidth="1"/>
    <col min="3580" max="3580" width="44.28515625" style="7" customWidth="1"/>
    <col min="3581" max="3581" width="11.42578125" style="7" customWidth="1"/>
    <col min="3582" max="3582" width="15.42578125" style="7" customWidth="1"/>
    <col min="3583" max="3583" width="14.140625" style="7" customWidth="1"/>
    <col min="3584" max="3584" width="14.5703125" style="7" customWidth="1"/>
    <col min="3585" max="3585" width="29.28515625" style="7" customWidth="1"/>
    <col min="3586" max="3586" width="12.42578125" style="7" customWidth="1"/>
    <col min="3587" max="3587" width="18.7109375" style="7" customWidth="1"/>
    <col min="3588" max="3588" width="14.5703125" style="7" customWidth="1"/>
    <col min="3589" max="3589" width="14.7109375" style="7" customWidth="1"/>
    <col min="3590" max="3590" width="16" style="7" customWidth="1"/>
    <col min="3591" max="3834" width="8.85546875" style="7"/>
    <col min="3835" max="3835" width="4.85546875" style="7" customWidth="1"/>
    <col min="3836" max="3836" width="44.28515625" style="7" customWidth="1"/>
    <col min="3837" max="3837" width="11.42578125" style="7" customWidth="1"/>
    <col min="3838" max="3838" width="15.42578125" style="7" customWidth="1"/>
    <col min="3839" max="3839" width="14.140625" style="7" customWidth="1"/>
    <col min="3840" max="3840" width="14.5703125" style="7" customWidth="1"/>
    <col min="3841" max="3841" width="29.28515625" style="7" customWidth="1"/>
    <col min="3842" max="3842" width="12.42578125" style="7" customWidth="1"/>
    <col min="3843" max="3843" width="18.7109375" style="7" customWidth="1"/>
    <col min="3844" max="3844" width="14.5703125" style="7" customWidth="1"/>
    <col min="3845" max="3845" width="14.7109375" style="7" customWidth="1"/>
    <col min="3846" max="3846" width="16" style="7" customWidth="1"/>
    <col min="3847" max="4090" width="8.85546875" style="7"/>
    <col min="4091" max="4091" width="4.85546875" style="7" customWidth="1"/>
    <col min="4092" max="4092" width="44.28515625" style="7" customWidth="1"/>
    <col min="4093" max="4093" width="11.42578125" style="7" customWidth="1"/>
    <col min="4094" max="4094" width="15.42578125" style="7" customWidth="1"/>
    <col min="4095" max="4095" width="14.140625" style="7" customWidth="1"/>
    <col min="4096" max="4096" width="14.5703125" style="7" customWidth="1"/>
    <col min="4097" max="4097" width="29.28515625" style="7" customWidth="1"/>
    <col min="4098" max="4098" width="12.42578125" style="7" customWidth="1"/>
    <col min="4099" max="4099" width="18.7109375" style="7" customWidth="1"/>
    <col min="4100" max="4100" width="14.5703125" style="7" customWidth="1"/>
    <col min="4101" max="4101" width="14.7109375" style="7" customWidth="1"/>
    <col min="4102" max="4102" width="16" style="7" customWidth="1"/>
    <col min="4103" max="4346" width="8.85546875" style="7"/>
    <col min="4347" max="4347" width="4.85546875" style="7" customWidth="1"/>
    <col min="4348" max="4348" width="44.28515625" style="7" customWidth="1"/>
    <col min="4349" max="4349" width="11.42578125" style="7" customWidth="1"/>
    <col min="4350" max="4350" width="15.42578125" style="7" customWidth="1"/>
    <col min="4351" max="4351" width="14.140625" style="7" customWidth="1"/>
    <col min="4352" max="4352" width="14.5703125" style="7" customWidth="1"/>
    <col min="4353" max="4353" width="29.28515625" style="7" customWidth="1"/>
    <col min="4354" max="4354" width="12.42578125" style="7" customWidth="1"/>
    <col min="4355" max="4355" width="18.7109375" style="7" customWidth="1"/>
    <col min="4356" max="4356" width="14.5703125" style="7" customWidth="1"/>
    <col min="4357" max="4357" width="14.7109375" style="7" customWidth="1"/>
    <col min="4358" max="4358" width="16" style="7" customWidth="1"/>
    <col min="4359" max="4602" width="8.85546875" style="7"/>
    <col min="4603" max="4603" width="4.85546875" style="7" customWidth="1"/>
    <col min="4604" max="4604" width="44.28515625" style="7" customWidth="1"/>
    <col min="4605" max="4605" width="11.42578125" style="7" customWidth="1"/>
    <col min="4606" max="4606" width="15.42578125" style="7" customWidth="1"/>
    <col min="4607" max="4607" width="14.140625" style="7" customWidth="1"/>
    <col min="4608" max="4608" width="14.5703125" style="7" customWidth="1"/>
    <col min="4609" max="4609" width="29.28515625" style="7" customWidth="1"/>
    <col min="4610" max="4610" width="12.42578125" style="7" customWidth="1"/>
    <col min="4611" max="4611" width="18.7109375" style="7" customWidth="1"/>
    <col min="4612" max="4612" width="14.5703125" style="7" customWidth="1"/>
    <col min="4613" max="4613" width="14.7109375" style="7" customWidth="1"/>
    <col min="4614" max="4614" width="16" style="7" customWidth="1"/>
    <col min="4615" max="4858" width="8.85546875" style="7"/>
    <col min="4859" max="4859" width="4.85546875" style="7" customWidth="1"/>
    <col min="4860" max="4860" width="44.28515625" style="7" customWidth="1"/>
    <col min="4861" max="4861" width="11.42578125" style="7" customWidth="1"/>
    <col min="4862" max="4862" width="15.42578125" style="7" customWidth="1"/>
    <col min="4863" max="4863" width="14.140625" style="7" customWidth="1"/>
    <col min="4864" max="4864" width="14.5703125" style="7" customWidth="1"/>
    <col min="4865" max="4865" width="29.28515625" style="7" customWidth="1"/>
    <col min="4866" max="4866" width="12.42578125" style="7" customWidth="1"/>
    <col min="4867" max="4867" width="18.7109375" style="7" customWidth="1"/>
    <col min="4868" max="4868" width="14.5703125" style="7" customWidth="1"/>
    <col min="4869" max="4869" width="14.7109375" style="7" customWidth="1"/>
    <col min="4870" max="4870" width="16" style="7" customWidth="1"/>
    <col min="4871" max="5114" width="8.85546875" style="7"/>
    <col min="5115" max="5115" width="4.85546875" style="7" customWidth="1"/>
    <col min="5116" max="5116" width="44.28515625" style="7" customWidth="1"/>
    <col min="5117" max="5117" width="11.42578125" style="7" customWidth="1"/>
    <col min="5118" max="5118" width="15.42578125" style="7" customWidth="1"/>
    <col min="5119" max="5119" width="14.140625" style="7" customWidth="1"/>
    <col min="5120" max="5120" width="14.5703125" style="7" customWidth="1"/>
    <col min="5121" max="5121" width="29.28515625" style="7" customWidth="1"/>
    <col min="5122" max="5122" width="12.42578125" style="7" customWidth="1"/>
    <col min="5123" max="5123" width="18.7109375" style="7" customWidth="1"/>
    <col min="5124" max="5124" width="14.5703125" style="7" customWidth="1"/>
    <col min="5125" max="5125" width="14.7109375" style="7" customWidth="1"/>
    <col min="5126" max="5126" width="16" style="7" customWidth="1"/>
    <col min="5127" max="5370" width="8.85546875" style="7"/>
    <col min="5371" max="5371" width="4.85546875" style="7" customWidth="1"/>
    <col min="5372" max="5372" width="44.28515625" style="7" customWidth="1"/>
    <col min="5373" max="5373" width="11.42578125" style="7" customWidth="1"/>
    <col min="5374" max="5374" width="15.42578125" style="7" customWidth="1"/>
    <col min="5375" max="5375" width="14.140625" style="7" customWidth="1"/>
    <col min="5376" max="5376" width="14.5703125" style="7" customWidth="1"/>
    <col min="5377" max="5377" width="29.28515625" style="7" customWidth="1"/>
    <col min="5378" max="5378" width="12.42578125" style="7" customWidth="1"/>
    <col min="5379" max="5379" width="18.7109375" style="7" customWidth="1"/>
    <col min="5380" max="5380" width="14.5703125" style="7" customWidth="1"/>
    <col min="5381" max="5381" width="14.7109375" style="7" customWidth="1"/>
    <col min="5382" max="5382" width="16" style="7" customWidth="1"/>
    <col min="5383" max="5626" width="8.85546875" style="7"/>
    <col min="5627" max="5627" width="4.85546875" style="7" customWidth="1"/>
    <col min="5628" max="5628" width="44.28515625" style="7" customWidth="1"/>
    <col min="5629" max="5629" width="11.42578125" style="7" customWidth="1"/>
    <col min="5630" max="5630" width="15.42578125" style="7" customWidth="1"/>
    <col min="5631" max="5631" width="14.140625" style="7" customWidth="1"/>
    <col min="5632" max="5632" width="14.5703125" style="7" customWidth="1"/>
    <col min="5633" max="5633" width="29.28515625" style="7" customWidth="1"/>
    <col min="5634" max="5634" width="12.42578125" style="7" customWidth="1"/>
    <col min="5635" max="5635" width="18.7109375" style="7" customWidth="1"/>
    <col min="5636" max="5636" width="14.5703125" style="7" customWidth="1"/>
    <col min="5637" max="5637" width="14.7109375" style="7" customWidth="1"/>
    <col min="5638" max="5638" width="16" style="7" customWidth="1"/>
    <col min="5639" max="5882" width="8.85546875" style="7"/>
    <col min="5883" max="5883" width="4.85546875" style="7" customWidth="1"/>
    <col min="5884" max="5884" width="44.28515625" style="7" customWidth="1"/>
    <col min="5885" max="5885" width="11.42578125" style="7" customWidth="1"/>
    <col min="5886" max="5886" width="15.42578125" style="7" customWidth="1"/>
    <col min="5887" max="5887" width="14.140625" style="7" customWidth="1"/>
    <col min="5888" max="5888" width="14.5703125" style="7" customWidth="1"/>
    <col min="5889" max="5889" width="29.28515625" style="7" customWidth="1"/>
    <col min="5890" max="5890" width="12.42578125" style="7" customWidth="1"/>
    <col min="5891" max="5891" width="18.7109375" style="7" customWidth="1"/>
    <col min="5892" max="5892" width="14.5703125" style="7" customWidth="1"/>
    <col min="5893" max="5893" width="14.7109375" style="7" customWidth="1"/>
    <col min="5894" max="5894" width="16" style="7" customWidth="1"/>
    <col min="5895" max="6138" width="8.85546875" style="7"/>
    <col min="6139" max="6139" width="4.85546875" style="7" customWidth="1"/>
    <col min="6140" max="6140" width="44.28515625" style="7" customWidth="1"/>
    <col min="6141" max="6141" width="11.42578125" style="7" customWidth="1"/>
    <col min="6142" max="6142" width="15.42578125" style="7" customWidth="1"/>
    <col min="6143" max="6143" width="14.140625" style="7" customWidth="1"/>
    <col min="6144" max="6144" width="14.5703125" style="7" customWidth="1"/>
    <col min="6145" max="6145" width="29.28515625" style="7" customWidth="1"/>
    <col min="6146" max="6146" width="12.42578125" style="7" customWidth="1"/>
    <col min="6147" max="6147" width="18.7109375" style="7" customWidth="1"/>
    <col min="6148" max="6148" width="14.5703125" style="7" customWidth="1"/>
    <col min="6149" max="6149" width="14.7109375" style="7" customWidth="1"/>
    <col min="6150" max="6150" width="16" style="7" customWidth="1"/>
    <col min="6151" max="6394" width="8.85546875" style="7"/>
    <col min="6395" max="6395" width="4.85546875" style="7" customWidth="1"/>
    <col min="6396" max="6396" width="44.28515625" style="7" customWidth="1"/>
    <col min="6397" max="6397" width="11.42578125" style="7" customWidth="1"/>
    <col min="6398" max="6398" width="15.42578125" style="7" customWidth="1"/>
    <col min="6399" max="6399" width="14.140625" style="7" customWidth="1"/>
    <col min="6400" max="6400" width="14.5703125" style="7" customWidth="1"/>
    <col min="6401" max="6401" width="29.28515625" style="7" customWidth="1"/>
    <col min="6402" max="6402" width="12.42578125" style="7" customWidth="1"/>
    <col min="6403" max="6403" width="18.7109375" style="7" customWidth="1"/>
    <col min="6404" max="6404" width="14.5703125" style="7" customWidth="1"/>
    <col min="6405" max="6405" width="14.7109375" style="7" customWidth="1"/>
    <col min="6406" max="6406" width="16" style="7" customWidth="1"/>
    <col min="6407" max="6650" width="8.85546875" style="7"/>
    <col min="6651" max="6651" width="4.85546875" style="7" customWidth="1"/>
    <col min="6652" max="6652" width="44.28515625" style="7" customWidth="1"/>
    <col min="6653" max="6653" width="11.42578125" style="7" customWidth="1"/>
    <col min="6654" max="6654" width="15.42578125" style="7" customWidth="1"/>
    <col min="6655" max="6655" width="14.140625" style="7" customWidth="1"/>
    <col min="6656" max="6656" width="14.5703125" style="7" customWidth="1"/>
    <col min="6657" max="6657" width="29.28515625" style="7" customWidth="1"/>
    <col min="6658" max="6658" width="12.42578125" style="7" customWidth="1"/>
    <col min="6659" max="6659" width="18.7109375" style="7" customWidth="1"/>
    <col min="6660" max="6660" width="14.5703125" style="7" customWidth="1"/>
    <col min="6661" max="6661" width="14.7109375" style="7" customWidth="1"/>
    <col min="6662" max="6662" width="16" style="7" customWidth="1"/>
    <col min="6663" max="6906" width="8.85546875" style="7"/>
    <col min="6907" max="6907" width="4.85546875" style="7" customWidth="1"/>
    <col min="6908" max="6908" width="44.28515625" style="7" customWidth="1"/>
    <col min="6909" max="6909" width="11.42578125" style="7" customWidth="1"/>
    <col min="6910" max="6910" width="15.42578125" style="7" customWidth="1"/>
    <col min="6911" max="6911" width="14.140625" style="7" customWidth="1"/>
    <col min="6912" max="6912" width="14.5703125" style="7" customWidth="1"/>
    <col min="6913" max="6913" width="29.28515625" style="7" customWidth="1"/>
    <col min="6914" max="6914" width="12.42578125" style="7" customWidth="1"/>
    <col min="6915" max="6915" width="18.7109375" style="7" customWidth="1"/>
    <col min="6916" max="6916" width="14.5703125" style="7" customWidth="1"/>
    <col min="6917" max="6917" width="14.7109375" style="7" customWidth="1"/>
    <col min="6918" max="6918" width="16" style="7" customWidth="1"/>
    <col min="6919" max="7162" width="8.85546875" style="7"/>
    <col min="7163" max="7163" width="4.85546875" style="7" customWidth="1"/>
    <col min="7164" max="7164" width="44.28515625" style="7" customWidth="1"/>
    <col min="7165" max="7165" width="11.42578125" style="7" customWidth="1"/>
    <col min="7166" max="7166" width="15.42578125" style="7" customWidth="1"/>
    <col min="7167" max="7167" width="14.140625" style="7" customWidth="1"/>
    <col min="7168" max="7168" width="14.5703125" style="7" customWidth="1"/>
    <col min="7169" max="7169" width="29.28515625" style="7" customWidth="1"/>
    <col min="7170" max="7170" width="12.42578125" style="7" customWidth="1"/>
    <col min="7171" max="7171" width="18.7109375" style="7" customWidth="1"/>
    <col min="7172" max="7172" width="14.5703125" style="7" customWidth="1"/>
    <col min="7173" max="7173" width="14.7109375" style="7" customWidth="1"/>
    <col min="7174" max="7174" width="16" style="7" customWidth="1"/>
    <col min="7175" max="7418" width="8.85546875" style="7"/>
    <col min="7419" max="7419" width="4.85546875" style="7" customWidth="1"/>
    <col min="7420" max="7420" width="44.28515625" style="7" customWidth="1"/>
    <col min="7421" max="7421" width="11.42578125" style="7" customWidth="1"/>
    <col min="7422" max="7422" width="15.42578125" style="7" customWidth="1"/>
    <col min="7423" max="7423" width="14.140625" style="7" customWidth="1"/>
    <col min="7424" max="7424" width="14.5703125" style="7" customWidth="1"/>
    <col min="7425" max="7425" width="29.28515625" style="7" customWidth="1"/>
    <col min="7426" max="7426" width="12.42578125" style="7" customWidth="1"/>
    <col min="7427" max="7427" width="18.7109375" style="7" customWidth="1"/>
    <col min="7428" max="7428" width="14.5703125" style="7" customWidth="1"/>
    <col min="7429" max="7429" width="14.7109375" style="7" customWidth="1"/>
    <col min="7430" max="7430" width="16" style="7" customWidth="1"/>
    <col min="7431" max="7674" width="8.85546875" style="7"/>
    <col min="7675" max="7675" width="4.85546875" style="7" customWidth="1"/>
    <col min="7676" max="7676" width="44.28515625" style="7" customWidth="1"/>
    <col min="7677" max="7677" width="11.42578125" style="7" customWidth="1"/>
    <col min="7678" max="7678" width="15.42578125" style="7" customWidth="1"/>
    <col min="7679" max="7679" width="14.140625" style="7" customWidth="1"/>
    <col min="7680" max="7680" width="14.5703125" style="7" customWidth="1"/>
    <col min="7681" max="7681" width="29.28515625" style="7" customWidth="1"/>
    <col min="7682" max="7682" width="12.42578125" style="7" customWidth="1"/>
    <col min="7683" max="7683" width="18.7109375" style="7" customWidth="1"/>
    <col min="7684" max="7684" width="14.5703125" style="7" customWidth="1"/>
    <col min="7685" max="7685" width="14.7109375" style="7" customWidth="1"/>
    <col min="7686" max="7686" width="16" style="7" customWidth="1"/>
    <col min="7687" max="7930" width="8.85546875" style="7"/>
    <col min="7931" max="7931" width="4.85546875" style="7" customWidth="1"/>
    <col min="7932" max="7932" width="44.28515625" style="7" customWidth="1"/>
    <col min="7933" max="7933" width="11.42578125" style="7" customWidth="1"/>
    <col min="7934" max="7934" width="15.42578125" style="7" customWidth="1"/>
    <col min="7935" max="7935" width="14.140625" style="7" customWidth="1"/>
    <col min="7936" max="7936" width="14.5703125" style="7" customWidth="1"/>
    <col min="7937" max="7937" width="29.28515625" style="7" customWidth="1"/>
    <col min="7938" max="7938" width="12.42578125" style="7" customWidth="1"/>
    <col min="7939" max="7939" width="18.7109375" style="7" customWidth="1"/>
    <col min="7940" max="7940" width="14.5703125" style="7" customWidth="1"/>
    <col min="7941" max="7941" width="14.7109375" style="7" customWidth="1"/>
    <col min="7942" max="7942" width="16" style="7" customWidth="1"/>
    <col min="7943" max="8186" width="8.85546875" style="7"/>
    <col min="8187" max="8187" width="4.85546875" style="7" customWidth="1"/>
    <col min="8188" max="8188" width="44.28515625" style="7" customWidth="1"/>
    <col min="8189" max="8189" width="11.42578125" style="7" customWidth="1"/>
    <col min="8190" max="8190" width="15.42578125" style="7" customWidth="1"/>
    <col min="8191" max="8191" width="14.140625" style="7" customWidth="1"/>
    <col min="8192" max="8192" width="14.5703125" style="7" customWidth="1"/>
    <col min="8193" max="8193" width="29.28515625" style="7" customWidth="1"/>
    <col min="8194" max="8194" width="12.42578125" style="7" customWidth="1"/>
    <col min="8195" max="8195" width="18.7109375" style="7" customWidth="1"/>
    <col min="8196" max="8196" width="14.5703125" style="7" customWidth="1"/>
    <col min="8197" max="8197" width="14.7109375" style="7" customWidth="1"/>
    <col min="8198" max="8198" width="16" style="7" customWidth="1"/>
    <col min="8199" max="8442" width="8.85546875" style="7"/>
    <col min="8443" max="8443" width="4.85546875" style="7" customWidth="1"/>
    <col min="8444" max="8444" width="44.28515625" style="7" customWidth="1"/>
    <col min="8445" max="8445" width="11.42578125" style="7" customWidth="1"/>
    <col min="8446" max="8446" width="15.42578125" style="7" customWidth="1"/>
    <col min="8447" max="8447" width="14.140625" style="7" customWidth="1"/>
    <col min="8448" max="8448" width="14.5703125" style="7" customWidth="1"/>
    <col min="8449" max="8449" width="29.28515625" style="7" customWidth="1"/>
    <col min="8450" max="8450" width="12.42578125" style="7" customWidth="1"/>
    <col min="8451" max="8451" width="18.7109375" style="7" customWidth="1"/>
    <col min="8452" max="8452" width="14.5703125" style="7" customWidth="1"/>
    <col min="8453" max="8453" width="14.7109375" style="7" customWidth="1"/>
    <col min="8454" max="8454" width="16" style="7" customWidth="1"/>
    <col min="8455" max="8698" width="8.85546875" style="7"/>
    <col min="8699" max="8699" width="4.85546875" style="7" customWidth="1"/>
    <col min="8700" max="8700" width="44.28515625" style="7" customWidth="1"/>
    <col min="8701" max="8701" width="11.42578125" style="7" customWidth="1"/>
    <col min="8702" max="8702" width="15.42578125" style="7" customWidth="1"/>
    <col min="8703" max="8703" width="14.140625" style="7" customWidth="1"/>
    <col min="8704" max="8704" width="14.5703125" style="7" customWidth="1"/>
    <col min="8705" max="8705" width="29.28515625" style="7" customWidth="1"/>
    <col min="8706" max="8706" width="12.42578125" style="7" customWidth="1"/>
    <col min="8707" max="8707" width="18.7109375" style="7" customWidth="1"/>
    <col min="8708" max="8708" width="14.5703125" style="7" customWidth="1"/>
    <col min="8709" max="8709" width="14.7109375" style="7" customWidth="1"/>
    <col min="8710" max="8710" width="16" style="7" customWidth="1"/>
    <col min="8711" max="8954" width="8.85546875" style="7"/>
    <col min="8955" max="8955" width="4.85546875" style="7" customWidth="1"/>
    <col min="8956" max="8956" width="44.28515625" style="7" customWidth="1"/>
    <col min="8957" max="8957" width="11.42578125" style="7" customWidth="1"/>
    <col min="8958" max="8958" width="15.42578125" style="7" customWidth="1"/>
    <col min="8959" max="8959" width="14.140625" style="7" customWidth="1"/>
    <col min="8960" max="8960" width="14.5703125" style="7" customWidth="1"/>
    <col min="8961" max="8961" width="29.28515625" style="7" customWidth="1"/>
    <col min="8962" max="8962" width="12.42578125" style="7" customWidth="1"/>
    <col min="8963" max="8963" width="18.7109375" style="7" customWidth="1"/>
    <col min="8964" max="8964" width="14.5703125" style="7" customWidth="1"/>
    <col min="8965" max="8965" width="14.7109375" style="7" customWidth="1"/>
    <col min="8966" max="8966" width="16" style="7" customWidth="1"/>
    <col min="8967" max="9210" width="8.85546875" style="7"/>
    <col min="9211" max="9211" width="4.85546875" style="7" customWidth="1"/>
    <col min="9212" max="9212" width="44.28515625" style="7" customWidth="1"/>
    <col min="9213" max="9213" width="11.42578125" style="7" customWidth="1"/>
    <col min="9214" max="9214" width="15.42578125" style="7" customWidth="1"/>
    <col min="9215" max="9215" width="14.140625" style="7" customWidth="1"/>
    <col min="9216" max="9216" width="14.5703125" style="7" customWidth="1"/>
    <col min="9217" max="9217" width="29.28515625" style="7" customWidth="1"/>
    <col min="9218" max="9218" width="12.42578125" style="7" customWidth="1"/>
    <col min="9219" max="9219" width="18.7109375" style="7" customWidth="1"/>
    <col min="9220" max="9220" width="14.5703125" style="7" customWidth="1"/>
    <col min="9221" max="9221" width="14.7109375" style="7" customWidth="1"/>
    <col min="9222" max="9222" width="16" style="7" customWidth="1"/>
    <col min="9223" max="9466" width="8.85546875" style="7"/>
    <col min="9467" max="9467" width="4.85546875" style="7" customWidth="1"/>
    <col min="9468" max="9468" width="44.28515625" style="7" customWidth="1"/>
    <col min="9469" max="9469" width="11.42578125" style="7" customWidth="1"/>
    <col min="9470" max="9470" width="15.42578125" style="7" customWidth="1"/>
    <col min="9471" max="9471" width="14.140625" style="7" customWidth="1"/>
    <col min="9472" max="9472" width="14.5703125" style="7" customWidth="1"/>
    <col min="9473" max="9473" width="29.28515625" style="7" customWidth="1"/>
    <col min="9474" max="9474" width="12.42578125" style="7" customWidth="1"/>
    <col min="9475" max="9475" width="18.7109375" style="7" customWidth="1"/>
    <col min="9476" max="9476" width="14.5703125" style="7" customWidth="1"/>
    <col min="9477" max="9477" width="14.7109375" style="7" customWidth="1"/>
    <col min="9478" max="9478" width="16" style="7" customWidth="1"/>
    <col min="9479" max="9722" width="8.85546875" style="7"/>
    <col min="9723" max="9723" width="4.85546875" style="7" customWidth="1"/>
    <col min="9724" max="9724" width="44.28515625" style="7" customWidth="1"/>
    <col min="9725" max="9725" width="11.42578125" style="7" customWidth="1"/>
    <col min="9726" max="9726" width="15.42578125" style="7" customWidth="1"/>
    <col min="9727" max="9727" width="14.140625" style="7" customWidth="1"/>
    <col min="9728" max="9728" width="14.5703125" style="7" customWidth="1"/>
    <col min="9729" max="9729" width="29.28515625" style="7" customWidth="1"/>
    <col min="9730" max="9730" width="12.42578125" style="7" customWidth="1"/>
    <col min="9731" max="9731" width="18.7109375" style="7" customWidth="1"/>
    <col min="9732" max="9732" width="14.5703125" style="7" customWidth="1"/>
    <col min="9733" max="9733" width="14.7109375" style="7" customWidth="1"/>
    <col min="9734" max="9734" width="16" style="7" customWidth="1"/>
    <col min="9735" max="9978" width="8.85546875" style="7"/>
    <col min="9979" max="9979" width="4.85546875" style="7" customWidth="1"/>
    <col min="9980" max="9980" width="44.28515625" style="7" customWidth="1"/>
    <col min="9981" max="9981" width="11.42578125" style="7" customWidth="1"/>
    <col min="9982" max="9982" width="15.42578125" style="7" customWidth="1"/>
    <col min="9983" max="9983" width="14.140625" style="7" customWidth="1"/>
    <col min="9984" max="9984" width="14.5703125" style="7" customWidth="1"/>
    <col min="9985" max="9985" width="29.28515625" style="7" customWidth="1"/>
    <col min="9986" max="9986" width="12.42578125" style="7" customWidth="1"/>
    <col min="9987" max="9987" width="18.7109375" style="7" customWidth="1"/>
    <col min="9988" max="9988" width="14.5703125" style="7" customWidth="1"/>
    <col min="9989" max="9989" width="14.7109375" style="7" customWidth="1"/>
    <col min="9990" max="9990" width="16" style="7" customWidth="1"/>
    <col min="9991" max="10234" width="8.85546875" style="7"/>
    <col min="10235" max="10235" width="4.85546875" style="7" customWidth="1"/>
    <col min="10236" max="10236" width="44.28515625" style="7" customWidth="1"/>
    <col min="10237" max="10237" width="11.42578125" style="7" customWidth="1"/>
    <col min="10238" max="10238" width="15.42578125" style="7" customWidth="1"/>
    <col min="10239" max="10239" width="14.140625" style="7" customWidth="1"/>
    <col min="10240" max="10240" width="14.5703125" style="7" customWidth="1"/>
    <col min="10241" max="10241" width="29.28515625" style="7" customWidth="1"/>
    <col min="10242" max="10242" width="12.42578125" style="7" customWidth="1"/>
    <col min="10243" max="10243" width="18.7109375" style="7" customWidth="1"/>
    <col min="10244" max="10244" width="14.5703125" style="7" customWidth="1"/>
    <col min="10245" max="10245" width="14.7109375" style="7" customWidth="1"/>
    <col min="10246" max="10246" width="16" style="7" customWidth="1"/>
    <col min="10247" max="10490" width="8.85546875" style="7"/>
    <col min="10491" max="10491" width="4.85546875" style="7" customWidth="1"/>
    <col min="10492" max="10492" width="44.28515625" style="7" customWidth="1"/>
    <col min="10493" max="10493" width="11.42578125" style="7" customWidth="1"/>
    <col min="10494" max="10494" width="15.42578125" style="7" customWidth="1"/>
    <col min="10495" max="10495" width="14.140625" style="7" customWidth="1"/>
    <col min="10496" max="10496" width="14.5703125" style="7" customWidth="1"/>
    <col min="10497" max="10497" width="29.28515625" style="7" customWidth="1"/>
    <col min="10498" max="10498" width="12.42578125" style="7" customWidth="1"/>
    <col min="10499" max="10499" width="18.7109375" style="7" customWidth="1"/>
    <col min="10500" max="10500" width="14.5703125" style="7" customWidth="1"/>
    <col min="10501" max="10501" width="14.7109375" style="7" customWidth="1"/>
    <col min="10502" max="10502" width="16" style="7" customWidth="1"/>
    <col min="10503" max="10746" width="8.85546875" style="7"/>
    <col min="10747" max="10747" width="4.85546875" style="7" customWidth="1"/>
    <col min="10748" max="10748" width="44.28515625" style="7" customWidth="1"/>
    <col min="10749" max="10749" width="11.42578125" style="7" customWidth="1"/>
    <col min="10750" max="10750" width="15.42578125" style="7" customWidth="1"/>
    <col min="10751" max="10751" width="14.140625" style="7" customWidth="1"/>
    <col min="10752" max="10752" width="14.5703125" style="7" customWidth="1"/>
    <col min="10753" max="10753" width="29.28515625" style="7" customWidth="1"/>
    <col min="10754" max="10754" width="12.42578125" style="7" customWidth="1"/>
    <col min="10755" max="10755" width="18.7109375" style="7" customWidth="1"/>
    <col min="10756" max="10756" width="14.5703125" style="7" customWidth="1"/>
    <col min="10757" max="10757" width="14.7109375" style="7" customWidth="1"/>
    <col min="10758" max="10758" width="16" style="7" customWidth="1"/>
    <col min="10759" max="11002" width="8.85546875" style="7"/>
    <col min="11003" max="11003" width="4.85546875" style="7" customWidth="1"/>
    <col min="11004" max="11004" width="44.28515625" style="7" customWidth="1"/>
    <col min="11005" max="11005" width="11.42578125" style="7" customWidth="1"/>
    <col min="11006" max="11006" width="15.42578125" style="7" customWidth="1"/>
    <col min="11007" max="11007" width="14.140625" style="7" customWidth="1"/>
    <col min="11008" max="11008" width="14.5703125" style="7" customWidth="1"/>
    <col min="11009" max="11009" width="29.28515625" style="7" customWidth="1"/>
    <col min="11010" max="11010" width="12.42578125" style="7" customWidth="1"/>
    <col min="11011" max="11011" width="18.7109375" style="7" customWidth="1"/>
    <col min="11012" max="11012" width="14.5703125" style="7" customWidth="1"/>
    <col min="11013" max="11013" width="14.7109375" style="7" customWidth="1"/>
    <col min="11014" max="11014" width="16" style="7" customWidth="1"/>
    <col min="11015" max="11258" width="8.85546875" style="7"/>
    <col min="11259" max="11259" width="4.85546875" style="7" customWidth="1"/>
    <col min="11260" max="11260" width="44.28515625" style="7" customWidth="1"/>
    <col min="11261" max="11261" width="11.42578125" style="7" customWidth="1"/>
    <col min="11262" max="11262" width="15.42578125" style="7" customWidth="1"/>
    <col min="11263" max="11263" width="14.140625" style="7" customWidth="1"/>
    <col min="11264" max="11264" width="14.5703125" style="7" customWidth="1"/>
    <col min="11265" max="11265" width="29.28515625" style="7" customWidth="1"/>
    <col min="11266" max="11266" width="12.42578125" style="7" customWidth="1"/>
    <col min="11267" max="11267" width="18.7109375" style="7" customWidth="1"/>
    <col min="11268" max="11268" width="14.5703125" style="7" customWidth="1"/>
    <col min="11269" max="11269" width="14.7109375" style="7" customWidth="1"/>
    <col min="11270" max="11270" width="16" style="7" customWidth="1"/>
    <col min="11271" max="11514" width="8.85546875" style="7"/>
    <col min="11515" max="11515" width="4.85546875" style="7" customWidth="1"/>
    <col min="11516" max="11516" width="44.28515625" style="7" customWidth="1"/>
    <col min="11517" max="11517" width="11.42578125" style="7" customWidth="1"/>
    <col min="11518" max="11518" width="15.42578125" style="7" customWidth="1"/>
    <col min="11519" max="11519" width="14.140625" style="7" customWidth="1"/>
    <col min="11520" max="11520" width="14.5703125" style="7" customWidth="1"/>
    <col min="11521" max="11521" width="29.28515625" style="7" customWidth="1"/>
    <col min="11522" max="11522" width="12.42578125" style="7" customWidth="1"/>
    <col min="11523" max="11523" width="18.7109375" style="7" customWidth="1"/>
    <col min="11524" max="11524" width="14.5703125" style="7" customWidth="1"/>
    <col min="11525" max="11525" width="14.7109375" style="7" customWidth="1"/>
    <col min="11526" max="11526" width="16" style="7" customWidth="1"/>
    <col min="11527" max="11770" width="8.85546875" style="7"/>
    <col min="11771" max="11771" width="4.85546875" style="7" customWidth="1"/>
    <col min="11772" max="11772" width="44.28515625" style="7" customWidth="1"/>
    <col min="11773" max="11773" width="11.42578125" style="7" customWidth="1"/>
    <col min="11774" max="11774" width="15.42578125" style="7" customWidth="1"/>
    <col min="11775" max="11775" width="14.140625" style="7" customWidth="1"/>
    <col min="11776" max="11776" width="14.5703125" style="7" customWidth="1"/>
    <col min="11777" max="11777" width="29.28515625" style="7" customWidth="1"/>
    <col min="11778" max="11778" width="12.42578125" style="7" customWidth="1"/>
    <col min="11779" max="11779" width="18.7109375" style="7" customWidth="1"/>
    <col min="11780" max="11780" width="14.5703125" style="7" customWidth="1"/>
    <col min="11781" max="11781" width="14.7109375" style="7" customWidth="1"/>
    <col min="11782" max="11782" width="16" style="7" customWidth="1"/>
    <col min="11783" max="12026" width="8.85546875" style="7"/>
    <col min="12027" max="12027" width="4.85546875" style="7" customWidth="1"/>
    <col min="12028" max="12028" width="44.28515625" style="7" customWidth="1"/>
    <col min="12029" max="12029" width="11.42578125" style="7" customWidth="1"/>
    <col min="12030" max="12030" width="15.42578125" style="7" customWidth="1"/>
    <col min="12031" max="12031" width="14.140625" style="7" customWidth="1"/>
    <col min="12032" max="12032" width="14.5703125" style="7" customWidth="1"/>
    <col min="12033" max="12033" width="29.28515625" style="7" customWidth="1"/>
    <col min="12034" max="12034" width="12.42578125" style="7" customWidth="1"/>
    <col min="12035" max="12035" width="18.7109375" style="7" customWidth="1"/>
    <col min="12036" max="12036" width="14.5703125" style="7" customWidth="1"/>
    <col min="12037" max="12037" width="14.7109375" style="7" customWidth="1"/>
    <col min="12038" max="12038" width="16" style="7" customWidth="1"/>
    <col min="12039" max="12282" width="8.85546875" style="7"/>
    <col min="12283" max="12283" width="4.85546875" style="7" customWidth="1"/>
    <col min="12284" max="12284" width="44.28515625" style="7" customWidth="1"/>
    <col min="12285" max="12285" width="11.42578125" style="7" customWidth="1"/>
    <col min="12286" max="12286" width="15.42578125" style="7" customWidth="1"/>
    <col min="12287" max="12287" width="14.140625" style="7" customWidth="1"/>
    <col min="12288" max="12288" width="14.5703125" style="7" customWidth="1"/>
    <col min="12289" max="12289" width="29.28515625" style="7" customWidth="1"/>
    <col min="12290" max="12290" width="12.42578125" style="7" customWidth="1"/>
    <col min="12291" max="12291" width="18.7109375" style="7" customWidth="1"/>
    <col min="12292" max="12292" width="14.5703125" style="7" customWidth="1"/>
    <col min="12293" max="12293" width="14.7109375" style="7" customWidth="1"/>
    <col min="12294" max="12294" width="16" style="7" customWidth="1"/>
    <col min="12295" max="12538" width="8.85546875" style="7"/>
    <col min="12539" max="12539" width="4.85546875" style="7" customWidth="1"/>
    <col min="12540" max="12540" width="44.28515625" style="7" customWidth="1"/>
    <col min="12541" max="12541" width="11.42578125" style="7" customWidth="1"/>
    <col min="12542" max="12542" width="15.42578125" style="7" customWidth="1"/>
    <col min="12543" max="12543" width="14.140625" style="7" customWidth="1"/>
    <col min="12544" max="12544" width="14.5703125" style="7" customWidth="1"/>
    <col min="12545" max="12545" width="29.28515625" style="7" customWidth="1"/>
    <col min="12546" max="12546" width="12.42578125" style="7" customWidth="1"/>
    <col min="12547" max="12547" width="18.7109375" style="7" customWidth="1"/>
    <col min="12548" max="12548" width="14.5703125" style="7" customWidth="1"/>
    <col min="12549" max="12549" width="14.7109375" style="7" customWidth="1"/>
    <col min="12550" max="12550" width="16" style="7" customWidth="1"/>
    <col min="12551" max="12794" width="8.85546875" style="7"/>
    <col min="12795" max="12795" width="4.85546875" style="7" customWidth="1"/>
    <col min="12796" max="12796" width="44.28515625" style="7" customWidth="1"/>
    <col min="12797" max="12797" width="11.42578125" style="7" customWidth="1"/>
    <col min="12798" max="12798" width="15.42578125" style="7" customWidth="1"/>
    <col min="12799" max="12799" width="14.140625" style="7" customWidth="1"/>
    <col min="12800" max="12800" width="14.5703125" style="7" customWidth="1"/>
    <col min="12801" max="12801" width="29.28515625" style="7" customWidth="1"/>
    <col min="12802" max="12802" width="12.42578125" style="7" customWidth="1"/>
    <col min="12803" max="12803" width="18.7109375" style="7" customWidth="1"/>
    <col min="12804" max="12804" width="14.5703125" style="7" customWidth="1"/>
    <col min="12805" max="12805" width="14.7109375" style="7" customWidth="1"/>
    <col min="12806" max="12806" width="16" style="7" customWidth="1"/>
    <col min="12807" max="13050" width="8.85546875" style="7"/>
    <col min="13051" max="13051" width="4.85546875" style="7" customWidth="1"/>
    <col min="13052" max="13052" width="44.28515625" style="7" customWidth="1"/>
    <col min="13053" max="13053" width="11.42578125" style="7" customWidth="1"/>
    <col min="13054" max="13054" width="15.42578125" style="7" customWidth="1"/>
    <col min="13055" max="13055" width="14.140625" style="7" customWidth="1"/>
    <col min="13056" max="13056" width="14.5703125" style="7" customWidth="1"/>
    <col min="13057" max="13057" width="29.28515625" style="7" customWidth="1"/>
    <col min="13058" max="13058" width="12.42578125" style="7" customWidth="1"/>
    <col min="13059" max="13059" width="18.7109375" style="7" customWidth="1"/>
    <col min="13060" max="13060" width="14.5703125" style="7" customWidth="1"/>
    <col min="13061" max="13061" width="14.7109375" style="7" customWidth="1"/>
    <col min="13062" max="13062" width="16" style="7" customWidth="1"/>
    <col min="13063" max="13306" width="8.85546875" style="7"/>
    <col min="13307" max="13307" width="4.85546875" style="7" customWidth="1"/>
    <col min="13308" max="13308" width="44.28515625" style="7" customWidth="1"/>
    <col min="13309" max="13309" width="11.42578125" style="7" customWidth="1"/>
    <col min="13310" max="13310" width="15.42578125" style="7" customWidth="1"/>
    <col min="13311" max="13311" width="14.140625" style="7" customWidth="1"/>
    <col min="13312" max="13312" width="14.5703125" style="7" customWidth="1"/>
    <col min="13313" max="13313" width="29.28515625" style="7" customWidth="1"/>
    <col min="13314" max="13314" width="12.42578125" style="7" customWidth="1"/>
    <col min="13315" max="13315" width="18.7109375" style="7" customWidth="1"/>
    <col min="13316" max="13316" width="14.5703125" style="7" customWidth="1"/>
    <col min="13317" max="13317" width="14.7109375" style="7" customWidth="1"/>
    <col min="13318" max="13318" width="16" style="7" customWidth="1"/>
    <col min="13319" max="13562" width="8.85546875" style="7"/>
    <col min="13563" max="13563" width="4.85546875" style="7" customWidth="1"/>
    <col min="13564" max="13564" width="44.28515625" style="7" customWidth="1"/>
    <col min="13565" max="13565" width="11.42578125" style="7" customWidth="1"/>
    <col min="13566" max="13566" width="15.42578125" style="7" customWidth="1"/>
    <col min="13567" max="13567" width="14.140625" style="7" customWidth="1"/>
    <col min="13568" max="13568" width="14.5703125" style="7" customWidth="1"/>
    <col min="13569" max="13569" width="29.28515625" style="7" customWidth="1"/>
    <col min="13570" max="13570" width="12.42578125" style="7" customWidth="1"/>
    <col min="13571" max="13571" width="18.7109375" style="7" customWidth="1"/>
    <col min="13572" max="13572" width="14.5703125" style="7" customWidth="1"/>
    <col min="13573" max="13573" width="14.7109375" style="7" customWidth="1"/>
    <col min="13574" max="13574" width="16" style="7" customWidth="1"/>
    <col min="13575" max="13818" width="8.85546875" style="7"/>
    <col min="13819" max="13819" width="4.85546875" style="7" customWidth="1"/>
    <col min="13820" max="13820" width="44.28515625" style="7" customWidth="1"/>
    <col min="13821" max="13821" width="11.42578125" style="7" customWidth="1"/>
    <col min="13822" max="13822" width="15.42578125" style="7" customWidth="1"/>
    <col min="13823" max="13823" width="14.140625" style="7" customWidth="1"/>
    <col min="13824" max="13824" width="14.5703125" style="7" customWidth="1"/>
    <col min="13825" max="13825" width="29.28515625" style="7" customWidth="1"/>
    <col min="13826" max="13826" width="12.42578125" style="7" customWidth="1"/>
    <col min="13827" max="13827" width="18.7109375" style="7" customWidth="1"/>
    <col min="13828" max="13828" width="14.5703125" style="7" customWidth="1"/>
    <col min="13829" max="13829" width="14.7109375" style="7" customWidth="1"/>
    <col min="13830" max="13830" width="16" style="7" customWidth="1"/>
    <col min="13831" max="14074" width="8.85546875" style="7"/>
    <col min="14075" max="14075" width="4.85546875" style="7" customWidth="1"/>
    <col min="14076" max="14076" width="44.28515625" style="7" customWidth="1"/>
    <col min="14077" max="14077" width="11.42578125" style="7" customWidth="1"/>
    <col min="14078" max="14078" width="15.42578125" style="7" customWidth="1"/>
    <col min="14079" max="14079" width="14.140625" style="7" customWidth="1"/>
    <col min="14080" max="14080" width="14.5703125" style="7" customWidth="1"/>
    <col min="14081" max="14081" width="29.28515625" style="7" customWidth="1"/>
    <col min="14082" max="14082" width="12.42578125" style="7" customWidth="1"/>
    <col min="14083" max="14083" width="18.7109375" style="7" customWidth="1"/>
    <col min="14084" max="14084" width="14.5703125" style="7" customWidth="1"/>
    <col min="14085" max="14085" width="14.7109375" style="7" customWidth="1"/>
    <col min="14086" max="14086" width="16" style="7" customWidth="1"/>
    <col min="14087" max="14330" width="8.85546875" style="7"/>
    <col min="14331" max="14331" width="4.85546875" style="7" customWidth="1"/>
    <col min="14332" max="14332" width="44.28515625" style="7" customWidth="1"/>
    <col min="14333" max="14333" width="11.42578125" style="7" customWidth="1"/>
    <col min="14334" max="14334" width="15.42578125" style="7" customWidth="1"/>
    <col min="14335" max="14335" width="14.140625" style="7" customWidth="1"/>
    <col min="14336" max="14336" width="14.5703125" style="7" customWidth="1"/>
    <col min="14337" max="14337" width="29.28515625" style="7" customWidth="1"/>
    <col min="14338" max="14338" width="12.42578125" style="7" customWidth="1"/>
    <col min="14339" max="14339" width="18.7109375" style="7" customWidth="1"/>
    <col min="14340" max="14340" width="14.5703125" style="7" customWidth="1"/>
    <col min="14341" max="14341" width="14.7109375" style="7" customWidth="1"/>
    <col min="14342" max="14342" width="16" style="7" customWidth="1"/>
    <col min="14343" max="14586" width="8.85546875" style="7"/>
    <col min="14587" max="14587" width="4.85546875" style="7" customWidth="1"/>
    <col min="14588" max="14588" width="44.28515625" style="7" customWidth="1"/>
    <col min="14589" max="14589" width="11.42578125" style="7" customWidth="1"/>
    <col min="14590" max="14590" width="15.42578125" style="7" customWidth="1"/>
    <col min="14591" max="14591" width="14.140625" style="7" customWidth="1"/>
    <col min="14592" max="14592" width="14.5703125" style="7" customWidth="1"/>
    <col min="14593" max="14593" width="29.28515625" style="7" customWidth="1"/>
    <col min="14594" max="14594" width="12.42578125" style="7" customWidth="1"/>
    <col min="14595" max="14595" width="18.7109375" style="7" customWidth="1"/>
    <col min="14596" max="14596" width="14.5703125" style="7" customWidth="1"/>
    <col min="14597" max="14597" width="14.7109375" style="7" customWidth="1"/>
    <col min="14598" max="14598" width="16" style="7" customWidth="1"/>
    <col min="14599" max="14842" width="8.85546875" style="7"/>
    <col min="14843" max="14843" width="4.85546875" style="7" customWidth="1"/>
    <col min="14844" max="14844" width="44.28515625" style="7" customWidth="1"/>
    <col min="14845" max="14845" width="11.42578125" style="7" customWidth="1"/>
    <col min="14846" max="14846" width="15.42578125" style="7" customWidth="1"/>
    <col min="14847" max="14847" width="14.140625" style="7" customWidth="1"/>
    <col min="14848" max="14848" width="14.5703125" style="7" customWidth="1"/>
    <col min="14849" max="14849" width="29.28515625" style="7" customWidth="1"/>
    <col min="14850" max="14850" width="12.42578125" style="7" customWidth="1"/>
    <col min="14851" max="14851" width="18.7109375" style="7" customWidth="1"/>
    <col min="14852" max="14852" width="14.5703125" style="7" customWidth="1"/>
    <col min="14853" max="14853" width="14.7109375" style="7" customWidth="1"/>
    <col min="14854" max="14854" width="16" style="7" customWidth="1"/>
    <col min="14855" max="15098" width="8.85546875" style="7"/>
    <col min="15099" max="15099" width="4.85546875" style="7" customWidth="1"/>
    <col min="15100" max="15100" width="44.28515625" style="7" customWidth="1"/>
    <col min="15101" max="15101" width="11.42578125" style="7" customWidth="1"/>
    <col min="15102" max="15102" width="15.42578125" style="7" customWidth="1"/>
    <col min="15103" max="15103" width="14.140625" style="7" customWidth="1"/>
    <col min="15104" max="15104" width="14.5703125" style="7" customWidth="1"/>
    <col min="15105" max="15105" width="29.28515625" style="7" customWidth="1"/>
    <col min="15106" max="15106" width="12.42578125" style="7" customWidth="1"/>
    <col min="15107" max="15107" width="18.7109375" style="7" customWidth="1"/>
    <col min="15108" max="15108" width="14.5703125" style="7" customWidth="1"/>
    <col min="15109" max="15109" width="14.7109375" style="7" customWidth="1"/>
    <col min="15110" max="15110" width="16" style="7" customWidth="1"/>
    <col min="15111" max="15354" width="8.85546875" style="7"/>
    <col min="15355" max="15355" width="4.85546875" style="7" customWidth="1"/>
    <col min="15356" max="15356" width="44.28515625" style="7" customWidth="1"/>
    <col min="15357" max="15357" width="11.42578125" style="7" customWidth="1"/>
    <col min="15358" max="15358" width="15.42578125" style="7" customWidth="1"/>
    <col min="15359" max="15359" width="14.140625" style="7" customWidth="1"/>
    <col min="15360" max="15360" width="14.5703125" style="7" customWidth="1"/>
    <col min="15361" max="15361" width="29.28515625" style="7" customWidth="1"/>
    <col min="15362" max="15362" width="12.42578125" style="7" customWidth="1"/>
    <col min="15363" max="15363" width="18.7109375" style="7" customWidth="1"/>
    <col min="15364" max="15364" width="14.5703125" style="7" customWidth="1"/>
    <col min="15365" max="15365" width="14.7109375" style="7" customWidth="1"/>
    <col min="15366" max="15366" width="16" style="7" customWidth="1"/>
    <col min="15367" max="15610" width="8.85546875" style="7"/>
    <col min="15611" max="15611" width="4.85546875" style="7" customWidth="1"/>
    <col min="15612" max="15612" width="44.28515625" style="7" customWidth="1"/>
    <col min="15613" max="15613" width="11.42578125" style="7" customWidth="1"/>
    <col min="15614" max="15614" width="15.42578125" style="7" customWidth="1"/>
    <col min="15615" max="15615" width="14.140625" style="7" customWidth="1"/>
    <col min="15616" max="15616" width="14.5703125" style="7" customWidth="1"/>
    <col min="15617" max="15617" width="29.28515625" style="7" customWidth="1"/>
    <col min="15618" max="15618" width="12.42578125" style="7" customWidth="1"/>
    <col min="15619" max="15619" width="18.7109375" style="7" customWidth="1"/>
    <col min="15620" max="15620" width="14.5703125" style="7" customWidth="1"/>
    <col min="15621" max="15621" width="14.7109375" style="7" customWidth="1"/>
    <col min="15622" max="15622" width="16" style="7" customWidth="1"/>
    <col min="15623" max="15866" width="8.85546875" style="7"/>
    <col min="15867" max="15867" width="4.85546875" style="7" customWidth="1"/>
    <col min="15868" max="15868" width="44.28515625" style="7" customWidth="1"/>
    <col min="15869" max="15869" width="11.42578125" style="7" customWidth="1"/>
    <col min="15870" max="15870" width="15.42578125" style="7" customWidth="1"/>
    <col min="15871" max="15871" width="14.140625" style="7" customWidth="1"/>
    <col min="15872" max="15872" width="14.5703125" style="7" customWidth="1"/>
    <col min="15873" max="15873" width="29.28515625" style="7" customWidth="1"/>
    <col min="15874" max="15874" width="12.42578125" style="7" customWidth="1"/>
    <col min="15875" max="15875" width="18.7109375" style="7" customWidth="1"/>
    <col min="15876" max="15876" width="14.5703125" style="7" customWidth="1"/>
    <col min="15877" max="15877" width="14.7109375" style="7" customWidth="1"/>
    <col min="15878" max="15878" width="16" style="7" customWidth="1"/>
    <col min="15879" max="16122" width="8.85546875" style="7"/>
    <col min="16123" max="16123" width="4.85546875" style="7" customWidth="1"/>
    <col min="16124" max="16124" width="44.28515625" style="7" customWidth="1"/>
    <col min="16125" max="16125" width="11.42578125" style="7" customWidth="1"/>
    <col min="16126" max="16126" width="15.42578125" style="7" customWidth="1"/>
    <col min="16127" max="16127" width="14.140625" style="7" customWidth="1"/>
    <col min="16128" max="16128" width="14.5703125" style="7" customWidth="1"/>
    <col min="16129" max="16129" width="29.28515625" style="7" customWidth="1"/>
    <col min="16130" max="16130" width="12.42578125" style="7" customWidth="1"/>
    <col min="16131" max="16131" width="18.7109375" style="7" customWidth="1"/>
    <col min="16132" max="16132" width="14.5703125" style="7" customWidth="1"/>
    <col min="16133" max="16133" width="14.7109375" style="7" customWidth="1"/>
    <col min="16134" max="16134" width="16" style="7" customWidth="1"/>
    <col min="16135" max="16384" width="8.85546875" style="7"/>
  </cols>
  <sheetData>
    <row r="1" spans="1:62" ht="20.25" x14ac:dyDescent="0.2">
      <c r="A1" s="1"/>
      <c r="B1" s="2"/>
      <c r="C1" s="2"/>
      <c r="D1" s="2"/>
      <c r="E1" s="692"/>
      <c r="F1" s="692"/>
      <c r="G1" s="692"/>
      <c r="H1" s="69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62" ht="45.75" customHeight="1" x14ac:dyDescent="0.2">
      <c r="A2" s="692" t="s">
        <v>744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6"/>
    </row>
    <row r="3" spans="1:62" ht="45.75" customHeight="1" x14ac:dyDescent="0.2">
      <c r="A3" s="3"/>
      <c r="B3" s="3"/>
      <c r="C3" s="3"/>
      <c r="D3" s="3" t="s">
        <v>864</v>
      </c>
      <c r="E3" s="11">
        <v>2434852.0270499997</v>
      </c>
      <c r="F3" s="11">
        <v>563421.80466999998</v>
      </c>
      <c r="G3" s="11">
        <v>1557641.1025</v>
      </c>
      <c r="H3" s="11">
        <v>313789.11988000001</v>
      </c>
      <c r="I3" s="3"/>
      <c r="J3" s="3"/>
      <c r="K3" s="11">
        <v>251815</v>
      </c>
      <c r="L3" s="3"/>
      <c r="M3" s="3"/>
      <c r="N3" s="3"/>
      <c r="O3" s="11">
        <v>251815</v>
      </c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6"/>
    </row>
    <row r="4" spans="1:62" ht="18" x14ac:dyDescent="0.25">
      <c r="A4" s="8"/>
      <c r="B4" s="9"/>
      <c r="C4" s="10"/>
      <c r="D4" s="10"/>
      <c r="E4" s="207">
        <f>E15-E3</f>
        <v>0</v>
      </c>
      <c r="F4" s="207">
        <f t="shared" ref="F4:H4" si="0">F15-F3</f>
        <v>0</v>
      </c>
      <c r="G4" s="207">
        <f t="shared" si="0"/>
        <v>0</v>
      </c>
      <c r="H4" s="207">
        <f t="shared" si="0"/>
        <v>0</v>
      </c>
      <c r="I4" s="13"/>
      <c r="J4" s="13"/>
      <c r="K4" s="207">
        <f t="shared" ref="K4" si="1">K15-K3</f>
        <v>0</v>
      </c>
      <c r="L4" s="13"/>
      <c r="M4" s="13"/>
      <c r="N4" s="13"/>
      <c r="O4" s="207">
        <f t="shared" ref="O4" si="2">O15-O3</f>
        <v>0</v>
      </c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14" t="e">
        <f>SUBTOTAL(9,#REF!,#REF!,#REF!,#REF!,#REF!,#REF!,#REF!,#REF!,#REF!,#REF!,#REF!,#REF!,#REF!,#REF!,#REF!,#REF!,#REF!,#REF!,#REF!,#REF!,#REF!)</f>
        <v>#REF!</v>
      </c>
      <c r="AQ4" s="15" t="e">
        <f>AP4+#REF!+#REF!+#REF!+#REF!+#REF!+#REF!</f>
        <v>#REF!</v>
      </c>
    </row>
    <row r="5" spans="1:62" ht="18" x14ac:dyDescent="0.25">
      <c r="A5" s="8"/>
      <c r="B5" s="241" t="s">
        <v>925</v>
      </c>
      <c r="C5" s="10"/>
      <c r="D5" s="10" t="s">
        <v>865</v>
      </c>
      <c r="E5" s="11">
        <v>1509447.6025</v>
      </c>
      <c r="F5" s="11">
        <v>0</v>
      </c>
      <c r="G5" s="11">
        <v>1509447.6025</v>
      </c>
      <c r="H5" s="11">
        <v>0</v>
      </c>
      <c r="I5" s="13"/>
      <c r="J5" s="13"/>
      <c r="K5" s="11">
        <v>251815</v>
      </c>
      <c r="L5" s="13"/>
      <c r="M5" s="13"/>
      <c r="N5" s="13"/>
      <c r="O5" s="11">
        <v>251815</v>
      </c>
      <c r="P5" s="1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4"/>
      <c r="AQ5" s="15"/>
    </row>
    <row r="6" spans="1:62" ht="18" x14ac:dyDescent="0.25">
      <c r="A6" s="8" t="s">
        <v>926</v>
      </c>
      <c r="B6" s="231">
        <f>SUM(G46,G47,G48,G49,G50,G51,G52,G55,G58,G59,G60,G61,G62,G63,G64,G103,G124)</f>
        <v>361347</v>
      </c>
      <c r="C6" s="10"/>
      <c r="D6" s="10"/>
      <c r="E6" s="207">
        <f>E17-E5</f>
        <v>0</v>
      </c>
      <c r="F6" s="207">
        <f t="shared" ref="F6:H6" si="3">F17-F5</f>
        <v>0</v>
      </c>
      <c r="G6" s="207">
        <f t="shared" si="3"/>
        <v>0</v>
      </c>
      <c r="H6" s="207">
        <f t="shared" si="3"/>
        <v>0</v>
      </c>
      <c r="I6" s="13"/>
      <c r="J6" s="13"/>
      <c r="K6" s="207">
        <f t="shared" ref="K6" si="4">K17-K5</f>
        <v>0</v>
      </c>
      <c r="L6" s="13"/>
      <c r="M6" s="13"/>
      <c r="N6" s="13"/>
      <c r="O6" s="207">
        <f t="shared" ref="O6" si="5">O17-O5</f>
        <v>0</v>
      </c>
      <c r="P6" s="1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14"/>
      <c r="AQ6" s="15"/>
    </row>
    <row r="7" spans="1:62" ht="18" x14ac:dyDescent="0.25">
      <c r="A7" s="8" t="s">
        <v>927</v>
      </c>
      <c r="B7" s="232">
        <v>122957.95999999999</v>
      </c>
      <c r="C7" s="10"/>
      <c r="D7" s="10" t="s">
        <v>866</v>
      </c>
      <c r="E7" s="11">
        <v>1360567.8160000001</v>
      </c>
      <c r="F7" s="11">
        <v>0</v>
      </c>
      <c r="G7" s="11">
        <v>1360567.8160000001</v>
      </c>
      <c r="H7" s="11">
        <v>0</v>
      </c>
      <c r="I7" s="13"/>
      <c r="J7" s="13"/>
      <c r="K7" s="11">
        <v>216000</v>
      </c>
      <c r="L7" s="13"/>
      <c r="M7" s="13"/>
      <c r="N7" s="13"/>
      <c r="O7" s="11">
        <v>216815</v>
      </c>
      <c r="P7" s="1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4"/>
      <c r="AQ7" s="15"/>
    </row>
    <row r="8" spans="1:62" ht="18" x14ac:dyDescent="0.25">
      <c r="A8" s="8" t="s">
        <v>928</v>
      </c>
      <c r="B8" s="233">
        <v>268819.13800000004</v>
      </c>
      <c r="C8" s="10"/>
      <c r="D8" s="10"/>
      <c r="E8" s="207">
        <f>E18-E7</f>
        <v>0</v>
      </c>
      <c r="F8" s="207">
        <f t="shared" ref="F8:H8" si="6">F18-F7</f>
        <v>0</v>
      </c>
      <c r="G8" s="207">
        <f t="shared" si="6"/>
        <v>0</v>
      </c>
      <c r="H8" s="207">
        <f t="shared" si="6"/>
        <v>0</v>
      </c>
      <c r="I8" s="13"/>
      <c r="J8" s="13"/>
      <c r="K8" s="207">
        <f t="shared" ref="K8" si="7">K18-K7</f>
        <v>815</v>
      </c>
      <c r="L8" s="13"/>
      <c r="M8" s="13"/>
      <c r="N8" s="13"/>
      <c r="O8" s="207">
        <f t="shared" ref="O8" si="8">O18-O7</f>
        <v>0</v>
      </c>
      <c r="P8" s="1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4"/>
      <c r="AQ8" s="15"/>
    </row>
    <row r="9" spans="1:62" ht="18" x14ac:dyDescent="0.25">
      <c r="A9" s="8" t="s">
        <v>929</v>
      </c>
      <c r="B9" s="240">
        <f>SUM(B6:B8)</f>
        <v>753124.098</v>
      </c>
      <c r="C9" s="10"/>
      <c r="D9" s="10" t="s">
        <v>867</v>
      </c>
      <c r="E9" s="11">
        <v>148879.78650000002</v>
      </c>
      <c r="F9" s="11">
        <v>0</v>
      </c>
      <c r="G9" s="11">
        <v>148879.78650000002</v>
      </c>
      <c r="H9" s="11">
        <v>0</v>
      </c>
      <c r="I9" s="13"/>
      <c r="J9" s="13"/>
      <c r="K9" s="11">
        <v>35815</v>
      </c>
      <c r="L9" s="13"/>
      <c r="M9" s="13"/>
      <c r="N9" s="13"/>
      <c r="O9" s="11">
        <v>35000</v>
      </c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4"/>
      <c r="AQ9" s="15"/>
    </row>
    <row r="10" spans="1:62" ht="18" x14ac:dyDescent="0.25">
      <c r="A10" s="8"/>
      <c r="B10" s="242">
        <f>B9-G64-G59</f>
        <v>633124.098</v>
      </c>
      <c r="C10" s="10"/>
      <c r="D10" s="10"/>
      <c r="E10" s="207">
        <f>E242-E9</f>
        <v>0</v>
      </c>
      <c r="F10" s="207">
        <f>F242-F9</f>
        <v>0</v>
      </c>
      <c r="G10" s="228">
        <f>G242-G9</f>
        <v>0</v>
      </c>
      <c r="H10" s="207">
        <f>H242-H9</f>
        <v>0</v>
      </c>
      <c r="I10" s="13"/>
      <c r="J10" s="13"/>
      <c r="K10" s="207">
        <f>K242-K9</f>
        <v>-815</v>
      </c>
      <c r="L10" s="13"/>
      <c r="M10" s="13"/>
      <c r="N10" s="13"/>
      <c r="O10" s="207">
        <f>O242-O9</f>
        <v>0</v>
      </c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14"/>
      <c r="AQ10" s="15"/>
    </row>
    <row r="11" spans="1:62" ht="18" x14ac:dyDescent="0.25">
      <c r="A11" s="8"/>
      <c r="B11" s="9"/>
      <c r="C11" s="10"/>
      <c r="D11" s="10"/>
      <c r="E11" s="207"/>
      <c r="F11" s="224"/>
      <c r="G11" s="225"/>
      <c r="H11" s="226"/>
      <c r="I11" s="13"/>
      <c r="J11" s="13"/>
      <c r="K11" s="13"/>
      <c r="L11" s="13"/>
      <c r="M11" s="230"/>
      <c r="N11" s="13"/>
      <c r="O11" s="13"/>
      <c r="P11" s="1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4"/>
      <c r="AQ11" s="15"/>
    </row>
    <row r="12" spans="1:62" ht="50.25" customHeight="1" x14ac:dyDescent="0.2">
      <c r="A12" s="681" t="s">
        <v>1</v>
      </c>
      <c r="B12" s="681" t="s">
        <v>2</v>
      </c>
      <c r="C12" s="683" t="s">
        <v>3</v>
      </c>
      <c r="D12" s="684"/>
      <c r="E12" s="685" t="s">
        <v>4</v>
      </c>
      <c r="F12" s="686" t="s">
        <v>5</v>
      </c>
      <c r="G12" s="687"/>
      <c r="H12" s="688"/>
      <c r="I12" s="685" t="s">
        <v>760</v>
      </c>
      <c r="J12" s="686" t="s">
        <v>5</v>
      </c>
      <c r="K12" s="687"/>
      <c r="L12" s="688"/>
      <c r="M12" s="685" t="s">
        <v>761</v>
      </c>
      <c r="N12" s="686" t="s">
        <v>5</v>
      </c>
      <c r="O12" s="687"/>
      <c r="P12" s="688"/>
      <c r="Q12" s="673" t="s">
        <v>6</v>
      </c>
      <c r="R12" s="673" t="s">
        <v>7</v>
      </c>
      <c r="S12" s="675" t="s">
        <v>8</v>
      </c>
      <c r="T12" s="675"/>
      <c r="U12" s="675"/>
      <c r="V12" s="675" t="s">
        <v>9</v>
      </c>
      <c r="W12" s="675"/>
      <c r="X12" s="677" t="s">
        <v>10</v>
      </c>
      <c r="Y12" s="675" t="s">
        <v>11</v>
      </c>
      <c r="Z12" s="675"/>
      <c r="AA12" s="675"/>
      <c r="AB12" s="675" t="s">
        <v>12</v>
      </c>
      <c r="AC12" s="676" t="s">
        <v>13</v>
      </c>
      <c r="AD12" s="676"/>
      <c r="AE12" s="676"/>
      <c r="AF12" s="676"/>
      <c r="AG12" s="677" t="s">
        <v>14</v>
      </c>
      <c r="AH12" s="677"/>
      <c r="AI12" s="677"/>
      <c r="AJ12" s="678" t="s">
        <v>15</v>
      </c>
      <c r="AK12" s="678"/>
      <c r="AL12" s="678"/>
      <c r="AM12" s="678"/>
      <c r="AN12" s="678"/>
      <c r="AO12" s="678"/>
      <c r="AP12" s="17" t="s">
        <v>16</v>
      </c>
    </row>
    <row r="13" spans="1:62" ht="54" customHeight="1" x14ac:dyDescent="0.2">
      <c r="A13" s="682"/>
      <c r="B13" s="682"/>
      <c r="C13" s="18" t="s">
        <v>17</v>
      </c>
      <c r="D13" s="18" t="s">
        <v>931</v>
      </c>
      <c r="E13" s="685"/>
      <c r="F13" s="16" t="s">
        <v>18</v>
      </c>
      <c r="G13" s="16" t="s">
        <v>19</v>
      </c>
      <c r="H13" s="19" t="s">
        <v>20</v>
      </c>
      <c r="I13" s="685"/>
      <c r="J13" s="16" t="s">
        <v>18</v>
      </c>
      <c r="K13" s="16" t="s">
        <v>19</v>
      </c>
      <c r="L13" s="19" t="s">
        <v>20</v>
      </c>
      <c r="M13" s="685"/>
      <c r="N13" s="16" t="s">
        <v>18</v>
      </c>
      <c r="O13" s="16" t="s">
        <v>19</v>
      </c>
      <c r="P13" s="19" t="s">
        <v>20</v>
      </c>
      <c r="Q13" s="674"/>
      <c r="R13" s="674"/>
      <c r="S13" s="20" t="s">
        <v>21</v>
      </c>
      <c r="T13" s="20" t="s">
        <v>22</v>
      </c>
      <c r="U13" s="20" t="s">
        <v>23</v>
      </c>
      <c r="V13" s="21" t="s">
        <v>24</v>
      </c>
      <c r="W13" s="20" t="s">
        <v>25</v>
      </c>
      <c r="X13" s="677"/>
      <c r="Y13" s="22" t="s">
        <v>18</v>
      </c>
      <c r="Z13" s="22" t="s">
        <v>26</v>
      </c>
      <c r="AA13" s="22" t="s">
        <v>27</v>
      </c>
      <c r="AB13" s="675"/>
      <c r="AC13" s="22" t="s">
        <v>28</v>
      </c>
      <c r="AD13" s="20" t="s">
        <v>29</v>
      </c>
      <c r="AE13" s="20" t="s">
        <v>30</v>
      </c>
      <c r="AF13" s="20" t="s">
        <v>31</v>
      </c>
      <c r="AG13" s="23" t="s">
        <v>32</v>
      </c>
      <c r="AH13" s="20" t="s">
        <v>33</v>
      </c>
      <c r="AI13" s="20" t="s">
        <v>34</v>
      </c>
      <c r="AJ13" s="24" t="s">
        <v>35</v>
      </c>
      <c r="AK13" s="22" t="s">
        <v>18</v>
      </c>
      <c r="AL13" s="22" t="s">
        <v>26</v>
      </c>
      <c r="AM13" s="22" t="s">
        <v>27</v>
      </c>
      <c r="AN13" s="24" t="s">
        <v>36</v>
      </c>
      <c r="AO13" s="24" t="s">
        <v>37</v>
      </c>
      <c r="AP13" s="25"/>
    </row>
    <row r="14" spans="1:62" x14ac:dyDescent="0.2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8</v>
      </c>
      <c r="R14" s="26">
        <v>9</v>
      </c>
      <c r="S14" s="26">
        <v>10</v>
      </c>
      <c r="T14" s="26">
        <v>11</v>
      </c>
      <c r="U14" s="26">
        <v>12</v>
      </c>
      <c r="V14" s="26">
        <v>13</v>
      </c>
      <c r="W14" s="26">
        <v>14</v>
      </c>
      <c r="X14" s="26">
        <v>15</v>
      </c>
      <c r="Y14" s="26">
        <v>16</v>
      </c>
      <c r="Z14" s="26">
        <v>17</v>
      </c>
      <c r="AA14" s="26">
        <v>18</v>
      </c>
      <c r="AB14" s="26">
        <v>19</v>
      </c>
      <c r="AC14" s="26">
        <v>20</v>
      </c>
      <c r="AD14" s="26">
        <v>21</v>
      </c>
      <c r="AE14" s="26">
        <v>22</v>
      </c>
      <c r="AF14" s="26">
        <v>23</v>
      </c>
      <c r="AG14" s="26">
        <v>24</v>
      </c>
      <c r="AH14" s="26">
        <v>25</v>
      </c>
      <c r="AI14" s="26">
        <v>26</v>
      </c>
      <c r="AJ14" s="26">
        <v>27</v>
      </c>
      <c r="AK14" s="26">
        <v>28</v>
      </c>
      <c r="AL14" s="26">
        <v>29</v>
      </c>
      <c r="AM14" s="26">
        <v>30</v>
      </c>
      <c r="AN14" s="26">
        <v>31</v>
      </c>
      <c r="AO14" s="26">
        <v>32</v>
      </c>
      <c r="AP14" s="28"/>
    </row>
    <row r="15" spans="1:62" ht="31.5" x14ac:dyDescent="0.2">
      <c r="A15" s="29"/>
      <c r="B15" s="30" t="s">
        <v>38</v>
      </c>
      <c r="C15" s="31">
        <f>C16</f>
        <v>313.00720000000001</v>
      </c>
      <c r="D15" s="31">
        <f t="shared" ref="D15:D87" si="9">E15+I15+M15</f>
        <v>2938482.0270499997</v>
      </c>
      <c r="E15" s="31">
        <f>E16</f>
        <v>2434852.0270499997</v>
      </c>
      <c r="F15" s="31">
        <f t="shared" ref="F15:P15" si="10">F16</f>
        <v>563421.80466999998</v>
      </c>
      <c r="G15" s="31">
        <f t="shared" si="10"/>
        <v>1557641.1025</v>
      </c>
      <c r="H15" s="31">
        <f t="shared" si="10"/>
        <v>313789.11988000001</v>
      </c>
      <c r="I15" s="31">
        <f t="shared" si="10"/>
        <v>251815</v>
      </c>
      <c r="J15" s="31">
        <f t="shared" si="10"/>
        <v>0</v>
      </c>
      <c r="K15" s="31">
        <f t="shared" si="10"/>
        <v>251815</v>
      </c>
      <c r="L15" s="31">
        <f t="shared" si="10"/>
        <v>0</v>
      </c>
      <c r="M15" s="31">
        <f t="shared" si="10"/>
        <v>251815</v>
      </c>
      <c r="N15" s="31">
        <f t="shared" si="10"/>
        <v>0</v>
      </c>
      <c r="O15" s="31">
        <f t="shared" si="10"/>
        <v>251815</v>
      </c>
      <c r="P15" s="31">
        <f t="shared" si="10"/>
        <v>0</v>
      </c>
      <c r="Q15" s="31" t="e">
        <f>Q16+#REF!</f>
        <v>#VALUE!</v>
      </c>
      <c r="R15" s="31" t="e">
        <f>R16+#REF!</f>
        <v>#VALUE!</v>
      </c>
      <c r="S15" s="31" t="e">
        <f>S16+#REF!</f>
        <v>#VALUE!</v>
      </c>
      <c r="T15" s="31" t="e">
        <f>T16+#REF!</f>
        <v>#VALUE!</v>
      </c>
      <c r="U15" s="31" t="e">
        <f>U16+#REF!</f>
        <v>#VALUE!</v>
      </c>
      <c r="V15" s="31" t="e">
        <f>V16+#REF!</f>
        <v>#VALUE!</v>
      </c>
      <c r="W15" s="31" t="e">
        <f>W16+#REF!</f>
        <v>#VALUE!</v>
      </c>
      <c r="X15" s="31" t="e">
        <f>X16+#REF!</f>
        <v>#VALUE!</v>
      </c>
      <c r="Y15" s="31" t="e">
        <f>Y16+#REF!</f>
        <v>#VALUE!</v>
      </c>
      <c r="Z15" s="31" t="e">
        <f>Z16+#REF!</f>
        <v>#VALUE!</v>
      </c>
      <c r="AA15" s="31" t="e">
        <f>AA16+#REF!</f>
        <v>#VALUE!</v>
      </c>
      <c r="AB15" s="31" t="e">
        <f>AB16+#REF!</f>
        <v>#VALUE!</v>
      </c>
      <c r="AC15" s="31" t="e">
        <f>AC16+#REF!</f>
        <v>#VALUE!</v>
      </c>
      <c r="AD15" s="31" t="e">
        <f>AD16+#REF!</f>
        <v>#VALUE!</v>
      </c>
      <c r="AE15" s="31" t="e">
        <f>AE16+#REF!</f>
        <v>#VALUE!</v>
      </c>
      <c r="AF15" s="31" t="e">
        <f>AF16+#REF!</f>
        <v>#VALUE!</v>
      </c>
      <c r="AG15" s="31" t="e">
        <f>AG16+#REF!</f>
        <v>#VALUE!</v>
      </c>
      <c r="AH15" s="31" t="e">
        <f>AH16+#REF!</f>
        <v>#VALUE!</v>
      </c>
      <c r="AI15" s="31" t="e">
        <f>AI16+#REF!</f>
        <v>#VALUE!</v>
      </c>
      <c r="AJ15" s="31" t="e">
        <f>AJ16+#REF!</f>
        <v>#VALUE!</v>
      </c>
      <c r="AK15" s="31" t="e">
        <f>AK16+#REF!</f>
        <v>#VALUE!</v>
      </c>
      <c r="AL15" s="31" t="e">
        <f>AL16+#REF!</f>
        <v>#VALUE!</v>
      </c>
      <c r="AM15" s="31" t="e">
        <f>AM16+#REF!</f>
        <v>#VALUE!</v>
      </c>
      <c r="AN15" s="31" t="e">
        <f>AN16+#REF!</f>
        <v>#VALUE!</v>
      </c>
      <c r="AO15" s="31" t="e">
        <f>AO16+#REF!</f>
        <v>#VALUE!</v>
      </c>
      <c r="AP15" s="32">
        <f>SUM(F15:H15)</f>
        <v>2434852.0270500001</v>
      </c>
      <c r="AQ15" s="33" t="e">
        <f>SUM(#REF!,#REF!,E15)</f>
        <v>#REF!</v>
      </c>
      <c r="AX15" s="34"/>
      <c r="AY15" s="34"/>
      <c r="AZ15" s="34">
        <f>SUM(F15:H15)</f>
        <v>2434852.0270500001</v>
      </c>
      <c r="BA15" s="34">
        <f>AZ15-E15</f>
        <v>0</v>
      </c>
      <c r="BB15" s="34"/>
      <c r="BC15" s="34"/>
      <c r="BD15" s="34"/>
      <c r="BE15" s="34"/>
      <c r="BF15" s="34"/>
      <c r="BG15" s="34"/>
      <c r="BH15" s="34"/>
      <c r="BI15" s="34"/>
      <c r="BJ15" s="34"/>
    </row>
    <row r="16" spans="1:62" s="39" customFormat="1" ht="25.5" customHeight="1" x14ac:dyDescent="0.2">
      <c r="A16" s="29" t="s">
        <v>39</v>
      </c>
      <c r="B16" s="35" t="s">
        <v>40</v>
      </c>
      <c r="C16" s="31">
        <f>C17+C398</f>
        <v>313.00720000000001</v>
      </c>
      <c r="D16" s="31">
        <f t="shared" si="9"/>
        <v>2938482.0270499997</v>
      </c>
      <c r="E16" s="31">
        <f t="shared" ref="E16:P16" si="11">E17+E398</f>
        <v>2434852.0270499997</v>
      </c>
      <c r="F16" s="31">
        <f t="shared" si="11"/>
        <v>563421.80466999998</v>
      </c>
      <c r="G16" s="31">
        <f t="shared" si="11"/>
        <v>1557641.1025</v>
      </c>
      <c r="H16" s="31">
        <f t="shared" si="11"/>
        <v>313789.11988000001</v>
      </c>
      <c r="I16" s="31">
        <f t="shared" si="11"/>
        <v>251815</v>
      </c>
      <c r="J16" s="31">
        <f t="shared" si="11"/>
        <v>0</v>
      </c>
      <c r="K16" s="31">
        <f t="shared" si="11"/>
        <v>251815</v>
      </c>
      <c r="L16" s="31">
        <f t="shared" si="11"/>
        <v>0</v>
      </c>
      <c r="M16" s="31">
        <f t="shared" si="11"/>
        <v>251815</v>
      </c>
      <c r="N16" s="31">
        <f t="shared" si="11"/>
        <v>0</v>
      </c>
      <c r="O16" s="31">
        <f t="shared" si="11"/>
        <v>251815</v>
      </c>
      <c r="P16" s="31">
        <f t="shared" si="11"/>
        <v>0</v>
      </c>
      <c r="Q16" s="36" t="s">
        <v>41</v>
      </c>
      <c r="R16" s="36" t="s">
        <v>41</v>
      </c>
      <c r="S16" s="36" t="s">
        <v>41</v>
      </c>
      <c r="T16" s="36" t="s">
        <v>41</v>
      </c>
      <c r="U16" s="36" t="s">
        <v>41</v>
      </c>
      <c r="V16" s="36" t="s">
        <v>41</v>
      </c>
      <c r="W16" s="36" t="s">
        <v>41</v>
      </c>
      <c r="X16" s="36" t="s">
        <v>41</v>
      </c>
      <c r="Y16" s="36" t="s">
        <v>41</v>
      </c>
      <c r="Z16" s="36" t="s">
        <v>41</v>
      </c>
      <c r="AA16" s="36" t="s">
        <v>41</v>
      </c>
      <c r="AB16" s="36" t="s">
        <v>41</v>
      </c>
      <c r="AC16" s="36" t="s">
        <v>41</v>
      </c>
      <c r="AD16" s="36" t="s">
        <v>41</v>
      </c>
      <c r="AE16" s="36" t="s">
        <v>41</v>
      </c>
      <c r="AF16" s="36" t="s">
        <v>41</v>
      </c>
      <c r="AG16" s="36" t="s">
        <v>41</v>
      </c>
      <c r="AH16" s="36" t="s">
        <v>41</v>
      </c>
      <c r="AI16" s="36" t="s">
        <v>41</v>
      </c>
      <c r="AJ16" s="36" t="s">
        <v>41</v>
      </c>
      <c r="AK16" s="36" t="s">
        <v>41</v>
      </c>
      <c r="AL16" s="36" t="s">
        <v>41</v>
      </c>
      <c r="AM16" s="36" t="s">
        <v>41</v>
      </c>
      <c r="AN16" s="36" t="s">
        <v>41</v>
      </c>
      <c r="AO16" s="36" t="s">
        <v>41</v>
      </c>
      <c r="AP16" s="37"/>
      <c r="AQ16" s="38" t="e">
        <f>SUM(#REF!,#REF!,E16)</f>
        <v>#REF!</v>
      </c>
      <c r="AX16" s="40"/>
      <c r="AY16" s="40"/>
      <c r="AZ16" s="34">
        <f t="shared" ref="AZ16:AZ104" si="12">SUM(F16:H16)</f>
        <v>2434852.0270500001</v>
      </c>
      <c r="BA16" s="34">
        <f t="shared" ref="BA16:BA104" si="13">AZ16-E16</f>
        <v>0</v>
      </c>
      <c r="BB16" s="40"/>
      <c r="BC16" s="40"/>
      <c r="BD16" s="40"/>
      <c r="BE16" s="40"/>
      <c r="BF16" s="40"/>
      <c r="BG16" s="40"/>
    </row>
    <row r="17" spans="1:59" s="44" customFormat="1" ht="63" x14ac:dyDescent="0.2">
      <c r="A17" s="29" t="s">
        <v>42</v>
      </c>
      <c r="B17" s="35" t="s">
        <v>43</v>
      </c>
      <c r="C17" s="31">
        <f>C18+C242</f>
        <v>313.00720000000001</v>
      </c>
      <c r="D17" s="31">
        <f t="shared" si="9"/>
        <v>2013077.6025</v>
      </c>
      <c r="E17" s="31">
        <f t="shared" ref="E17:P17" si="14">E18+E242</f>
        <v>1509447.6025</v>
      </c>
      <c r="F17" s="31">
        <f t="shared" si="14"/>
        <v>0</v>
      </c>
      <c r="G17" s="31">
        <f t="shared" si="14"/>
        <v>1509447.6025</v>
      </c>
      <c r="H17" s="31">
        <f t="shared" si="14"/>
        <v>0</v>
      </c>
      <c r="I17" s="31">
        <f t="shared" si="14"/>
        <v>251815</v>
      </c>
      <c r="J17" s="31">
        <f t="shared" si="14"/>
        <v>0</v>
      </c>
      <c r="K17" s="31">
        <f t="shared" si="14"/>
        <v>251815</v>
      </c>
      <c r="L17" s="31">
        <f t="shared" si="14"/>
        <v>0</v>
      </c>
      <c r="M17" s="31">
        <f t="shared" si="14"/>
        <v>251815</v>
      </c>
      <c r="N17" s="31">
        <f t="shared" si="14"/>
        <v>0</v>
      </c>
      <c r="O17" s="31">
        <f t="shared" si="14"/>
        <v>251815</v>
      </c>
      <c r="P17" s="31">
        <f t="shared" si="14"/>
        <v>0</v>
      </c>
      <c r="Q17" s="41" t="s">
        <v>41</v>
      </c>
      <c r="R17" s="41" t="s">
        <v>41</v>
      </c>
      <c r="S17" s="41" t="s">
        <v>41</v>
      </c>
      <c r="T17" s="41" t="s">
        <v>41</v>
      </c>
      <c r="U17" s="41" t="s">
        <v>41</v>
      </c>
      <c r="V17" s="41" t="s">
        <v>41</v>
      </c>
      <c r="W17" s="41" t="s">
        <v>41</v>
      </c>
      <c r="X17" s="41" t="s">
        <v>41</v>
      </c>
      <c r="Y17" s="41" t="s">
        <v>41</v>
      </c>
      <c r="Z17" s="41" t="s">
        <v>41</v>
      </c>
      <c r="AA17" s="41" t="s">
        <v>41</v>
      </c>
      <c r="AB17" s="41" t="s">
        <v>41</v>
      </c>
      <c r="AC17" s="41" t="s">
        <v>41</v>
      </c>
      <c r="AD17" s="41" t="s">
        <v>41</v>
      </c>
      <c r="AE17" s="41" t="s">
        <v>41</v>
      </c>
      <c r="AF17" s="41" t="s">
        <v>41</v>
      </c>
      <c r="AG17" s="41" t="s">
        <v>41</v>
      </c>
      <c r="AH17" s="41" t="s">
        <v>41</v>
      </c>
      <c r="AI17" s="41" t="s">
        <v>41</v>
      </c>
      <c r="AJ17" s="41" t="s">
        <v>41</v>
      </c>
      <c r="AK17" s="41" t="s">
        <v>41</v>
      </c>
      <c r="AL17" s="41" t="s">
        <v>41</v>
      </c>
      <c r="AM17" s="41" t="s">
        <v>41</v>
      </c>
      <c r="AN17" s="41" t="s">
        <v>41</v>
      </c>
      <c r="AO17" s="41" t="s">
        <v>41</v>
      </c>
      <c r="AP17" s="42">
        <f>G18-'[1]ЧИСТОВИК (1 версия)'!K10</f>
        <v>493264.21600000013</v>
      </c>
      <c r="AQ17" s="43" t="e">
        <f>SUM(#REF!,#REF!,E17)</f>
        <v>#REF!</v>
      </c>
      <c r="AX17" s="45"/>
      <c r="AY17" s="45"/>
      <c r="AZ17" s="34">
        <f t="shared" si="12"/>
        <v>1509447.6025</v>
      </c>
      <c r="BA17" s="34">
        <f t="shared" si="13"/>
        <v>0</v>
      </c>
      <c r="BB17" s="45"/>
      <c r="BC17" s="45"/>
      <c r="BD17" s="45"/>
      <c r="BE17" s="45"/>
      <c r="BF17" s="45"/>
      <c r="BG17" s="45"/>
    </row>
    <row r="18" spans="1:59" s="50" customFormat="1" ht="36" customHeight="1" x14ac:dyDescent="0.2">
      <c r="A18" s="46" t="s">
        <v>44</v>
      </c>
      <c r="B18" s="35" t="s">
        <v>45</v>
      </c>
      <c r="C18" s="47">
        <f t="shared" ref="C18:AO18" si="15">SUM(C19,C33,C43,C72,C84,C92,C96,C102,C104,C121,C132,C138,C143,C154,C168,C177,C199,C209,C217,C224)</f>
        <v>134.27719999999999</v>
      </c>
      <c r="D18" s="47">
        <f t="shared" si="15"/>
        <v>1794197.8160000001</v>
      </c>
      <c r="E18" s="47">
        <f t="shared" si="15"/>
        <v>1360567.8160000001</v>
      </c>
      <c r="F18" s="47">
        <f t="shared" si="15"/>
        <v>0</v>
      </c>
      <c r="G18" s="47">
        <f t="shared" si="15"/>
        <v>1360567.8160000001</v>
      </c>
      <c r="H18" s="47">
        <f t="shared" si="15"/>
        <v>0</v>
      </c>
      <c r="I18" s="47">
        <f t="shared" si="15"/>
        <v>216815</v>
      </c>
      <c r="J18" s="47">
        <f t="shared" si="15"/>
        <v>0</v>
      </c>
      <c r="K18" s="47">
        <f t="shared" si="15"/>
        <v>216815</v>
      </c>
      <c r="L18" s="47">
        <f t="shared" si="15"/>
        <v>0</v>
      </c>
      <c r="M18" s="47">
        <f t="shared" si="15"/>
        <v>216815</v>
      </c>
      <c r="N18" s="47">
        <f t="shared" si="15"/>
        <v>0</v>
      </c>
      <c r="O18" s="47">
        <f t="shared" si="15"/>
        <v>216815</v>
      </c>
      <c r="P18" s="47">
        <f t="shared" si="15"/>
        <v>0</v>
      </c>
      <c r="Q18" s="47">
        <f t="shared" si="15"/>
        <v>0</v>
      </c>
      <c r="R18" s="47">
        <f t="shared" si="15"/>
        <v>1285181</v>
      </c>
      <c r="S18" s="47">
        <f t="shared" si="15"/>
        <v>1816734</v>
      </c>
      <c r="T18" s="47">
        <f t="shared" si="15"/>
        <v>1817144</v>
      </c>
      <c r="U18" s="47">
        <f t="shared" si="15"/>
        <v>1817431</v>
      </c>
      <c r="V18" s="47">
        <f t="shared" si="15"/>
        <v>1817841</v>
      </c>
      <c r="W18" s="47">
        <f t="shared" si="15"/>
        <v>1821531</v>
      </c>
      <c r="X18" s="47">
        <f t="shared" si="15"/>
        <v>0</v>
      </c>
      <c r="Y18" s="47">
        <f t="shared" si="15"/>
        <v>0</v>
      </c>
      <c r="Z18" s="47">
        <f t="shared" si="15"/>
        <v>0</v>
      </c>
      <c r="AA18" s="47">
        <f t="shared" si="15"/>
        <v>0</v>
      </c>
      <c r="AB18" s="47">
        <f t="shared" si="15"/>
        <v>0</v>
      </c>
      <c r="AC18" s="47">
        <f t="shared" si="15"/>
        <v>709125</v>
      </c>
      <c r="AD18" s="47">
        <f t="shared" si="15"/>
        <v>1817882</v>
      </c>
      <c r="AE18" s="47">
        <f t="shared" si="15"/>
        <v>1821472</v>
      </c>
      <c r="AF18" s="47">
        <f t="shared" si="15"/>
        <v>710903</v>
      </c>
      <c r="AG18" s="47">
        <f t="shared" si="15"/>
        <v>0</v>
      </c>
      <c r="AH18" s="47">
        <f t="shared" si="15"/>
        <v>0</v>
      </c>
      <c r="AI18" s="47">
        <f t="shared" si="15"/>
        <v>0</v>
      </c>
      <c r="AJ18" s="47">
        <f t="shared" si="15"/>
        <v>0</v>
      </c>
      <c r="AK18" s="47">
        <f t="shared" si="15"/>
        <v>0</v>
      </c>
      <c r="AL18" s="47">
        <f t="shared" si="15"/>
        <v>0</v>
      </c>
      <c r="AM18" s="47">
        <f t="shared" si="15"/>
        <v>0</v>
      </c>
      <c r="AN18" s="47">
        <f t="shared" si="15"/>
        <v>0</v>
      </c>
      <c r="AO18" s="47">
        <f t="shared" si="15"/>
        <v>0</v>
      </c>
      <c r="AP18" s="48">
        <f>G18-'[2]ЧИСТОВИК (на печать2021)'!F10</f>
        <v>493264.21600000001</v>
      </c>
      <c r="AQ18" s="49" t="e">
        <f>SUM(#REF!,#REF!,E18)</f>
        <v>#REF!</v>
      </c>
      <c r="AX18" s="51">
        <v>616813.6</v>
      </c>
      <c r="AY18" s="51">
        <v>32835.924840000342</v>
      </c>
      <c r="AZ18" s="34">
        <f t="shared" si="12"/>
        <v>1360567.8160000001</v>
      </c>
      <c r="BA18" s="34">
        <f t="shared" si="13"/>
        <v>0</v>
      </c>
      <c r="BB18" s="51"/>
      <c r="BC18" s="51"/>
      <c r="BD18" s="51"/>
      <c r="BE18" s="51"/>
      <c r="BF18" s="51"/>
      <c r="BG18" s="51"/>
    </row>
    <row r="19" spans="1:59" s="54" customFormat="1" ht="15.75" outlineLevel="1" x14ac:dyDescent="0.2">
      <c r="A19" s="29">
        <v>1</v>
      </c>
      <c r="B19" s="29" t="s">
        <v>46</v>
      </c>
      <c r="C19" s="31">
        <f>SUM(C20:C32)</f>
        <v>5.2700000000000005</v>
      </c>
      <c r="D19" s="31">
        <f t="shared" ref="D19:P19" si="16">SUM(D20:D32)</f>
        <v>121935.516</v>
      </c>
      <c r="E19" s="31">
        <f t="shared" si="16"/>
        <v>81935.516000000003</v>
      </c>
      <c r="F19" s="31">
        <f t="shared" si="16"/>
        <v>0</v>
      </c>
      <c r="G19" s="31">
        <f t="shared" si="16"/>
        <v>81935.516000000003</v>
      </c>
      <c r="H19" s="31">
        <f t="shared" si="16"/>
        <v>0</v>
      </c>
      <c r="I19" s="31">
        <f t="shared" si="16"/>
        <v>0</v>
      </c>
      <c r="J19" s="31">
        <f t="shared" si="16"/>
        <v>0</v>
      </c>
      <c r="K19" s="31">
        <f t="shared" si="16"/>
        <v>0</v>
      </c>
      <c r="L19" s="31">
        <f t="shared" si="16"/>
        <v>0</v>
      </c>
      <c r="M19" s="31">
        <f t="shared" si="16"/>
        <v>40000</v>
      </c>
      <c r="N19" s="31">
        <f t="shared" si="16"/>
        <v>0</v>
      </c>
      <c r="O19" s="31">
        <f t="shared" si="16"/>
        <v>40000</v>
      </c>
      <c r="P19" s="31">
        <f t="shared" si="16"/>
        <v>0</v>
      </c>
      <c r="Q19" s="52" t="s">
        <v>41</v>
      </c>
      <c r="R19" s="52" t="s">
        <v>41</v>
      </c>
      <c r="S19" s="52" t="s">
        <v>41</v>
      </c>
      <c r="T19" s="52" t="s">
        <v>41</v>
      </c>
      <c r="U19" s="52" t="s">
        <v>41</v>
      </c>
      <c r="V19" s="52" t="s">
        <v>41</v>
      </c>
      <c r="W19" s="52" t="s">
        <v>41</v>
      </c>
      <c r="X19" s="52" t="s">
        <v>41</v>
      </c>
      <c r="Y19" s="52" t="s">
        <v>41</v>
      </c>
      <c r="Z19" s="52" t="s">
        <v>41</v>
      </c>
      <c r="AA19" s="52" t="s">
        <v>41</v>
      </c>
      <c r="AB19" s="52" t="s">
        <v>41</v>
      </c>
      <c r="AC19" s="52" t="s">
        <v>41</v>
      </c>
      <c r="AD19" s="52" t="s">
        <v>41</v>
      </c>
      <c r="AE19" s="52" t="s">
        <v>41</v>
      </c>
      <c r="AF19" s="52" t="s">
        <v>41</v>
      </c>
      <c r="AG19" s="52" t="s">
        <v>41</v>
      </c>
      <c r="AH19" s="52" t="s">
        <v>41</v>
      </c>
      <c r="AI19" s="52" t="s">
        <v>41</v>
      </c>
      <c r="AJ19" s="52" t="s">
        <v>41</v>
      </c>
      <c r="AK19" s="52" t="s">
        <v>41</v>
      </c>
      <c r="AL19" s="52" t="s">
        <v>41</v>
      </c>
      <c r="AM19" s="52" t="s">
        <v>41</v>
      </c>
      <c r="AN19" s="52" t="s">
        <v>41</v>
      </c>
      <c r="AO19" s="52" t="s">
        <v>41</v>
      </c>
      <c r="AP19" s="53"/>
      <c r="AX19" s="54">
        <v>566815</v>
      </c>
      <c r="AY19" s="55">
        <v>10788.599999999977</v>
      </c>
      <c r="AZ19" s="34">
        <f t="shared" si="12"/>
        <v>81935.516000000003</v>
      </c>
      <c r="BA19" s="34">
        <f t="shared" si="13"/>
        <v>0</v>
      </c>
    </row>
    <row r="20" spans="1:59" s="62" customFormat="1" ht="15.75" outlineLevel="2" x14ac:dyDescent="0.2">
      <c r="A20" s="56" t="s">
        <v>47</v>
      </c>
      <c r="B20" s="57" t="s">
        <v>48</v>
      </c>
      <c r="C20" s="58">
        <v>0</v>
      </c>
      <c r="D20" s="58">
        <f t="shared" si="9"/>
        <v>26000</v>
      </c>
      <c r="E20" s="58">
        <f>SUM(F20:H20)</f>
        <v>26000</v>
      </c>
      <c r="F20" s="58">
        <v>0</v>
      </c>
      <c r="G20" s="58">
        <v>26000</v>
      </c>
      <c r="H20" s="59">
        <v>0</v>
      </c>
      <c r="I20" s="58">
        <f t="shared" ref="I20:I28" si="17">SUM(J20:L20)</f>
        <v>0</v>
      </c>
      <c r="J20" s="59">
        <v>0</v>
      </c>
      <c r="K20" s="58">
        <v>0</v>
      </c>
      <c r="L20" s="58">
        <v>0</v>
      </c>
      <c r="M20" s="58">
        <f t="shared" ref="M20:M28" si="18">SUM(N20:P20)</f>
        <v>0</v>
      </c>
      <c r="N20" s="59">
        <v>0</v>
      </c>
      <c r="O20" s="58">
        <v>0</v>
      </c>
      <c r="P20" s="58">
        <v>0</v>
      </c>
      <c r="Q20" s="60" t="s">
        <v>49</v>
      </c>
      <c r="R20" s="60" t="s">
        <v>49</v>
      </c>
      <c r="S20" s="60" t="s">
        <v>50</v>
      </c>
      <c r="T20" s="60" t="s">
        <v>51</v>
      </c>
      <c r="U20" s="60" t="s">
        <v>52</v>
      </c>
      <c r="V20" s="60" t="s">
        <v>53</v>
      </c>
      <c r="W20" s="60" t="s">
        <v>54</v>
      </c>
      <c r="X20" s="60"/>
      <c r="Y20" s="60"/>
      <c r="Z20" s="60"/>
      <c r="AA20" s="60"/>
      <c r="AB20" s="60"/>
      <c r="AC20" s="60" t="s">
        <v>55</v>
      </c>
      <c r="AD20" s="60" t="s">
        <v>56</v>
      </c>
      <c r="AE20" s="60" t="s">
        <v>54</v>
      </c>
      <c r="AF20" s="60" t="s">
        <v>55</v>
      </c>
      <c r="AG20" s="58"/>
      <c r="AH20" s="58"/>
      <c r="AI20" s="58"/>
      <c r="AJ20" s="58"/>
      <c r="AK20" s="58"/>
      <c r="AL20" s="58"/>
      <c r="AM20" s="58"/>
      <c r="AN20" s="58"/>
      <c r="AO20" s="58"/>
      <c r="AP20" s="61"/>
      <c r="AQ20" s="62">
        <v>867303.6</v>
      </c>
      <c r="AZ20" s="34">
        <f t="shared" si="12"/>
        <v>26000</v>
      </c>
      <c r="BA20" s="34">
        <f t="shared" si="13"/>
        <v>0</v>
      </c>
    </row>
    <row r="21" spans="1:59" s="65" customFormat="1" ht="15.75" outlineLevel="2" x14ac:dyDescent="0.2">
      <c r="A21" s="56" t="s">
        <v>57</v>
      </c>
      <c r="B21" s="63" t="s">
        <v>58</v>
      </c>
      <c r="C21" s="58">
        <v>0</v>
      </c>
      <c r="D21" s="58">
        <f t="shared" si="9"/>
        <v>6903.5515999999998</v>
      </c>
      <c r="E21" s="58">
        <f t="shared" ref="E21:E28" si="19">SUM(F21:H21)</f>
        <v>6903.5515999999998</v>
      </c>
      <c r="F21" s="58">
        <v>0</v>
      </c>
      <c r="G21" s="58">
        <v>6903.5515999999998</v>
      </c>
      <c r="H21" s="59">
        <v>0</v>
      </c>
      <c r="I21" s="58">
        <f t="shared" si="17"/>
        <v>0</v>
      </c>
      <c r="J21" s="59">
        <v>0</v>
      </c>
      <c r="K21" s="58">
        <v>0</v>
      </c>
      <c r="L21" s="58">
        <v>0</v>
      </c>
      <c r="M21" s="58">
        <f t="shared" si="18"/>
        <v>0</v>
      </c>
      <c r="N21" s="59">
        <v>0</v>
      </c>
      <c r="O21" s="58">
        <v>0</v>
      </c>
      <c r="P21" s="58">
        <v>0</v>
      </c>
      <c r="Q21" s="60" t="s">
        <v>55</v>
      </c>
      <c r="R21" s="60" t="s">
        <v>55</v>
      </c>
      <c r="S21" s="60" t="s">
        <v>59</v>
      </c>
      <c r="T21" s="60" t="s">
        <v>60</v>
      </c>
      <c r="U21" s="60" t="s">
        <v>61</v>
      </c>
      <c r="V21" s="60" t="s">
        <v>62</v>
      </c>
      <c r="W21" s="60" t="s">
        <v>63</v>
      </c>
      <c r="X21" s="60"/>
      <c r="Y21" s="60"/>
      <c r="Z21" s="60"/>
      <c r="AA21" s="60"/>
      <c r="AB21" s="60"/>
      <c r="AC21" s="60" t="s">
        <v>55</v>
      </c>
      <c r="AD21" s="60" t="s">
        <v>64</v>
      </c>
      <c r="AE21" s="60" t="s">
        <v>63</v>
      </c>
      <c r="AF21" s="60" t="s">
        <v>55</v>
      </c>
      <c r="AG21" s="58"/>
      <c r="AH21" s="58"/>
      <c r="AI21" s="58"/>
      <c r="AJ21" s="58"/>
      <c r="AK21" s="58"/>
      <c r="AL21" s="58"/>
      <c r="AM21" s="58"/>
      <c r="AN21" s="58"/>
      <c r="AO21" s="58"/>
      <c r="AP21" s="64" t="s">
        <v>65</v>
      </c>
      <c r="AZ21" s="34">
        <f t="shared" si="12"/>
        <v>6903.5515999999998</v>
      </c>
      <c r="BA21" s="34">
        <f t="shared" si="13"/>
        <v>0</v>
      </c>
    </row>
    <row r="22" spans="1:59" s="67" customFormat="1" ht="15.75" outlineLevel="2" x14ac:dyDescent="0.2">
      <c r="A22" s="56" t="s">
        <v>66</v>
      </c>
      <c r="B22" s="63" t="s">
        <v>67</v>
      </c>
      <c r="C22" s="58">
        <v>0.22</v>
      </c>
      <c r="D22" s="58">
        <f t="shared" si="9"/>
        <v>2000</v>
      </c>
      <c r="E22" s="58">
        <f t="shared" si="19"/>
        <v>2000</v>
      </c>
      <c r="F22" s="58">
        <v>0</v>
      </c>
      <c r="G22" s="58">
        <v>2000</v>
      </c>
      <c r="H22" s="59">
        <v>0</v>
      </c>
      <c r="I22" s="58">
        <f t="shared" si="17"/>
        <v>0</v>
      </c>
      <c r="J22" s="59">
        <v>0</v>
      </c>
      <c r="K22" s="58">
        <v>0</v>
      </c>
      <c r="L22" s="58">
        <v>0</v>
      </c>
      <c r="M22" s="58">
        <f t="shared" si="18"/>
        <v>0</v>
      </c>
      <c r="N22" s="59">
        <v>0</v>
      </c>
      <c r="O22" s="58">
        <v>0</v>
      </c>
      <c r="P22" s="58">
        <v>0</v>
      </c>
      <c r="Q22" s="60" t="s">
        <v>55</v>
      </c>
      <c r="R22" s="60" t="s">
        <v>62</v>
      </c>
      <c r="S22" s="60" t="s">
        <v>68</v>
      </c>
      <c r="T22" s="60" t="s">
        <v>69</v>
      </c>
      <c r="U22" s="60" t="s">
        <v>70</v>
      </c>
      <c r="V22" s="60" t="s">
        <v>71</v>
      </c>
      <c r="W22" s="60" t="s">
        <v>72</v>
      </c>
      <c r="X22" s="60"/>
      <c r="Y22" s="60"/>
      <c r="Z22" s="60"/>
      <c r="AA22" s="60"/>
      <c r="AB22" s="60"/>
      <c r="AC22" s="60" t="s">
        <v>55</v>
      </c>
      <c r="AD22" s="60" t="s">
        <v>73</v>
      </c>
      <c r="AE22" s="60" t="s">
        <v>72</v>
      </c>
      <c r="AF22" s="60" t="s">
        <v>55</v>
      </c>
      <c r="AG22" s="58"/>
      <c r="AH22" s="58"/>
      <c r="AI22" s="58"/>
      <c r="AJ22" s="58"/>
      <c r="AK22" s="58"/>
      <c r="AL22" s="58"/>
      <c r="AM22" s="58"/>
      <c r="AN22" s="58"/>
      <c r="AO22" s="58"/>
      <c r="AP22" s="66"/>
      <c r="AZ22" s="34">
        <f t="shared" si="12"/>
        <v>2000</v>
      </c>
      <c r="BA22" s="34">
        <f t="shared" si="13"/>
        <v>0</v>
      </c>
    </row>
    <row r="23" spans="1:59" s="67" customFormat="1" ht="15.75" outlineLevel="2" x14ac:dyDescent="0.2">
      <c r="A23" s="56" t="s">
        <v>74</v>
      </c>
      <c r="B23" s="63" t="s">
        <v>75</v>
      </c>
      <c r="C23" s="58">
        <v>0.25</v>
      </c>
      <c r="D23" s="58">
        <f t="shared" si="9"/>
        <v>3400</v>
      </c>
      <c r="E23" s="58">
        <f t="shared" si="19"/>
        <v>3400</v>
      </c>
      <c r="F23" s="58">
        <v>0</v>
      </c>
      <c r="G23" s="58">
        <v>3400</v>
      </c>
      <c r="H23" s="59">
        <v>0</v>
      </c>
      <c r="I23" s="58">
        <f t="shared" si="17"/>
        <v>0</v>
      </c>
      <c r="J23" s="59">
        <v>0</v>
      </c>
      <c r="K23" s="58">
        <v>0</v>
      </c>
      <c r="L23" s="58">
        <v>0</v>
      </c>
      <c r="M23" s="58">
        <f t="shared" si="18"/>
        <v>0</v>
      </c>
      <c r="N23" s="59">
        <v>0</v>
      </c>
      <c r="O23" s="58">
        <v>0</v>
      </c>
      <c r="P23" s="58">
        <v>0</v>
      </c>
      <c r="Q23" s="60" t="s">
        <v>55</v>
      </c>
      <c r="R23" s="60" t="s">
        <v>76</v>
      </c>
      <c r="S23" s="60" t="s">
        <v>69</v>
      </c>
      <c r="T23" s="60" t="s">
        <v>70</v>
      </c>
      <c r="U23" s="60" t="s">
        <v>77</v>
      </c>
      <c r="V23" s="60" t="s">
        <v>78</v>
      </c>
      <c r="W23" s="60" t="s">
        <v>72</v>
      </c>
      <c r="X23" s="60"/>
      <c r="Y23" s="60"/>
      <c r="Z23" s="60"/>
      <c r="AA23" s="60"/>
      <c r="AB23" s="60"/>
      <c r="AC23" s="60" t="s">
        <v>55</v>
      </c>
      <c r="AD23" s="60" t="s">
        <v>79</v>
      </c>
      <c r="AE23" s="60" t="s">
        <v>80</v>
      </c>
      <c r="AF23" s="60" t="s">
        <v>55</v>
      </c>
      <c r="AG23" s="58"/>
      <c r="AH23" s="58"/>
      <c r="AI23" s="58"/>
      <c r="AJ23" s="58"/>
      <c r="AK23" s="58"/>
      <c r="AL23" s="58"/>
      <c r="AM23" s="58"/>
      <c r="AN23" s="58"/>
      <c r="AO23" s="58"/>
      <c r="AZ23" s="34">
        <f t="shared" si="12"/>
        <v>3400</v>
      </c>
      <c r="BA23" s="34">
        <f t="shared" si="13"/>
        <v>0</v>
      </c>
    </row>
    <row r="24" spans="1:59" s="67" customFormat="1" ht="15.75" outlineLevel="2" x14ac:dyDescent="0.2">
      <c r="A24" s="56" t="s">
        <v>81</v>
      </c>
      <c r="B24" s="63" t="s">
        <v>82</v>
      </c>
      <c r="C24" s="58">
        <v>0.27</v>
      </c>
      <c r="D24" s="58">
        <f t="shared" si="9"/>
        <v>3300</v>
      </c>
      <c r="E24" s="58">
        <f t="shared" si="19"/>
        <v>3300</v>
      </c>
      <c r="F24" s="58">
        <v>0</v>
      </c>
      <c r="G24" s="58">
        <v>3300</v>
      </c>
      <c r="H24" s="59">
        <v>0</v>
      </c>
      <c r="I24" s="58">
        <f t="shared" si="17"/>
        <v>0</v>
      </c>
      <c r="J24" s="59">
        <v>0</v>
      </c>
      <c r="K24" s="58">
        <v>0</v>
      </c>
      <c r="L24" s="58">
        <v>0</v>
      </c>
      <c r="M24" s="58">
        <f t="shared" si="18"/>
        <v>0</v>
      </c>
      <c r="N24" s="59">
        <v>0</v>
      </c>
      <c r="O24" s="58">
        <v>0</v>
      </c>
      <c r="P24" s="58">
        <v>0</v>
      </c>
      <c r="Q24" s="60" t="s">
        <v>55</v>
      </c>
      <c r="R24" s="60" t="s">
        <v>83</v>
      </c>
      <c r="S24" s="60" t="s">
        <v>70</v>
      </c>
      <c r="T24" s="60" t="s">
        <v>71</v>
      </c>
      <c r="U24" s="60" t="s">
        <v>78</v>
      </c>
      <c r="V24" s="60" t="s">
        <v>84</v>
      </c>
      <c r="W24" s="60" t="s">
        <v>85</v>
      </c>
      <c r="X24" s="60"/>
      <c r="Y24" s="60"/>
      <c r="Z24" s="60"/>
      <c r="AA24" s="60"/>
      <c r="AB24" s="60"/>
      <c r="AC24" s="60" t="s">
        <v>55</v>
      </c>
      <c r="AD24" s="60" t="s">
        <v>86</v>
      </c>
      <c r="AE24" s="60" t="s">
        <v>85</v>
      </c>
      <c r="AF24" s="60" t="s">
        <v>55</v>
      </c>
      <c r="AG24" s="58"/>
      <c r="AH24" s="58"/>
      <c r="AI24" s="58"/>
      <c r="AJ24" s="58"/>
      <c r="AK24" s="58"/>
      <c r="AL24" s="58"/>
      <c r="AM24" s="58"/>
      <c r="AN24" s="58"/>
      <c r="AO24" s="58"/>
      <c r="AP24" s="66"/>
      <c r="AZ24" s="34">
        <f t="shared" si="12"/>
        <v>3300</v>
      </c>
      <c r="BA24" s="34">
        <f t="shared" si="13"/>
        <v>0</v>
      </c>
    </row>
    <row r="25" spans="1:59" s="67" customFormat="1" ht="31.5" outlineLevel="2" x14ac:dyDescent="0.2">
      <c r="A25" s="56" t="s">
        <v>87</v>
      </c>
      <c r="B25" s="63" t="s">
        <v>88</v>
      </c>
      <c r="C25" s="58">
        <v>0.41</v>
      </c>
      <c r="D25" s="58">
        <f t="shared" si="9"/>
        <v>6000</v>
      </c>
      <c r="E25" s="58">
        <f t="shared" si="19"/>
        <v>6000</v>
      </c>
      <c r="F25" s="58">
        <v>0</v>
      </c>
      <c r="G25" s="58">
        <v>6000</v>
      </c>
      <c r="H25" s="59">
        <v>0</v>
      </c>
      <c r="I25" s="58">
        <f t="shared" si="17"/>
        <v>0</v>
      </c>
      <c r="J25" s="59">
        <v>0</v>
      </c>
      <c r="K25" s="58">
        <v>0</v>
      </c>
      <c r="L25" s="58">
        <v>0</v>
      </c>
      <c r="M25" s="58">
        <f t="shared" si="18"/>
        <v>0</v>
      </c>
      <c r="N25" s="59">
        <v>0</v>
      </c>
      <c r="O25" s="58">
        <v>0</v>
      </c>
      <c r="P25" s="58">
        <v>0</v>
      </c>
      <c r="Q25" s="60" t="s">
        <v>55</v>
      </c>
      <c r="R25" s="60" t="s">
        <v>55</v>
      </c>
      <c r="S25" s="60" t="s">
        <v>89</v>
      </c>
      <c r="T25" s="60" t="s">
        <v>90</v>
      </c>
      <c r="U25" s="60" t="s">
        <v>91</v>
      </c>
      <c r="V25" s="60" t="s">
        <v>64</v>
      </c>
      <c r="W25" s="60" t="s">
        <v>92</v>
      </c>
      <c r="X25" s="60"/>
      <c r="Y25" s="60"/>
      <c r="Z25" s="60"/>
      <c r="AA25" s="60"/>
      <c r="AB25" s="60"/>
      <c r="AC25" s="60" t="s">
        <v>55</v>
      </c>
      <c r="AD25" s="60" t="s">
        <v>93</v>
      </c>
      <c r="AE25" s="60" t="s">
        <v>92</v>
      </c>
      <c r="AF25" s="60" t="s">
        <v>55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66"/>
      <c r="AZ25" s="34">
        <f t="shared" si="12"/>
        <v>6000</v>
      </c>
      <c r="BA25" s="34">
        <f t="shared" si="13"/>
        <v>0</v>
      </c>
    </row>
    <row r="26" spans="1:59" s="67" customFormat="1" ht="15.75" outlineLevel="2" x14ac:dyDescent="0.2">
      <c r="A26" s="56" t="s">
        <v>94</v>
      </c>
      <c r="B26" s="63" t="s">
        <v>95</v>
      </c>
      <c r="C26" s="58">
        <v>0.12</v>
      </c>
      <c r="D26" s="58">
        <f t="shared" si="9"/>
        <v>10000</v>
      </c>
      <c r="E26" s="58">
        <f t="shared" si="19"/>
        <v>10000</v>
      </c>
      <c r="F26" s="58">
        <v>0</v>
      </c>
      <c r="G26" s="58">
        <v>10000</v>
      </c>
      <c r="H26" s="59">
        <v>0</v>
      </c>
      <c r="I26" s="58">
        <f t="shared" si="17"/>
        <v>0</v>
      </c>
      <c r="J26" s="59">
        <v>0</v>
      </c>
      <c r="K26" s="58">
        <v>0</v>
      </c>
      <c r="L26" s="58">
        <v>0</v>
      </c>
      <c r="M26" s="58">
        <f t="shared" si="18"/>
        <v>0</v>
      </c>
      <c r="N26" s="59">
        <v>0</v>
      </c>
      <c r="O26" s="58">
        <v>0</v>
      </c>
      <c r="P26" s="58">
        <v>0</v>
      </c>
      <c r="Q26" s="60" t="s">
        <v>55</v>
      </c>
      <c r="R26" s="60" t="s">
        <v>76</v>
      </c>
      <c r="S26" s="60" t="s">
        <v>69</v>
      </c>
      <c r="T26" s="60" t="s">
        <v>96</v>
      </c>
      <c r="U26" s="60" t="s">
        <v>71</v>
      </c>
      <c r="V26" s="60" t="s">
        <v>97</v>
      </c>
      <c r="W26" s="60" t="s">
        <v>72</v>
      </c>
      <c r="X26" s="60"/>
      <c r="Y26" s="60"/>
      <c r="Z26" s="60"/>
      <c r="AA26" s="60"/>
      <c r="AB26" s="60"/>
      <c r="AC26" s="60" t="s">
        <v>55</v>
      </c>
      <c r="AD26" s="60" t="s">
        <v>79</v>
      </c>
      <c r="AE26" s="60" t="s">
        <v>72</v>
      </c>
      <c r="AF26" s="60" t="s">
        <v>55</v>
      </c>
      <c r="AG26" s="58"/>
      <c r="AH26" s="58"/>
      <c r="AI26" s="58"/>
      <c r="AJ26" s="58"/>
      <c r="AK26" s="58"/>
      <c r="AL26" s="58"/>
      <c r="AM26" s="58"/>
      <c r="AN26" s="58"/>
      <c r="AO26" s="58"/>
      <c r="AP26" s="68"/>
      <c r="AZ26" s="34">
        <f t="shared" si="12"/>
        <v>10000</v>
      </c>
      <c r="BA26" s="34">
        <f t="shared" si="13"/>
        <v>0</v>
      </c>
    </row>
    <row r="27" spans="1:59" s="70" customFormat="1" ht="31.5" outlineLevel="2" x14ac:dyDescent="0.2">
      <c r="A27" s="56" t="s">
        <v>98</v>
      </c>
      <c r="B27" s="63" t="s">
        <v>99</v>
      </c>
      <c r="C27" s="58">
        <v>2.12</v>
      </c>
      <c r="D27" s="58">
        <f t="shared" si="9"/>
        <v>18900</v>
      </c>
      <c r="E27" s="58">
        <f t="shared" si="19"/>
        <v>18900</v>
      </c>
      <c r="F27" s="58">
        <v>0</v>
      </c>
      <c r="G27" s="58">
        <v>18900</v>
      </c>
      <c r="H27" s="59">
        <v>0</v>
      </c>
      <c r="I27" s="58">
        <f t="shared" si="17"/>
        <v>0</v>
      </c>
      <c r="J27" s="59">
        <v>0</v>
      </c>
      <c r="K27" s="58">
        <v>0</v>
      </c>
      <c r="L27" s="58">
        <v>0</v>
      </c>
      <c r="M27" s="58">
        <f t="shared" si="18"/>
        <v>0</v>
      </c>
      <c r="N27" s="59">
        <v>0</v>
      </c>
      <c r="O27" s="58">
        <v>0</v>
      </c>
      <c r="P27" s="58">
        <v>0</v>
      </c>
      <c r="Q27" s="60" t="s">
        <v>55</v>
      </c>
      <c r="R27" s="60" t="s">
        <v>76</v>
      </c>
      <c r="S27" s="60" t="s">
        <v>69</v>
      </c>
      <c r="T27" s="60" t="s">
        <v>96</v>
      </c>
      <c r="U27" s="60" t="s">
        <v>71</v>
      </c>
      <c r="V27" s="60" t="s">
        <v>97</v>
      </c>
      <c r="W27" s="60" t="s">
        <v>100</v>
      </c>
      <c r="X27" s="60"/>
      <c r="Y27" s="60"/>
      <c r="Z27" s="60"/>
      <c r="AA27" s="60"/>
      <c r="AB27" s="60"/>
      <c r="AC27" s="60" t="s">
        <v>55</v>
      </c>
      <c r="AD27" s="60" t="s">
        <v>79</v>
      </c>
      <c r="AE27" s="60" t="s">
        <v>100</v>
      </c>
      <c r="AF27" s="60" t="s">
        <v>55</v>
      </c>
      <c r="AG27" s="58"/>
      <c r="AH27" s="58"/>
      <c r="AI27" s="58"/>
      <c r="AJ27" s="58"/>
      <c r="AK27" s="58"/>
      <c r="AL27" s="58"/>
      <c r="AM27" s="58"/>
      <c r="AN27" s="58"/>
      <c r="AO27" s="58"/>
      <c r="AP27" s="69"/>
      <c r="AZ27" s="34">
        <f t="shared" si="12"/>
        <v>18900</v>
      </c>
      <c r="BA27" s="34">
        <f t="shared" si="13"/>
        <v>0</v>
      </c>
    </row>
    <row r="28" spans="1:59" s="67" customFormat="1" ht="15.75" outlineLevel="2" x14ac:dyDescent="0.2">
      <c r="A28" s="56" t="s">
        <v>101</v>
      </c>
      <c r="B28" s="63" t="s">
        <v>102</v>
      </c>
      <c r="C28" s="58">
        <v>0</v>
      </c>
      <c r="D28" s="58">
        <f t="shared" si="9"/>
        <v>5431.9643999999998</v>
      </c>
      <c r="E28" s="58">
        <f t="shared" si="19"/>
        <v>5431.9643999999998</v>
      </c>
      <c r="F28" s="58">
        <v>0</v>
      </c>
      <c r="G28" s="58">
        <v>5431.9643999999998</v>
      </c>
      <c r="H28" s="59">
        <v>0</v>
      </c>
      <c r="I28" s="58">
        <f t="shared" si="17"/>
        <v>0</v>
      </c>
      <c r="J28" s="59">
        <v>0</v>
      </c>
      <c r="K28" s="58">
        <v>0</v>
      </c>
      <c r="L28" s="58">
        <v>0</v>
      </c>
      <c r="M28" s="58">
        <f t="shared" si="18"/>
        <v>0</v>
      </c>
      <c r="N28" s="59">
        <v>0</v>
      </c>
      <c r="O28" s="58">
        <v>0</v>
      </c>
      <c r="P28" s="58">
        <v>0</v>
      </c>
      <c r="Q28" s="60" t="s">
        <v>55</v>
      </c>
      <c r="R28" s="71" t="s">
        <v>55</v>
      </c>
      <c r="S28" s="71" t="s">
        <v>103</v>
      </c>
      <c r="T28" s="71" t="s">
        <v>104</v>
      </c>
      <c r="U28" s="71" t="s">
        <v>105</v>
      </c>
      <c r="V28" s="71" t="s">
        <v>106</v>
      </c>
      <c r="W28" s="71" t="s">
        <v>107</v>
      </c>
      <c r="X28" s="60"/>
      <c r="Y28" s="60"/>
      <c r="Z28" s="60"/>
      <c r="AA28" s="60"/>
      <c r="AB28" s="60"/>
      <c r="AC28" s="60" t="s">
        <v>55</v>
      </c>
      <c r="AD28" s="60" t="s">
        <v>108</v>
      </c>
      <c r="AE28" s="60" t="s">
        <v>109</v>
      </c>
      <c r="AF28" s="60" t="s">
        <v>55</v>
      </c>
      <c r="AG28" s="58"/>
      <c r="AH28" s="58"/>
      <c r="AI28" s="58"/>
      <c r="AJ28" s="58"/>
      <c r="AK28" s="58"/>
      <c r="AL28" s="58"/>
      <c r="AM28" s="58"/>
      <c r="AN28" s="58"/>
      <c r="AO28" s="58"/>
      <c r="AZ28" s="34">
        <f t="shared" si="12"/>
        <v>5431.9643999999998</v>
      </c>
      <c r="BA28" s="34">
        <f t="shared" si="13"/>
        <v>0</v>
      </c>
    </row>
    <row r="29" spans="1:59" s="67" customFormat="1" ht="31.5" customHeight="1" outlineLevel="2" x14ac:dyDescent="0.25">
      <c r="A29" s="56" t="s">
        <v>800</v>
      </c>
      <c r="B29" s="63" t="s">
        <v>801</v>
      </c>
      <c r="C29" s="58">
        <v>0.22</v>
      </c>
      <c r="D29" s="58">
        <f t="shared" si="9"/>
        <v>5000</v>
      </c>
      <c r="E29" s="58">
        <f>SUM(F29:H29)</f>
        <v>0</v>
      </c>
      <c r="F29" s="58">
        <v>0</v>
      </c>
      <c r="G29" s="58">
        <v>0</v>
      </c>
      <c r="H29" s="59">
        <v>0</v>
      </c>
      <c r="I29" s="58">
        <f>SUM(J29:L29)</f>
        <v>0</v>
      </c>
      <c r="J29" s="59">
        <v>0</v>
      </c>
      <c r="K29" s="58">
        <v>0</v>
      </c>
      <c r="L29" s="58">
        <v>0</v>
      </c>
      <c r="M29" s="58">
        <f>SUM(N29:P29)</f>
        <v>5000</v>
      </c>
      <c r="N29" s="58">
        <v>0</v>
      </c>
      <c r="O29" s="58">
        <v>5000</v>
      </c>
      <c r="P29" s="58">
        <v>0</v>
      </c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64" t="s">
        <v>802</v>
      </c>
    </row>
    <row r="30" spans="1:59" s="218" customFormat="1" ht="31.5" outlineLevel="2" x14ac:dyDescent="0.25">
      <c r="A30" s="56" t="s">
        <v>803</v>
      </c>
      <c r="B30" s="63" t="s">
        <v>804</v>
      </c>
      <c r="C30" s="58">
        <v>1.66</v>
      </c>
      <c r="D30" s="58">
        <f t="shared" si="9"/>
        <v>12000</v>
      </c>
      <c r="E30" s="58">
        <f>SUM(F30:H30)</f>
        <v>0</v>
      </c>
      <c r="F30" s="58">
        <v>0</v>
      </c>
      <c r="G30" s="58">
        <v>0</v>
      </c>
      <c r="H30" s="59">
        <v>0</v>
      </c>
      <c r="I30" s="58">
        <f>SUM(J30:L30)</f>
        <v>0</v>
      </c>
      <c r="J30" s="59">
        <v>0</v>
      </c>
      <c r="K30" s="58">
        <v>0</v>
      </c>
      <c r="L30" s="58">
        <v>0</v>
      </c>
      <c r="M30" s="58">
        <f>SUM(N30:P30)</f>
        <v>12000</v>
      </c>
      <c r="N30" s="58">
        <v>0</v>
      </c>
      <c r="O30" s="58">
        <v>12000</v>
      </c>
      <c r="P30" s="58">
        <v>0</v>
      </c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64" t="s">
        <v>805</v>
      </c>
    </row>
    <row r="31" spans="1:59" s="135" customFormat="1" ht="31.5" outlineLevel="2" x14ac:dyDescent="0.25">
      <c r="A31" s="56" t="s">
        <v>806</v>
      </c>
      <c r="B31" s="63" t="s">
        <v>807</v>
      </c>
      <c r="C31" s="58">
        <v>0</v>
      </c>
      <c r="D31" s="58">
        <f t="shared" si="9"/>
        <v>13500</v>
      </c>
      <c r="E31" s="58">
        <f t="shared" ref="E31:E32" si="20">SUM(F31:H31)</f>
        <v>0</v>
      </c>
      <c r="F31" s="58">
        <v>0</v>
      </c>
      <c r="G31" s="58">
        <v>0</v>
      </c>
      <c r="H31" s="59">
        <v>0</v>
      </c>
      <c r="I31" s="58">
        <f t="shared" ref="I31:I32" si="21">SUM(J31:L31)</f>
        <v>0</v>
      </c>
      <c r="J31" s="59">
        <v>0</v>
      </c>
      <c r="K31" s="58">
        <v>0</v>
      </c>
      <c r="L31" s="58">
        <v>0</v>
      </c>
      <c r="M31" s="58">
        <f t="shared" ref="M31:M32" si="22">SUM(N31:P31)</f>
        <v>13500</v>
      </c>
      <c r="N31" s="58">
        <v>0</v>
      </c>
      <c r="O31" s="58">
        <v>13500</v>
      </c>
      <c r="P31" s="58">
        <v>0</v>
      </c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135" t="s">
        <v>808</v>
      </c>
    </row>
    <row r="32" spans="1:59" s="135" customFormat="1" ht="31.5" outlineLevel="2" x14ac:dyDescent="0.25">
      <c r="A32" s="56" t="s">
        <v>809</v>
      </c>
      <c r="B32" s="63" t="s">
        <v>810</v>
      </c>
      <c r="C32" s="58">
        <v>0</v>
      </c>
      <c r="D32" s="58">
        <f t="shared" si="9"/>
        <v>9500</v>
      </c>
      <c r="E32" s="58">
        <f t="shared" si="20"/>
        <v>0</v>
      </c>
      <c r="F32" s="58">
        <v>0</v>
      </c>
      <c r="G32" s="58">
        <v>0</v>
      </c>
      <c r="H32" s="59">
        <v>0</v>
      </c>
      <c r="I32" s="58">
        <f t="shared" si="21"/>
        <v>0</v>
      </c>
      <c r="J32" s="59">
        <v>0</v>
      </c>
      <c r="K32" s="58">
        <v>0</v>
      </c>
      <c r="L32" s="58">
        <v>0</v>
      </c>
      <c r="M32" s="58">
        <f t="shared" si="22"/>
        <v>9500</v>
      </c>
      <c r="N32" s="58">
        <v>0</v>
      </c>
      <c r="O32" s="58">
        <v>9500</v>
      </c>
      <c r="P32" s="58">
        <v>0</v>
      </c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135" t="s">
        <v>808</v>
      </c>
    </row>
    <row r="33" spans="1:53" s="54" customFormat="1" ht="15.75" outlineLevel="1" x14ac:dyDescent="0.2">
      <c r="A33" s="29">
        <v>2</v>
      </c>
      <c r="B33" s="29" t="s">
        <v>110</v>
      </c>
      <c r="C33" s="31">
        <f>SUM(C34:C42)</f>
        <v>7.13</v>
      </c>
      <c r="D33" s="31">
        <f t="shared" ref="D33:P33" si="23">SUM(D34:D42)</f>
        <v>55000</v>
      </c>
      <c r="E33" s="31">
        <f t="shared" si="23"/>
        <v>45000</v>
      </c>
      <c r="F33" s="31">
        <f t="shared" si="23"/>
        <v>0</v>
      </c>
      <c r="G33" s="31">
        <f t="shared" si="23"/>
        <v>45000</v>
      </c>
      <c r="H33" s="31">
        <f t="shared" si="23"/>
        <v>0</v>
      </c>
      <c r="I33" s="31">
        <f t="shared" si="23"/>
        <v>10000</v>
      </c>
      <c r="J33" s="31">
        <f t="shared" si="23"/>
        <v>0</v>
      </c>
      <c r="K33" s="31">
        <f t="shared" si="23"/>
        <v>10000</v>
      </c>
      <c r="L33" s="31">
        <f t="shared" si="23"/>
        <v>0</v>
      </c>
      <c r="M33" s="31">
        <f t="shared" si="23"/>
        <v>0</v>
      </c>
      <c r="N33" s="31">
        <f t="shared" si="23"/>
        <v>0</v>
      </c>
      <c r="O33" s="31">
        <f t="shared" si="23"/>
        <v>0</v>
      </c>
      <c r="P33" s="31">
        <f t="shared" si="23"/>
        <v>0</v>
      </c>
      <c r="Q33" s="72" t="s">
        <v>41</v>
      </c>
      <c r="R33" s="72" t="s">
        <v>41</v>
      </c>
      <c r="S33" s="72" t="s">
        <v>41</v>
      </c>
      <c r="T33" s="72" t="s">
        <v>41</v>
      </c>
      <c r="U33" s="72" t="s">
        <v>41</v>
      </c>
      <c r="V33" s="72" t="s">
        <v>41</v>
      </c>
      <c r="W33" s="72" t="s">
        <v>41</v>
      </c>
      <c r="X33" s="72" t="s">
        <v>41</v>
      </c>
      <c r="Y33" s="72" t="s">
        <v>41</v>
      </c>
      <c r="Z33" s="72" t="s">
        <v>41</v>
      </c>
      <c r="AA33" s="72" t="s">
        <v>41</v>
      </c>
      <c r="AB33" s="72" t="s">
        <v>41</v>
      </c>
      <c r="AC33" s="72" t="s">
        <v>41</v>
      </c>
      <c r="AD33" s="72" t="s">
        <v>41</v>
      </c>
      <c r="AE33" s="72" t="s">
        <v>41</v>
      </c>
      <c r="AF33" s="72" t="s">
        <v>41</v>
      </c>
      <c r="AG33" s="52" t="s">
        <v>41</v>
      </c>
      <c r="AH33" s="52" t="s">
        <v>41</v>
      </c>
      <c r="AI33" s="52" t="s">
        <v>41</v>
      </c>
      <c r="AJ33" s="52" t="s">
        <v>41</v>
      </c>
      <c r="AK33" s="52" t="s">
        <v>41</v>
      </c>
      <c r="AL33" s="52" t="s">
        <v>41</v>
      </c>
      <c r="AM33" s="52" t="s">
        <v>41</v>
      </c>
      <c r="AN33" s="52" t="s">
        <v>41</v>
      </c>
      <c r="AO33" s="52" t="s">
        <v>41</v>
      </c>
      <c r="AP33" s="53"/>
      <c r="AZ33" s="34">
        <f t="shared" si="12"/>
        <v>45000</v>
      </c>
      <c r="BA33" s="34">
        <f t="shared" si="13"/>
        <v>0</v>
      </c>
    </row>
    <row r="34" spans="1:53" customFormat="1" ht="15.75" outlineLevel="2" x14ac:dyDescent="0.25">
      <c r="A34" s="73" t="s">
        <v>111</v>
      </c>
      <c r="B34" s="63" t="s">
        <v>112</v>
      </c>
      <c r="C34" s="58">
        <v>4.13</v>
      </c>
      <c r="D34" s="58">
        <f t="shared" si="9"/>
        <v>5500</v>
      </c>
      <c r="E34" s="58">
        <f t="shared" ref="E34:E73" si="24">SUM(F34:H34)</f>
        <v>5500</v>
      </c>
      <c r="F34" s="58">
        <v>0</v>
      </c>
      <c r="G34" s="58">
        <v>5500</v>
      </c>
      <c r="H34" s="59">
        <v>0</v>
      </c>
      <c r="I34" s="58">
        <f t="shared" ref="I34:I40" si="25">SUM(J34:L34)</f>
        <v>0</v>
      </c>
      <c r="J34" s="59">
        <v>0</v>
      </c>
      <c r="K34" s="58">
        <v>0</v>
      </c>
      <c r="L34" s="58">
        <v>0</v>
      </c>
      <c r="M34" s="58">
        <f t="shared" ref="M34:M42" si="26">SUM(N34:P34)</f>
        <v>0</v>
      </c>
      <c r="N34" s="59">
        <v>0</v>
      </c>
      <c r="O34" s="58">
        <v>0</v>
      </c>
      <c r="P34" s="58">
        <v>0</v>
      </c>
      <c r="Q34" s="60" t="s">
        <v>55</v>
      </c>
      <c r="R34" s="74">
        <v>44287</v>
      </c>
      <c r="S34" s="74">
        <f>R34+5</f>
        <v>44292</v>
      </c>
      <c r="T34" s="74">
        <f>S34+10</f>
        <v>44302</v>
      </c>
      <c r="U34" s="74">
        <f>T34+7</f>
        <v>44309</v>
      </c>
      <c r="V34" s="74">
        <f>U34+10</f>
        <v>44319</v>
      </c>
      <c r="W34" s="74">
        <f>V34+120</f>
        <v>44439</v>
      </c>
      <c r="X34" s="74"/>
      <c r="Y34" s="74"/>
      <c r="Z34" s="74"/>
      <c r="AA34" s="74"/>
      <c r="AB34" s="74"/>
      <c r="AC34" s="74" t="s">
        <v>55</v>
      </c>
      <c r="AD34" s="74">
        <f>V34+1</f>
        <v>44320</v>
      </c>
      <c r="AE34" s="74">
        <f>W34</f>
        <v>44439</v>
      </c>
      <c r="AF34" s="74" t="s">
        <v>55</v>
      </c>
      <c r="AG34" s="58"/>
      <c r="AH34" s="58"/>
      <c r="AI34" s="58"/>
      <c r="AJ34" s="58"/>
      <c r="AK34" s="58"/>
      <c r="AL34" s="58"/>
      <c r="AM34" s="58"/>
      <c r="AN34" s="58"/>
      <c r="AO34" s="58"/>
      <c r="AP34" s="75" t="s">
        <v>113</v>
      </c>
      <c r="AZ34" s="34">
        <f t="shared" si="12"/>
        <v>5500</v>
      </c>
      <c r="BA34" s="34">
        <f t="shared" si="13"/>
        <v>0</v>
      </c>
    </row>
    <row r="35" spans="1:53" customFormat="1" ht="15.75" outlineLevel="2" x14ac:dyDescent="0.25">
      <c r="A35" s="73" t="s">
        <v>114</v>
      </c>
      <c r="B35" s="63" t="s">
        <v>115</v>
      </c>
      <c r="C35" s="58">
        <v>0</v>
      </c>
      <c r="D35" s="58">
        <f t="shared" si="9"/>
        <v>1300</v>
      </c>
      <c r="E35" s="58">
        <f t="shared" si="24"/>
        <v>1300</v>
      </c>
      <c r="F35" s="58">
        <v>0</v>
      </c>
      <c r="G35" s="58">
        <f>1500-200</f>
        <v>1300</v>
      </c>
      <c r="H35" s="59">
        <v>0</v>
      </c>
      <c r="I35" s="58">
        <f t="shared" si="25"/>
        <v>0</v>
      </c>
      <c r="J35" s="59">
        <v>0</v>
      </c>
      <c r="K35" s="58">
        <v>0</v>
      </c>
      <c r="L35" s="58">
        <v>0</v>
      </c>
      <c r="M35" s="58">
        <f t="shared" si="26"/>
        <v>0</v>
      </c>
      <c r="N35" s="59">
        <v>0</v>
      </c>
      <c r="O35" s="58">
        <v>0</v>
      </c>
      <c r="P35" s="58">
        <v>0</v>
      </c>
      <c r="Q35" s="60" t="s">
        <v>55</v>
      </c>
      <c r="R35" s="74">
        <v>44287</v>
      </c>
      <c r="S35" s="74">
        <f>R35+5</f>
        <v>44292</v>
      </c>
      <c r="T35" s="74">
        <f>S35+10</f>
        <v>44302</v>
      </c>
      <c r="U35" s="74">
        <f>T35+7</f>
        <v>44309</v>
      </c>
      <c r="V35" s="74">
        <f>U35+10</f>
        <v>44319</v>
      </c>
      <c r="W35" s="74">
        <f>V35+120</f>
        <v>44439</v>
      </c>
      <c r="X35" s="74"/>
      <c r="Y35" s="74"/>
      <c r="Z35" s="74"/>
      <c r="AA35" s="74"/>
      <c r="AB35" s="74"/>
      <c r="AC35" s="74" t="s">
        <v>55</v>
      </c>
      <c r="AD35" s="74">
        <f>V35+1</f>
        <v>44320</v>
      </c>
      <c r="AE35" s="74">
        <f>W35</f>
        <v>44439</v>
      </c>
      <c r="AF35" s="74" t="s">
        <v>55</v>
      </c>
      <c r="AG35" s="58"/>
      <c r="AH35" s="58"/>
      <c r="AI35" s="58"/>
      <c r="AJ35" s="58"/>
      <c r="AK35" s="58"/>
      <c r="AL35" s="58"/>
      <c r="AM35" s="58"/>
      <c r="AN35" s="58"/>
      <c r="AO35" s="58"/>
      <c r="AP35" s="75" t="s">
        <v>113</v>
      </c>
      <c r="AZ35" s="34">
        <f t="shared" si="12"/>
        <v>1300</v>
      </c>
      <c r="BA35" s="34">
        <f t="shared" si="13"/>
        <v>0</v>
      </c>
    </row>
    <row r="36" spans="1:53" customFormat="1" ht="15.75" outlineLevel="2" x14ac:dyDescent="0.25">
      <c r="A36" s="73" t="s">
        <v>116</v>
      </c>
      <c r="B36" s="63" t="s">
        <v>117</v>
      </c>
      <c r="C36" s="58">
        <v>0</v>
      </c>
      <c r="D36" s="58">
        <f t="shared" si="9"/>
        <v>1700</v>
      </c>
      <c r="E36" s="58">
        <f t="shared" si="24"/>
        <v>1700</v>
      </c>
      <c r="F36" s="58">
        <v>0</v>
      </c>
      <c r="G36" s="58">
        <f>1200+500</f>
        <v>1700</v>
      </c>
      <c r="H36" s="59">
        <v>0</v>
      </c>
      <c r="I36" s="58">
        <f t="shared" si="25"/>
        <v>0</v>
      </c>
      <c r="J36" s="59">
        <v>0</v>
      </c>
      <c r="K36" s="58">
        <v>0</v>
      </c>
      <c r="L36" s="58">
        <v>0</v>
      </c>
      <c r="M36" s="58">
        <f t="shared" si="26"/>
        <v>0</v>
      </c>
      <c r="N36" s="59">
        <v>0</v>
      </c>
      <c r="O36" s="58">
        <v>0</v>
      </c>
      <c r="P36" s="58">
        <v>0</v>
      </c>
      <c r="Q36" s="60" t="s">
        <v>55</v>
      </c>
      <c r="R36" s="74">
        <v>44287</v>
      </c>
      <c r="S36" s="74">
        <f>R36+5</f>
        <v>44292</v>
      </c>
      <c r="T36" s="74">
        <f>S36+10</f>
        <v>44302</v>
      </c>
      <c r="U36" s="74">
        <f>T36+7</f>
        <v>44309</v>
      </c>
      <c r="V36" s="74">
        <f>U36+10</f>
        <v>44319</v>
      </c>
      <c r="W36" s="74">
        <f>V36+120</f>
        <v>44439</v>
      </c>
      <c r="X36" s="74"/>
      <c r="Y36" s="74"/>
      <c r="Z36" s="74"/>
      <c r="AA36" s="74"/>
      <c r="AB36" s="74"/>
      <c r="AC36" s="74" t="s">
        <v>55</v>
      </c>
      <c r="AD36" s="74">
        <f>V36+1</f>
        <v>44320</v>
      </c>
      <c r="AE36" s="74">
        <f>W36</f>
        <v>44439</v>
      </c>
      <c r="AF36" s="74" t="s">
        <v>55</v>
      </c>
      <c r="AG36" s="58"/>
      <c r="AH36" s="58"/>
      <c r="AI36" s="58"/>
      <c r="AJ36" s="58"/>
      <c r="AK36" s="58"/>
      <c r="AL36" s="58"/>
      <c r="AM36" s="58"/>
      <c r="AN36" s="58"/>
      <c r="AO36" s="58"/>
      <c r="AP36" s="75" t="s">
        <v>118</v>
      </c>
      <c r="AZ36" s="34">
        <f t="shared" si="12"/>
        <v>1700</v>
      </c>
      <c r="BA36" s="34">
        <f t="shared" si="13"/>
        <v>0</v>
      </c>
    </row>
    <row r="37" spans="1:53" s="77" customFormat="1" ht="31.5" outlineLevel="2" x14ac:dyDescent="0.25">
      <c r="A37" s="73" t="s">
        <v>119</v>
      </c>
      <c r="B37" s="63" t="s">
        <v>120</v>
      </c>
      <c r="C37" s="58">
        <v>0</v>
      </c>
      <c r="D37" s="58">
        <f t="shared" si="9"/>
        <v>14500</v>
      </c>
      <c r="E37" s="58">
        <f t="shared" si="24"/>
        <v>14500</v>
      </c>
      <c r="F37" s="58">
        <v>0</v>
      </c>
      <c r="G37" s="58">
        <f>16000-1500</f>
        <v>14500</v>
      </c>
      <c r="H37" s="59">
        <v>0</v>
      </c>
      <c r="I37" s="58">
        <f t="shared" si="25"/>
        <v>0</v>
      </c>
      <c r="J37" s="59">
        <v>0</v>
      </c>
      <c r="K37" s="58">
        <v>0</v>
      </c>
      <c r="L37" s="58">
        <v>0</v>
      </c>
      <c r="M37" s="58">
        <f t="shared" si="26"/>
        <v>0</v>
      </c>
      <c r="N37" s="59">
        <v>0</v>
      </c>
      <c r="O37" s="58">
        <v>0</v>
      </c>
      <c r="P37" s="58">
        <v>0</v>
      </c>
      <c r="Q37" s="60" t="s">
        <v>55</v>
      </c>
      <c r="R37" s="74">
        <v>44287</v>
      </c>
      <c r="S37" s="74">
        <f>R37+5</f>
        <v>44292</v>
      </c>
      <c r="T37" s="74">
        <f>S37+10</f>
        <v>44302</v>
      </c>
      <c r="U37" s="74">
        <f>T37+7</f>
        <v>44309</v>
      </c>
      <c r="V37" s="74">
        <f>U37+10</f>
        <v>44319</v>
      </c>
      <c r="W37" s="74">
        <f>V37+120</f>
        <v>44439</v>
      </c>
      <c r="X37" s="74"/>
      <c r="Y37" s="74"/>
      <c r="Z37" s="74"/>
      <c r="AA37" s="74"/>
      <c r="AB37" s="74"/>
      <c r="AC37" s="74" t="s">
        <v>55</v>
      </c>
      <c r="AD37" s="74">
        <f>V37+1</f>
        <v>44320</v>
      </c>
      <c r="AE37" s="74">
        <f>W37</f>
        <v>44439</v>
      </c>
      <c r="AF37" s="74" t="s">
        <v>55</v>
      </c>
      <c r="AG37" s="58"/>
      <c r="AH37" s="58"/>
      <c r="AI37" s="58"/>
      <c r="AJ37" s="58"/>
      <c r="AK37" s="58"/>
      <c r="AL37" s="58"/>
      <c r="AM37" s="58"/>
      <c r="AN37" s="58"/>
      <c r="AO37" s="58"/>
      <c r="AP37" s="76" t="s">
        <v>121</v>
      </c>
      <c r="AZ37" s="34">
        <f t="shared" si="12"/>
        <v>14500</v>
      </c>
      <c r="BA37" s="34">
        <f t="shared" si="13"/>
        <v>0</v>
      </c>
    </row>
    <row r="38" spans="1:53" s="80" customFormat="1" ht="16.5" customHeight="1" outlineLevel="2" x14ac:dyDescent="0.2">
      <c r="A38" s="73" t="s">
        <v>122</v>
      </c>
      <c r="B38" s="78" t="s">
        <v>123</v>
      </c>
      <c r="C38" s="58">
        <v>0</v>
      </c>
      <c r="D38" s="58">
        <f t="shared" si="9"/>
        <v>8000</v>
      </c>
      <c r="E38" s="58">
        <f t="shared" ref="E38:E39" si="27">F38+G38+H38</f>
        <v>8000</v>
      </c>
      <c r="F38" s="58">
        <v>0</v>
      </c>
      <c r="G38" s="58">
        <v>8000</v>
      </c>
      <c r="H38" s="58">
        <v>0</v>
      </c>
      <c r="I38" s="58">
        <f t="shared" si="25"/>
        <v>0</v>
      </c>
      <c r="J38" s="59">
        <v>0</v>
      </c>
      <c r="K38" s="58">
        <v>0</v>
      </c>
      <c r="L38" s="58">
        <v>0</v>
      </c>
      <c r="M38" s="58">
        <f t="shared" si="26"/>
        <v>0</v>
      </c>
      <c r="N38" s="59">
        <v>0</v>
      </c>
      <c r="O38" s="58">
        <v>0</v>
      </c>
      <c r="P38" s="58">
        <v>0</v>
      </c>
      <c r="Q38" s="60" t="s">
        <v>55</v>
      </c>
      <c r="R38" s="74">
        <v>44317</v>
      </c>
      <c r="S38" s="74">
        <f t="shared" ref="S38:S39" si="28">R38+5</f>
        <v>44322</v>
      </c>
      <c r="T38" s="74">
        <f t="shared" ref="T38:T39" si="29">S38+10</f>
        <v>44332</v>
      </c>
      <c r="U38" s="74">
        <f t="shared" ref="U38:U39" si="30">T38+7</f>
        <v>44339</v>
      </c>
      <c r="V38" s="74">
        <f t="shared" ref="V38:V39" si="31">U38+10</f>
        <v>44349</v>
      </c>
      <c r="W38" s="74">
        <f t="shared" ref="W38:W39" si="32">V38+90</f>
        <v>44439</v>
      </c>
      <c r="X38" s="74"/>
      <c r="Y38" s="74"/>
      <c r="Z38" s="74"/>
      <c r="AA38" s="74"/>
      <c r="AB38" s="74"/>
      <c r="AC38" s="74" t="s">
        <v>55</v>
      </c>
      <c r="AD38" s="74">
        <f t="shared" ref="AD38:AD39" si="33">V38+1</f>
        <v>44350</v>
      </c>
      <c r="AE38" s="74">
        <f t="shared" ref="AE38:AE39" si="34">W38</f>
        <v>44439</v>
      </c>
      <c r="AF38" s="74" t="s">
        <v>55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79"/>
      <c r="AZ38" s="34">
        <f t="shared" si="12"/>
        <v>8000</v>
      </c>
      <c r="BA38" s="34">
        <f t="shared" si="13"/>
        <v>0</v>
      </c>
    </row>
    <row r="39" spans="1:53" ht="15.75" outlineLevel="2" x14ac:dyDescent="0.2">
      <c r="A39" s="73" t="s">
        <v>124</v>
      </c>
      <c r="B39" s="78" t="s">
        <v>125</v>
      </c>
      <c r="C39" s="58">
        <v>0</v>
      </c>
      <c r="D39" s="58">
        <f t="shared" si="9"/>
        <v>8000</v>
      </c>
      <c r="E39" s="58">
        <f t="shared" si="27"/>
        <v>8000</v>
      </c>
      <c r="F39" s="58">
        <v>0</v>
      </c>
      <c r="G39" s="58">
        <v>8000</v>
      </c>
      <c r="H39" s="58">
        <v>0</v>
      </c>
      <c r="I39" s="58">
        <f t="shared" si="25"/>
        <v>0</v>
      </c>
      <c r="J39" s="59">
        <v>0</v>
      </c>
      <c r="K39" s="58">
        <v>0</v>
      </c>
      <c r="L39" s="58">
        <v>0</v>
      </c>
      <c r="M39" s="58">
        <f t="shared" si="26"/>
        <v>0</v>
      </c>
      <c r="N39" s="59">
        <v>0</v>
      </c>
      <c r="O39" s="58">
        <v>0</v>
      </c>
      <c r="P39" s="58">
        <v>0</v>
      </c>
      <c r="Q39" s="60" t="s">
        <v>55</v>
      </c>
      <c r="R39" s="74">
        <v>44317</v>
      </c>
      <c r="S39" s="74">
        <f t="shared" si="28"/>
        <v>44322</v>
      </c>
      <c r="T39" s="74">
        <f t="shared" si="29"/>
        <v>44332</v>
      </c>
      <c r="U39" s="74">
        <f t="shared" si="30"/>
        <v>44339</v>
      </c>
      <c r="V39" s="74">
        <f t="shared" si="31"/>
        <v>44349</v>
      </c>
      <c r="W39" s="74">
        <f t="shared" si="32"/>
        <v>44439</v>
      </c>
      <c r="X39" s="74"/>
      <c r="Y39" s="74"/>
      <c r="Z39" s="74"/>
      <c r="AA39" s="74"/>
      <c r="AB39" s="74"/>
      <c r="AC39" s="74" t="s">
        <v>55</v>
      </c>
      <c r="AD39" s="74">
        <f t="shared" si="33"/>
        <v>44350</v>
      </c>
      <c r="AE39" s="74">
        <f t="shared" si="34"/>
        <v>44439</v>
      </c>
      <c r="AF39" s="74" t="s">
        <v>55</v>
      </c>
      <c r="AG39" s="58"/>
      <c r="AH39" s="58"/>
      <c r="AI39" s="58"/>
      <c r="AJ39" s="58"/>
      <c r="AK39" s="58"/>
      <c r="AL39" s="58"/>
      <c r="AM39" s="58"/>
      <c r="AN39" s="58"/>
      <c r="AO39" s="58"/>
      <c r="AZ39" s="34">
        <f t="shared" si="12"/>
        <v>8000</v>
      </c>
      <c r="BA39" s="34">
        <f t="shared" si="13"/>
        <v>0</v>
      </c>
    </row>
    <row r="40" spans="1:53" customFormat="1" ht="15.75" outlineLevel="2" x14ac:dyDescent="0.25">
      <c r="A40" s="73" t="s">
        <v>126</v>
      </c>
      <c r="B40" s="63" t="s">
        <v>127</v>
      </c>
      <c r="C40" s="58">
        <v>0</v>
      </c>
      <c r="D40" s="58">
        <f t="shared" si="9"/>
        <v>6000</v>
      </c>
      <c r="E40" s="58">
        <v>6000</v>
      </c>
      <c r="F40" s="58">
        <v>0</v>
      </c>
      <c r="G40" s="58">
        <v>6000</v>
      </c>
      <c r="H40" s="81"/>
      <c r="I40" s="58">
        <f t="shared" si="25"/>
        <v>0</v>
      </c>
      <c r="J40" s="59">
        <v>0</v>
      </c>
      <c r="K40" s="58">
        <v>0</v>
      </c>
      <c r="L40" s="58">
        <v>0</v>
      </c>
      <c r="M40" s="58">
        <f t="shared" si="26"/>
        <v>0</v>
      </c>
      <c r="N40" s="59">
        <v>0</v>
      </c>
      <c r="O40" s="58">
        <v>0</v>
      </c>
      <c r="P40" s="58">
        <v>0</v>
      </c>
      <c r="Q40" s="60" t="s">
        <v>55</v>
      </c>
      <c r="R40" s="60" t="s">
        <v>55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Z40" s="34">
        <f t="shared" si="12"/>
        <v>6000</v>
      </c>
      <c r="BA40" s="34">
        <f t="shared" si="13"/>
        <v>0</v>
      </c>
    </row>
    <row r="41" spans="1:53" s="210" customFormat="1" ht="15.75" outlineLevel="2" x14ac:dyDescent="0.25">
      <c r="A41" s="73" t="s">
        <v>873</v>
      </c>
      <c r="B41" s="159" t="s">
        <v>762</v>
      </c>
      <c r="C41" s="58">
        <v>1</v>
      </c>
      <c r="D41" s="58">
        <f t="shared" si="9"/>
        <v>7000</v>
      </c>
      <c r="E41" s="58">
        <v>0</v>
      </c>
      <c r="F41" s="58">
        <f>SUM(G41:H41)</f>
        <v>0</v>
      </c>
      <c r="G41" s="58">
        <v>0</v>
      </c>
      <c r="H41" s="58">
        <v>0</v>
      </c>
      <c r="I41" s="58">
        <f>SUM(J41:M41)</f>
        <v>7000</v>
      </c>
      <c r="J41" s="59">
        <v>0</v>
      </c>
      <c r="K41" s="144">
        <f>10000-3000</f>
        <v>7000</v>
      </c>
      <c r="L41" s="59">
        <v>0</v>
      </c>
      <c r="M41" s="58">
        <f t="shared" si="26"/>
        <v>0</v>
      </c>
      <c r="N41" s="59">
        <v>0</v>
      </c>
      <c r="O41" s="58">
        <v>0</v>
      </c>
      <c r="P41" s="58">
        <v>0</v>
      </c>
      <c r="Q41" s="58">
        <v>0</v>
      </c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9" t="s">
        <v>763</v>
      </c>
      <c r="AQ41" s="209"/>
    </row>
    <row r="42" spans="1:53" s="210" customFormat="1" ht="15.75" outlineLevel="2" x14ac:dyDescent="0.25">
      <c r="A42" s="73" t="s">
        <v>874</v>
      </c>
      <c r="B42" s="211" t="s">
        <v>764</v>
      </c>
      <c r="C42" s="58">
        <v>2</v>
      </c>
      <c r="D42" s="58">
        <f t="shared" si="9"/>
        <v>3000</v>
      </c>
      <c r="E42" s="58">
        <v>0</v>
      </c>
      <c r="F42" s="59">
        <v>0</v>
      </c>
      <c r="G42" s="59">
        <v>0</v>
      </c>
      <c r="H42" s="59">
        <v>0</v>
      </c>
      <c r="I42" s="58">
        <f>SUM(J42:M42)</f>
        <v>3000</v>
      </c>
      <c r="J42" s="59">
        <v>0</v>
      </c>
      <c r="K42" s="144">
        <v>3000</v>
      </c>
      <c r="L42" s="59">
        <v>0</v>
      </c>
      <c r="M42" s="58">
        <f t="shared" si="26"/>
        <v>0</v>
      </c>
      <c r="N42" s="59">
        <v>0</v>
      </c>
      <c r="O42" s="58">
        <v>0</v>
      </c>
      <c r="P42" s="58">
        <v>0</v>
      </c>
      <c r="Q42" s="5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9" t="s">
        <v>763</v>
      </c>
      <c r="AQ42" s="209"/>
    </row>
    <row r="43" spans="1:53" s="54" customFormat="1" ht="15.75" outlineLevel="1" x14ac:dyDescent="0.2">
      <c r="A43" s="29">
        <v>3</v>
      </c>
      <c r="B43" s="29" t="s">
        <v>128</v>
      </c>
      <c r="C43" s="31">
        <f>SUM(C44:C71)</f>
        <v>23.58</v>
      </c>
      <c r="D43" s="31">
        <f t="shared" ref="D43:P43" si="35">SUM(D44:D71)</f>
        <v>515082.3</v>
      </c>
      <c r="E43" s="31">
        <f t="shared" si="35"/>
        <v>391582.3</v>
      </c>
      <c r="F43" s="31">
        <f t="shared" si="35"/>
        <v>0</v>
      </c>
      <c r="G43" s="31">
        <f t="shared" si="35"/>
        <v>391582.3</v>
      </c>
      <c r="H43" s="31">
        <f t="shared" si="35"/>
        <v>0</v>
      </c>
      <c r="I43" s="31">
        <f t="shared" si="35"/>
        <v>123500</v>
      </c>
      <c r="J43" s="31">
        <f t="shared" si="35"/>
        <v>0</v>
      </c>
      <c r="K43" s="31">
        <f t="shared" si="35"/>
        <v>123500</v>
      </c>
      <c r="L43" s="31">
        <f t="shared" si="35"/>
        <v>0</v>
      </c>
      <c r="M43" s="31">
        <f t="shared" si="35"/>
        <v>0</v>
      </c>
      <c r="N43" s="31">
        <f t="shared" si="35"/>
        <v>0</v>
      </c>
      <c r="O43" s="31">
        <f t="shared" si="35"/>
        <v>0</v>
      </c>
      <c r="P43" s="31">
        <f t="shared" si="35"/>
        <v>0</v>
      </c>
      <c r="Q43" s="72" t="s">
        <v>41</v>
      </c>
      <c r="R43" s="72" t="s">
        <v>41</v>
      </c>
      <c r="S43" s="72" t="s">
        <v>41</v>
      </c>
      <c r="T43" s="72" t="s">
        <v>41</v>
      </c>
      <c r="U43" s="72" t="s">
        <v>41</v>
      </c>
      <c r="V43" s="72" t="s">
        <v>41</v>
      </c>
      <c r="W43" s="72" t="s">
        <v>41</v>
      </c>
      <c r="X43" s="72" t="s">
        <v>41</v>
      </c>
      <c r="Y43" s="72" t="s">
        <v>41</v>
      </c>
      <c r="Z43" s="72" t="s">
        <v>41</v>
      </c>
      <c r="AA43" s="72" t="s">
        <v>41</v>
      </c>
      <c r="AB43" s="72" t="s">
        <v>41</v>
      </c>
      <c r="AC43" s="72" t="s">
        <v>41</v>
      </c>
      <c r="AD43" s="72" t="s">
        <v>41</v>
      </c>
      <c r="AE43" s="72" t="s">
        <v>41</v>
      </c>
      <c r="AF43" s="72" t="s">
        <v>41</v>
      </c>
      <c r="AG43" s="52" t="s">
        <v>41</v>
      </c>
      <c r="AH43" s="52" t="s">
        <v>41</v>
      </c>
      <c r="AI43" s="52" t="s">
        <v>41</v>
      </c>
      <c r="AJ43" s="52" t="s">
        <v>41</v>
      </c>
      <c r="AK43" s="52" t="s">
        <v>41</v>
      </c>
      <c r="AL43" s="52" t="s">
        <v>41</v>
      </c>
      <c r="AM43" s="52" t="s">
        <v>41</v>
      </c>
      <c r="AN43" s="52" t="s">
        <v>41</v>
      </c>
      <c r="AO43" s="52" t="s">
        <v>41</v>
      </c>
      <c r="AP43" s="53"/>
      <c r="AZ43" s="34">
        <f t="shared" si="12"/>
        <v>391582.3</v>
      </c>
      <c r="BA43" s="34">
        <f t="shared" si="13"/>
        <v>0</v>
      </c>
    </row>
    <row r="44" spans="1:53" s="83" customFormat="1" ht="15.75" outlineLevel="2" x14ac:dyDescent="0.2">
      <c r="A44" s="56" t="s">
        <v>129</v>
      </c>
      <c r="B44" s="57" t="s">
        <v>130</v>
      </c>
      <c r="C44" s="58">
        <v>1.85</v>
      </c>
      <c r="D44" s="58">
        <f t="shared" si="9"/>
        <v>9605.2000000000007</v>
      </c>
      <c r="E44" s="58">
        <f t="shared" si="24"/>
        <v>9605.2000000000007</v>
      </c>
      <c r="F44" s="58">
        <v>0</v>
      </c>
      <c r="G44" s="58">
        <v>9605.2000000000007</v>
      </c>
      <c r="H44" s="59">
        <v>0</v>
      </c>
      <c r="I44" s="58">
        <f t="shared" ref="I44:I56" si="36">SUM(J44:L44)</f>
        <v>0</v>
      </c>
      <c r="J44" s="59">
        <v>0</v>
      </c>
      <c r="K44" s="58">
        <v>0</v>
      </c>
      <c r="L44" s="58">
        <v>0</v>
      </c>
      <c r="M44" s="58">
        <f t="shared" ref="M44:M71" si="37">SUM(N44:P44)</f>
        <v>0</v>
      </c>
      <c r="N44" s="59">
        <v>0</v>
      </c>
      <c r="O44" s="58">
        <v>0</v>
      </c>
      <c r="P44" s="58">
        <v>0</v>
      </c>
      <c r="Q44" s="71" t="s">
        <v>55</v>
      </c>
      <c r="R44" s="82" t="s">
        <v>131</v>
      </c>
      <c r="S44" s="82" t="s">
        <v>132</v>
      </c>
      <c r="T44" s="82" t="s">
        <v>86</v>
      </c>
      <c r="U44" s="82" t="s">
        <v>133</v>
      </c>
      <c r="V44" s="82" t="s">
        <v>134</v>
      </c>
      <c r="W44" s="82" t="s">
        <v>85</v>
      </c>
      <c r="X44" s="82"/>
      <c r="Y44" s="82"/>
      <c r="Z44" s="82"/>
      <c r="AA44" s="82"/>
      <c r="AB44" s="82"/>
      <c r="AC44" s="82" t="s">
        <v>55</v>
      </c>
      <c r="AD44" s="82" t="s">
        <v>135</v>
      </c>
      <c r="AE44" s="82" t="s">
        <v>85</v>
      </c>
      <c r="AF44" s="82" t="s">
        <v>55</v>
      </c>
      <c r="AG44" s="58"/>
      <c r="AH44" s="58"/>
      <c r="AI44" s="58"/>
      <c r="AJ44" s="58"/>
      <c r="AK44" s="58"/>
      <c r="AL44" s="58"/>
      <c r="AM44" s="58"/>
      <c r="AN44" s="58"/>
      <c r="AO44" s="58"/>
      <c r="AP44" s="83" t="s">
        <v>118</v>
      </c>
      <c r="AZ44" s="34">
        <f t="shared" si="12"/>
        <v>9605.2000000000007</v>
      </c>
      <c r="BA44" s="34">
        <f t="shared" si="13"/>
        <v>0</v>
      </c>
    </row>
    <row r="45" spans="1:53" s="83" customFormat="1" ht="15.75" outlineLevel="2" x14ac:dyDescent="0.2">
      <c r="A45" s="56" t="s">
        <v>136</v>
      </c>
      <c r="B45" s="57" t="s">
        <v>137</v>
      </c>
      <c r="C45" s="58">
        <v>2.2799999999999998</v>
      </c>
      <c r="D45" s="58">
        <f t="shared" si="9"/>
        <v>10434.5</v>
      </c>
      <c r="E45" s="58">
        <f t="shared" si="24"/>
        <v>10434.5</v>
      </c>
      <c r="F45" s="58">
        <v>0</v>
      </c>
      <c r="G45" s="58">
        <v>10434.5</v>
      </c>
      <c r="H45" s="59">
        <v>0</v>
      </c>
      <c r="I45" s="58">
        <f t="shared" si="36"/>
        <v>0</v>
      </c>
      <c r="J45" s="59">
        <v>0</v>
      </c>
      <c r="K45" s="58">
        <v>0</v>
      </c>
      <c r="L45" s="58">
        <v>0</v>
      </c>
      <c r="M45" s="58">
        <f t="shared" si="37"/>
        <v>0</v>
      </c>
      <c r="N45" s="59">
        <v>0</v>
      </c>
      <c r="O45" s="58">
        <v>0</v>
      </c>
      <c r="P45" s="58">
        <v>0</v>
      </c>
      <c r="Q45" s="71" t="s">
        <v>55</v>
      </c>
      <c r="R45" s="82" t="str">
        <f t="shared" ref="R45:W45" si="38">R44</f>
        <v>20 апреля 2021 г.</v>
      </c>
      <c r="S45" s="82" t="str">
        <f t="shared" si="38"/>
        <v>26 апреля 2021г.</v>
      </c>
      <c r="T45" s="82" t="str">
        <f t="shared" si="38"/>
        <v>06 мая 2021 г.</v>
      </c>
      <c r="U45" s="82" t="str">
        <f t="shared" si="38"/>
        <v>17 мая 2021 г.</v>
      </c>
      <c r="V45" s="82" t="str">
        <f t="shared" si="38"/>
        <v>27 мая 2021 г.</v>
      </c>
      <c r="W45" s="82" t="str">
        <f t="shared" si="38"/>
        <v>30 октября 2021 г.</v>
      </c>
      <c r="X45" s="82"/>
      <c r="Y45" s="82"/>
      <c r="Z45" s="82"/>
      <c r="AA45" s="82"/>
      <c r="AB45" s="82"/>
      <c r="AC45" s="82" t="str">
        <f>AC44</f>
        <v>не требуется</v>
      </c>
      <c r="AD45" s="82" t="str">
        <f>AD44</f>
        <v>28 мая 2021 г.</v>
      </c>
      <c r="AE45" s="82" t="str">
        <f>AE44</f>
        <v>30 октября 2021 г.</v>
      </c>
      <c r="AF45" s="82" t="s">
        <v>55</v>
      </c>
      <c r="AG45" s="58"/>
      <c r="AH45" s="58"/>
      <c r="AI45" s="58"/>
      <c r="AJ45" s="58"/>
      <c r="AK45" s="58"/>
      <c r="AL45" s="58"/>
      <c r="AM45" s="58"/>
      <c r="AN45" s="58"/>
      <c r="AO45" s="58"/>
      <c r="AP45" s="83" t="s">
        <v>118</v>
      </c>
      <c r="AZ45" s="34">
        <f t="shared" si="12"/>
        <v>10434.5</v>
      </c>
      <c r="BA45" s="34">
        <f t="shared" si="13"/>
        <v>0</v>
      </c>
    </row>
    <row r="46" spans="1:53" s="84" customFormat="1" ht="15.75" outlineLevel="2" x14ac:dyDescent="0.2">
      <c r="A46" s="56" t="s">
        <v>138</v>
      </c>
      <c r="B46" s="57" t="s">
        <v>139</v>
      </c>
      <c r="C46" s="58">
        <v>0</v>
      </c>
      <c r="D46" s="58">
        <f t="shared" si="9"/>
        <v>2500</v>
      </c>
      <c r="E46" s="58">
        <f t="shared" si="24"/>
        <v>2500</v>
      </c>
      <c r="F46" s="58">
        <v>0</v>
      </c>
      <c r="G46" s="58">
        <v>2500</v>
      </c>
      <c r="H46" s="59">
        <v>0</v>
      </c>
      <c r="I46" s="58">
        <f t="shared" si="36"/>
        <v>0</v>
      </c>
      <c r="J46" s="59">
        <v>0</v>
      </c>
      <c r="K46" s="58">
        <v>0</v>
      </c>
      <c r="L46" s="58">
        <v>0</v>
      </c>
      <c r="M46" s="58">
        <f t="shared" si="37"/>
        <v>0</v>
      </c>
      <c r="N46" s="59">
        <v>0</v>
      </c>
      <c r="O46" s="58">
        <v>0</v>
      </c>
      <c r="P46" s="58">
        <v>0</v>
      </c>
      <c r="Q46" s="71" t="s">
        <v>55</v>
      </c>
      <c r="R46" s="82" t="s">
        <v>55</v>
      </c>
      <c r="S46" s="82" t="s">
        <v>140</v>
      </c>
      <c r="T46" s="82" t="str">
        <f>T24</f>
        <v>15 апреля 2021 г.</v>
      </c>
      <c r="U46" s="82" t="str">
        <f>U24</f>
        <v>26 апреля 2021 г.</v>
      </c>
      <c r="V46" s="82" t="str">
        <f>V24</f>
        <v>05 мая 2021 г.</v>
      </c>
      <c r="W46" s="82" t="str">
        <f>W24</f>
        <v>30 октября 2021 г.</v>
      </c>
      <c r="X46" s="82"/>
      <c r="Y46" s="82"/>
      <c r="Z46" s="82"/>
      <c r="AA46" s="82"/>
      <c r="AB46" s="82"/>
      <c r="AC46" s="82" t="str">
        <f>AC24</f>
        <v>не требуется</v>
      </c>
      <c r="AD46" s="82" t="str">
        <f>AD24</f>
        <v>06 мая 2021 г.</v>
      </c>
      <c r="AE46" s="82" t="str">
        <f>AE24</f>
        <v>30 октября 2021 г.</v>
      </c>
      <c r="AF46" s="82" t="s">
        <v>55</v>
      </c>
      <c r="AG46" s="58"/>
      <c r="AH46" s="58"/>
      <c r="AI46" s="58"/>
      <c r="AJ46" s="58"/>
      <c r="AK46" s="58"/>
      <c r="AL46" s="58"/>
      <c r="AM46" s="58"/>
      <c r="AN46" s="58"/>
      <c r="AO46" s="58"/>
      <c r="AP46" s="84" t="s">
        <v>121</v>
      </c>
      <c r="AZ46" s="34">
        <f t="shared" si="12"/>
        <v>2500</v>
      </c>
      <c r="BA46" s="34">
        <f t="shared" si="13"/>
        <v>0</v>
      </c>
    </row>
    <row r="47" spans="1:53" s="84" customFormat="1" ht="15.75" outlineLevel="2" x14ac:dyDescent="0.2">
      <c r="A47" s="56" t="s">
        <v>141</v>
      </c>
      <c r="B47" s="57" t="s">
        <v>142</v>
      </c>
      <c r="C47" s="58">
        <v>0</v>
      </c>
      <c r="D47" s="58">
        <f t="shared" si="9"/>
        <v>10000</v>
      </c>
      <c r="E47" s="58">
        <f t="shared" si="24"/>
        <v>10000</v>
      </c>
      <c r="F47" s="58">
        <v>0</v>
      </c>
      <c r="G47" s="58">
        <v>10000</v>
      </c>
      <c r="H47" s="59">
        <v>0</v>
      </c>
      <c r="I47" s="58">
        <f t="shared" si="36"/>
        <v>0</v>
      </c>
      <c r="J47" s="59">
        <v>0</v>
      </c>
      <c r="K47" s="58">
        <v>0</v>
      </c>
      <c r="L47" s="58">
        <v>0</v>
      </c>
      <c r="M47" s="58">
        <f t="shared" si="37"/>
        <v>0</v>
      </c>
      <c r="N47" s="59">
        <v>0</v>
      </c>
      <c r="O47" s="58">
        <v>0</v>
      </c>
      <c r="P47" s="58">
        <v>0</v>
      </c>
      <c r="Q47" s="71" t="s">
        <v>55</v>
      </c>
      <c r="R47" s="82" t="s">
        <v>143</v>
      </c>
      <c r="S47" s="82" t="s">
        <v>68</v>
      </c>
      <c r="T47" s="82" t="str">
        <f>T21</f>
        <v>08 февраля 2021 г.</v>
      </c>
      <c r="U47" s="82" t="str">
        <f>U21</f>
        <v>18 февраля 2021 г.</v>
      </c>
      <c r="V47" s="82" t="str">
        <f>V21</f>
        <v>10 марта 2021 г.</v>
      </c>
      <c r="W47" s="82" t="s">
        <v>85</v>
      </c>
      <c r="X47" s="82"/>
      <c r="Y47" s="82"/>
      <c r="Z47" s="82"/>
      <c r="AA47" s="82"/>
      <c r="AB47" s="82"/>
      <c r="AC47" s="82" t="str">
        <f>AC46</f>
        <v>не требуется</v>
      </c>
      <c r="AD47" s="82" t="str">
        <f>AD21</f>
        <v>11 марта 2021 г.</v>
      </c>
      <c r="AE47" s="82" t="str">
        <f>W47</f>
        <v>30 октября 2021 г.</v>
      </c>
      <c r="AF47" s="82" t="s">
        <v>55</v>
      </c>
      <c r="AG47" s="58"/>
      <c r="AH47" s="58"/>
      <c r="AI47" s="58"/>
      <c r="AJ47" s="58"/>
      <c r="AK47" s="58"/>
      <c r="AL47" s="58"/>
      <c r="AM47" s="58"/>
      <c r="AN47" s="58"/>
      <c r="AO47" s="58"/>
      <c r="AP47" s="84" t="s">
        <v>121</v>
      </c>
      <c r="AZ47" s="34">
        <f t="shared" si="12"/>
        <v>10000</v>
      </c>
      <c r="BA47" s="34">
        <f t="shared" si="13"/>
        <v>0</v>
      </c>
    </row>
    <row r="48" spans="1:53" s="84" customFormat="1" ht="15.75" outlineLevel="2" x14ac:dyDescent="0.2">
      <c r="A48" s="56" t="s">
        <v>144</v>
      </c>
      <c r="B48" s="57" t="s">
        <v>145</v>
      </c>
      <c r="C48" s="58">
        <v>0</v>
      </c>
      <c r="D48" s="58">
        <f t="shared" si="9"/>
        <v>4000</v>
      </c>
      <c r="E48" s="58">
        <f t="shared" si="24"/>
        <v>4000</v>
      </c>
      <c r="F48" s="58">
        <v>0</v>
      </c>
      <c r="G48" s="58">
        <v>4000</v>
      </c>
      <c r="H48" s="59">
        <v>0</v>
      </c>
      <c r="I48" s="58">
        <f t="shared" si="36"/>
        <v>0</v>
      </c>
      <c r="J48" s="59">
        <v>0</v>
      </c>
      <c r="K48" s="58">
        <v>0</v>
      </c>
      <c r="L48" s="58">
        <v>0</v>
      </c>
      <c r="M48" s="58">
        <f t="shared" si="37"/>
        <v>0</v>
      </c>
      <c r="N48" s="59">
        <v>0</v>
      </c>
      <c r="O48" s="58">
        <v>0</v>
      </c>
      <c r="P48" s="58">
        <v>0</v>
      </c>
      <c r="Q48" s="71" t="s">
        <v>55</v>
      </c>
      <c r="R48" s="82" t="s">
        <v>146</v>
      </c>
      <c r="S48" s="82" t="s">
        <v>147</v>
      </c>
      <c r="T48" s="82" t="s">
        <v>148</v>
      </c>
      <c r="U48" s="82" t="s">
        <v>149</v>
      </c>
      <c r="V48" s="82" t="s">
        <v>150</v>
      </c>
      <c r="W48" s="82" t="s">
        <v>85</v>
      </c>
      <c r="X48" s="82"/>
      <c r="Y48" s="82"/>
      <c r="Z48" s="82"/>
      <c r="AA48" s="82"/>
      <c r="AB48" s="82"/>
      <c r="AC48" s="82" t="s">
        <v>55</v>
      </c>
      <c r="AD48" s="82" t="s">
        <v>151</v>
      </c>
      <c r="AE48" s="82" t="s">
        <v>85</v>
      </c>
      <c r="AF48" s="82" t="s">
        <v>55</v>
      </c>
      <c r="AG48" s="58"/>
      <c r="AH48" s="58"/>
      <c r="AI48" s="58"/>
      <c r="AJ48" s="58"/>
      <c r="AK48" s="58"/>
      <c r="AL48" s="58"/>
      <c r="AM48" s="58"/>
      <c r="AN48" s="58"/>
      <c r="AO48" s="58"/>
      <c r="AP48" s="84" t="s">
        <v>121</v>
      </c>
      <c r="AZ48" s="34">
        <f t="shared" si="12"/>
        <v>4000</v>
      </c>
      <c r="BA48" s="34">
        <f t="shared" si="13"/>
        <v>0</v>
      </c>
    </row>
    <row r="49" spans="1:244" s="84" customFormat="1" ht="15.75" outlineLevel="2" x14ac:dyDescent="0.2">
      <c r="A49" s="56" t="s">
        <v>152</v>
      </c>
      <c r="B49" s="57" t="s">
        <v>153</v>
      </c>
      <c r="C49" s="58">
        <v>0</v>
      </c>
      <c r="D49" s="58">
        <f t="shared" si="9"/>
        <v>3000</v>
      </c>
      <c r="E49" s="58">
        <f t="shared" si="24"/>
        <v>3000</v>
      </c>
      <c r="F49" s="58">
        <v>0</v>
      </c>
      <c r="G49" s="58">
        <v>3000</v>
      </c>
      <c r="H49" s="59">
        <v>0</v>
      </c>
      <c r="I49" s="58">
        <f t="shared" si="36"/>
        <v>0</v>
      </c>
      <c r="J49" s="59">
        <v>0</v>
      </c>
      <c r="K49" s="58">
        <v>0</v>
      </c>
      <c r="L49" s="58">
        <v>0</v>
      </c>
      <c r="M49" s="58">
        <f t="shared" si="37"/>
        <v>0</v>
      </c>
      <c r="N49" s="59">
        <v>0</v>
      </c>
      <c r="O49" s="58">
        <v>0</v>
      </c>
      <c r="P49" s="58">
        <v>0</v>
      </c>
      <c r="Q49" s="71" t="s">
        <v>55</v>
      </c>
      <c r="R49" s="82" t="s">
        <v>83</v>
      </c>
      <c r="S49" s="82" t="s">
        <v>70</v>
      </c>
      <c r="T49" s="82" t="s">
        <v>71</v>
      </c>
      <c r="U49" s="82" t="s">
        <v>78</v>
      </c>
      <c r="V49" s="82" t="s">
        <v>84</v>
      </c>
      <c r="W49" s="82" t="s">
        <v>85</v>
      </c>
      <c r="X49" s="82"/>
      <c r="Y49" s="82"/>
      <c r="Z49" s="82"/>
      <c r="AA49" s="82"/>
      <c r="AB49" s="82"/>
      <c r="AC49" s="82" t="s">
        <v>55</v>
      </c>
      <c r="AD49" s="82" t="s">
        <v>86</v>
      </c>
      <c r="AE49" s="82" t="s">
        <v>85</v>
      </c>
      <c r="AF49" s="82" t="s">
        <v>55</v>
      </c>
      <c r="AG49" s="58"/>
      <c r="AH49" s="58"/>
      <c r="AI49" s="58"/>
      <c r="AJ49" s="58"/>
      <c r="AK49" s="58"/>
      <c r="AL49" s="58"/>
      <c r="AM49" s="58"/>
      <c r="AN49" s="58"/>
      <c r="AO49" s="58"/>
      <c r="AP49" s="84" t="s">
        <v>121</v>
      </c>
      <c r="AZ49" s="34">
        <f t="shared" si="12"/>
        <v>3000</v>
      </c>
      <c r="BA49" s="34">
        <f t="shared" si="13"/>
        <v>0</v>
      </c>
    </row>
    <row r="50" spans="1:244" s="84" customFormat="1" ht="15.75" outlineLevel="2" x14ac:dyDescent="0.2">
      <c r="A50" s="56" t="s">
        <v>154</v>
      </c>
      <c r="B50" s="57" t="s">
        <v>155</v>
      </c>
      <c r="C50" s="58">
        <v>0</v>
      </c>
      <c r="D50" s="58">
        <f t="shared" si="9"/>
        <v>4500</v>
      </c>
      <c r="E50" s="58">
        <f t="shared" si="24"/>
        <v>4500</v>
      </c>
      <c r="F50" s="58">
        <v>0</v>
      </c>
      <c r="G50" s="58">
        <v>4500</v>
      </c>
      <c r="H50" s="59">
        <v>0</v>
      </c>
      <c r="I50" s="58">
        <f t="shared" si="36"/>
        <v>0</v>
      </c>
      <c r="J50" s="59">
        <v>0</v>
      </c>
      <c r="K50" s="58">
        <v>0</v>
      </c>
      <c r="L50" s="58">
        <v>0</v>
      </c>
      <c r="M50" s="58">
        <f t="shared" si="37"/>
        <v>0</v>
      </c>
      <c r="N50" s="59">
        <v>0</v>
      </c>
      <c r="O50" s="58">
        <v>0</v>
      </c>
      <c r="P50" s="58">
        <v>0</v>
      </c>
      <c r="Q50" s="71" t="s">
        <v>55</v>
      </c>
      <c r="R50" s="82" t="s">
        <v>156</v>
      </c>
      <c r="S50" s="82" t="s">
        <v>157</v>
      </c>
      <c r="T50" s="82" t="s">
        <v>158</v>
      </c>
      <c r="U50" s="82" t="s">
        <v>84</v>
      </c>
      <c r="V50" s="82" t="s">
        <v>159</v>
      </c>
      <c r="W50" s="82" t="s">
        <v>85</v>
      </c>
      <c r="X50" s="82"/>
      <c r="Y50" s="82"/>
      <c r="Z50" s="82"/>
      <c r="AA50" s="82"/>
      <c r="AB50" s="82"/>
      <c r="AC50" s="82" t="s">
        <v>55</v>
      </c>
      <c r="AD50" s="82" t="s">
        <v>160</v>
      </c>
      <c r="AE50" s="82" t="s">
        <v>85</v>
      </c>
      <c r="AF50" s="82" t="s">
        <v>55</v>
      </c>
      <c r="AG50" s="58"/>
      <c r="AH50" s="58"/>
      <c r="AI50" s="58"/>
      <c r="AJ50" s="58"/>
      <c r="AK50" s="58"/>
      <c r="AL50" s="58"/>
      <c r="AM50" s="58"/>
      <c r="AN50" s="58"/>
      <c r="AO50" s="58"/>
      <c r="AP50" s="84" t="s">
        <v>121</v>
      </c>
      <c r="AZ50" s="34">
        <f t="shared" si="12"/>
        <v>4500</v>
      </c>
      <c r="BA50" s="34">
        <f t="shared" si="13"/>
        <v>0</v>
      </c>
    </row>
    <row r="51" spans="1:244" s="86" customFormat="1" ht="15.75" outlineLevel="2" x14ac:dyDescent="0.2">
      <c r="A51" s="56" t="s">
        <v>161</v>
      </c>
      <c r="B51" s="57" t="s">
        <v>162</v>
      </c>
      <c r="C51" s="58">
        <v>0</v>
      </c>
      <c r="D51" s="58">
        <f t="shared" si="9"/>
        <v>10000</v>
      </c>
      <c r="E51" s="58">
        <f t="shared" si="24"/>
        <v>10000</v>
      </c>
      <c r="F51" s="58">
        <v>0</v>
      </c>
      <c r="G51" s="58">
        <v>10000</v>
      </c>
      <c r="H51" s="59">
        <v>0</v>
      </c>
      <c r="I51" s="58">
        <f t="shared" si="36"/>
        <v>0</v>
      </c>
      <c r="J51" s="59">
        <v>0</v>
      </c>
      <c r="K51" s="58">
        <v>0</v>
      </c>
      <c r="L51" s="58">
        <v>0</v>
      </c>
      <c r="M51" s="58">
        <f t="shared" si="37"/>
        <v>0</v>
      </c>
      <c r="N51" s="59">
        <v>0</v>
      </c>
      <c r="O51" s="58">
        <v>0</v>
      </c>
      <c r="P51" s="58">
        <v>0</v>
      </c>
      <c r="Q51" s="60" t="s">
        <v>163</v>
      </c>
      <c r="R51" s="74" t="s">
        <v>164</v>
      </c>
      <c r="S51" s="74" t="s">
        <v>165</v>
      </c>
      <c r="T51" s="74" t="s">
        <v>166</v>
      </c>
      <c r="U51" s="74" t="s">
        <v>167</v>
      </c>
      <c r="V51" s="74" t="s">
        <v>168</v>
      </c>
      <c r="W51" s="74" t="s">
        <v>169</v>
      </c>
      <c r="X51" s="74"/>
      <c r="Y51" s="74"/>
      <c r="Z51" s="74"/>
      <c r="AA51" s="74"/>
      <c r="AB51" s="74"/>
      <c r="AC51" s="74"/>
      <c r="AD51" s="74" t="s">
        <v>170</v>
      </c>
      <c r="AE51" s="74" t="s">
        <v>171</v>
      </c>
      <c r="AF51" s="74" t="s">
        <v>169</v>
      </c>
      <c r="AG51" s="58"/>
      <c r="AH51" s="58"/>
      <c r="AI51" s="58"/>
      <c r="AJ51" s="58"/>
      <c r="AK51" s="58"/>
      <c r="AL51" s="58"/>
      <c r="AM51" s="58"/>
      <c r="AN51" s="58"/>
      <c r="AO51" s="58"/>
      <c r="AP51" s="85" t="s">
        <v>172</v>
      </c>
      <c r="AZ51" s="34">
        <f t="shared" si="12"/>
        <v>10000</v>
      </c>
      <c r="BA51" s="34">
        <f t="shared" si="13"/>
        <v>0</v>
      </c>
    </row>
    <row r="52" spans="1:244" s="87" customFormat="1" ht="15.75" outlineLevel="2" x14ac:dyDescent="0.2">
      <c r="A52" s="56" t="s">
        <v>173</v>
      </c>
      <c r="B52" s="63" t="s">
        <v>174</v>
      </c>
      <c r="C52" s="58">
        <v>1.85</v>
      </c>
      <c r="D52" s="58">
        <f t="shared" si="9"/>
        <v>10347</v>
      </c>
      <c r="E52" s="58">
        <f t="shared" si="24"/>
        <v>10347</v>
      </c>
      <c r="F52" s="58">
        <v>0</v>
      </c>
      <c r="G52" s="58">
        <v>10347</v>
      </c>
      <c r="H52" s="59">
        <v>0</v>
      </c>
      <c r="I52" s="58">
        <f t="shared" si="36"/>
        <v>0</v>
      </c>
      <c r="J52" s="59">
        <v>0</v>
      </c>
      <c r="K52" s="58">
        <v>0</v>
      </c>
      <c r="L52" s="58">
        <v>0</v>
      </c>
      <c r="M52" s="58">
        <f t="shared" si="37"/>
        <v>0</v>
      </c>
      <c r="N52" s="59">
        <v>0</v>
      </c>
      <c r="O52" s="58">
        <v>0</v>
      </c>
      <c r="P52" s="58">
        <v>0</v>
      </c>
      <c r="Q52" s="60" t="s">
        <v>163</v>
      </c>
      <c r="R52" s="74" t="s">
        <v>175</v>
      </c>
      <c r="S52" s="74" t="s">
        <v>176</v>
      </c>
      <c r="T52" s="74" t="s">
        <v>177</v>
      </c>
      <c r="U52" s="74" t="s">
        <v>178</v>
      </c>
      <c r="V52" s="74" t="s">
        <v>179</v>
      </c>
      <c r="W52" s="74" t="str">
        <f>W51</f>
        <v>30 декабря 2021 г.</v>
      </c>
      <c r="X52" s="74"/>
      <c r="Y52" s="74"/>
      <c r="Z52" s="74"/>
      <c r="AA52" s="74"/>
      <c r="AB52" s="74"/>
      <c r="AC52" s="74"/>
      <c r="AD52" s="74" t="s">
        <v>180</v>
      </c>
      <c r="AE52" s="74" t="str">
        <f>AE51</f>
        <v>20 декабря 2021 г.</v>
      </c>
      <c r="AF52" s="74" t="str">
        <f>AF51</f>
        <v>30 декабря 2021 г.</v>
      </c>
      <c r="AG52" s="58"/>
      <c r="AH52" s="58"/>
      <c r="AI52" s="58"/>
      <c r="AJ52" s="58"/>
      <c r="AK52" s="58"/>
      <c r="AL52" s="58"/>
      <c r="AM52" s="58"/>
      <c r="AN52" s="58"/>
      <c r="AO52" s="58"/>
      <c r="AP52" s="85" t="s">
        <v>172</v>
      </c>
      <c r="AZ52" s="34">
        <f t="shared" si="12"/>
        <v>10347</v>
      </c>
      <c r="BA52" s="34">
        <f t="shared" si="13"/>
        <v>0</v>
      </c>
    </row>
    <row r="53" spans="1:244" s="65" customFormat="1" ht="31.5" outlineLevel="2" x14ac:dyDescent="0.2">
      <c r="A53" s="56" t="s">
        <v>181</v>
      </c>
      <c r="B53" s="63" t="s">
        <v>182</v>
      </c>
      <c r="C53" s="58">
        <v>3</v>
      </c>
      <c r="D53" s="58">
        <f t="shared" si="9"/>
        <v>15894.6</v>
      </c>
      <c r="E53" s="58">
        <f t="shared" si="24"/>
        <v>15894.6</v>
      </c>
      <c r="F53" s="58">
        <v>0</v>
      </c>
      <c r="G53" s="58">
        <v>15894.6</v>
      </c>
      <c r="H53" s="59">
        <v>0</v>
      </c>
      <c r="I53" s="58">
        <f t="shared" si="36"/>
        <v>0</v>
      </c>
      <c r="J53" s="59">
        <v>0</v>
      </c>
      <c r="K53" s="58">
        <v>0</v>
      </c>
      <c r="L53" s="58">
        <v>0</v>
      </c>
      <c r="M53" s="58">
        <f t="shared" si="37"/>
        <v>0</v>
      </c>
      <c r="N53" s="59">
        <v>0</v>
      </c>
      <c r="O53" s="58">
        <v>0</v>
      </c>
      <c r="P53" s="58">
        <v>0</v>
      </c>
      <c r="Q53" s="60" t="s">
        <v>55</v>
      </c>
      <c r="R53" s="74" t="s">
        <v>78</v>
      </c>
      <c r="S53" s="74" t="s">
        <v>183</v>
      </c>
      <c r="T53" s="74" t="s">
        <v>184</v>
      </c>
      <c r="U53" s="74" t="s">
        <v>185</v>
      </c>
      <c r="V53" s="74" t="s">
        <v>63</v>
      </c>
      <c r="W53" s="74" t="s">
        <v>85</v>
      </c>
      <c r="X53" s="74"/>
      <c r="Y53" s="74"/>
      <c r="Z53" s="74"/>
      <c r="AA53" s="74"/>
      <c r="AB53" s="74"/>
      <c r="AC53" s="74" t="s">
        <v>55</v>
      </c>
      <c r="AD53" s="74" t="s">
        <v>186</v>
      </c>
      <c r="AE53" s="74" t="s">
        <v>85</v>
      </c>
      <c r="AF53" s="74" t="s">
        <v>55</v>
      </c>
      <c r="AG53" s="58"/>
      <c r="AH53" s="58"/>
      <c r="AI53" s="58"/>
      <c r="AJ53" s="58"/>
      <c r="AK53" s="58"/>
      <c r="AL53" s="58"/>
      <c r="AM53" s="58"/>
      <c r="AN53" s="58"/>
      <c r="AO53" s="58"/>
      <c r="AP53" s="69"/>
      <c r="AZ53" s="34">
        <f t="shared" si="12"/>
        <v>15894.6</v>
      </c>
      <c r="BA53" s="34">
        <f t="shared" si="13"/>
        <v>0</v>
      </c>
    </row>
    <row r="54" spans="1:244" s="65" customFormat="1" ht="15.75" outlineLevel="2" x14ac:dyDescent="0.2">
      <c r="A54" s="56" t="s">
        <v>187</v>
      </c>
      <c r="B54" s="63" t="s">
        <v>188</v>
      </c>
      <c r="C54" s="58">
        <v>1</v>
      </c>
      <c r="D54" s="58">
        <f t="shared" si="9"/>
        <v>2301</v>
      </c>
      <c r="E54" s="58">
        <f t="shared" si="24"/>
        <v>2301</v>
      </c>
      <c r="F54" s="58">
        <v>0</v>
      </c>
      <c r="G54" s="58">
        <v>2301</v>
      </c>
      <c r="H54" s="59">
        <v>0</v>
      </c>
      <c r="I54" s="58">
        <f t="shared" si="36"/>
        <v>0</v>
      </c>
      <c r="J54" s="59">
        <v>0</v>
      </c>
      <c r="K54" s="58">
        <v>0</v>
      </c>
      <c r="L54" s="58">
        <v>0</v>
      </c>
      <c r="M54" s="58">
        <f t="shared" si="37"/>
        <v>0</v>
      </c>
      <c r="N54" s="59">
        <v>0</v>
      </c>
      <c r="O54" s="58">
        <v>0</v>
      </c>
      <c r="P54" s="58">
        <v>0</v>
      </c>
      <c r="Q54" s="60" t="s">
        <v>55</v>
      </c>
      <c r="R54" s="74" t="s">
        <v>84</v>
      </c>
      <c r="S54" s="74" t="s">
        <v>133</v>
      </c>
      <c r="T54" s="74" t="s">
        <v>134</v>
      </c>
      <c r="U54" s="74" t="s">
        <v>189</v>
      </c>
      <c r="V54" s="74" t="s">
        <v>190</v>
      </c>
      <c r="W54" s="74" t="s">
        <v>72</v>
      </c>
      <c r="X54" s="74"/>
      <c r="Y54" s="74"/>
      <c r="Z54" s="74"/>
      <c r="AA54" s="74"/>
      <c r="AB54" s="74"/>
      <c r="AC54" s="74" t="s">
        <v>55</v>
      </c>
      <c r="AD54" s="74" t="s">
        <v>191</v>
      </c>
      <c r="AE54" s="74" t="s">
        <v>72</v>
      </c>
      <c r="AF54" s="74" t="s">
        <v>55</v>
      </c>
      <c r="AG54" s="58"/>
      <c r="AH54" s="58"/>
      <c r="AI54" s="58"/>
      <c r="AJ54" s="58"/>
      <c r="AK54" s="58"/>
      <c r="AL54" s="58"/>
      <c r="AM54" s="58"/>
      <c r="AN54" s="58"/>
      <c r="AO54" s="58"/>
      <c r="AP54" s="69"/>
      <c r="AZ54" s="34">
        <f t="shared" si="12"/>
        <v>2301</v>
      </c>
      <c r="BA54" s="34">
        <f t="shared" si="13"/>
        <v>0</v>
      </c>
    </row>
    <row r="55" spans="1:244" s="65" customFormat="1" ht="15.75" outlineLevel="2" x14ac:dyDescent="0.2">
      <c r="A55" s="56" t="s">
        <v>192</v>
      </c>
      <c r="B55" s="63" t="s">
        <v>193</v>
      </c>
      <c r="C55" s="58">
        <v>1</v>
      </c>
      <c r="D55" s="58">
        <f t="shared" si="9"/>
        <v>2000</v>
      </c>
      <c r="E55" s="58">
        <f t="shared" si="24"/>
        <v>2000</v>
      </c>
      <c r="F55" s="58">
        <v>0</v>
      </c>
      <c r="G55" s="58">
        <v>2000</v>
      </c>
      <c r="H55" s="59">
        <v>0</v>
      </c>
      <c r="I55" s="58">
        <f t="shared" si="36"/>
        <v>0</v>
      </c>
      <c r="J55" s="59">
        <v>0</v>
      </c>
      <c r="K55" s="58">
        <v>0</v>
      </c>
      <c r="L55" s="58">
        <v>0</v>
      </c>
      <c r="M55" s="58">
        <f t="shared" si="37"/>
        <v>0</v>
      </c>
      <c r="N55" s="59">
        <v>0</v>
      </c>
      <c r="O55" s="58">
        <v>0</v>
      </c>
      <c r="P55" s="58">
        <v>0</v>
      </c>
      <c r="Q55" s="60" t="s">
        <v>55</v>
      </c>
      <c r="R55" s="74" t="s">
        <v>160</v>
      </c>
      <c r="S55" s="74" t="s">
        <v>194</v>
      </c>
      <c r="T55" s="74" t="s">
        <v>195</v>
      </c>
      <c r="U55" s="74" t="s">
        <v>196</v>
      </c>
      <c r="V55" s="74" t="s">
        <v>197</v>
      </c>
      <c r="W55" s="74" t="s">
        <v>72</v>
      </c>
      <c r="X55" s="74"/>
      <c r="Y55" s="74"/>
      <c r="Z55" s="74"/>
      <c r="AA55" s="74"/>
      <c r="AB55" s="74"/>
      <c r="AC55" s="74" t="s">
        <v>55</v>
      </c>
      <c r="AD55" s="74" t="s">
        <v>198</v>
      </c>
      <c r="AE55" s="74" t="s">
        <v>72</v>
      </c>
      <c r="AF55" s="74" t="s">
        <v>55</v>
      </c>
      <c r="AG55" s="58"/>
      <c r="AH55" s="58"/>
      <c r="AI55" s="58"/>
      <c r="AJ55" s="58"/>
      <c r="AK55" s="58"/>
      <c r="AL55" s="58"/>
      <c r="AM55" s="58"/>
      <c r="AN55" s="58"/>
      <c r="AO55" s="58"/>
      <c r="AP55" s="69"/>
      <c r="AZ55" s="34">
        <f t="shared" si="12"/>
        <v>2000</v>
      </c>
      <c r="BA55" s="34">
        <f t="shared" si="13"/>
        <v>0</v>
      </c>
    </row>
    <row r="56" spans="1:244" s="87" customFormat="1" ht="47.25" outlineLevel="2" x14ac:dyDescent="0.2">
      <c r="A56" s="56" t="s">
        <v>199</v>
      </c>
      <c r="B56" s="159" t="s">
        <v>200</v>
      </c>
      <c r="C56" s="58">
        <v>2.6</v>
      </c>
      <c r="D56" s="58">
        <f t="shared" si="9"/>
        <v>6000</v>
      </c>
      <c r="E56" s="58">
        <f t="shared" si="24"/>
        <v>6000</v>
      </c>
      <c r="F56" s="58">
        <v>0</v>
      </c>
      <c r="G56" s="58">
        <v>6000</v>
      </c>
      <c r="H56" s="59">
        <v>0</v>
      </c>
      <c r="I56" s="58">
        <f t="shared" si="36"/>
        <v>0</v>
      </c>
      <c r="J56" s="59">
        <v>0</v>
      </c>
      <c r="K56" s="58">
        <v>0</v>
      </c>
      <c r="L56" s="58">
        <v>0</v>
      </c>
      <c r="M56" s="58">
        <f t="shared" si="37"/>
        <v>0</v>
      </c>
      <c r="N56" s="59">
        <v>0</v>
      </c>
      <c r="O56" s="58">
        <v>0</v>
      </c>
      <c r="P56" s="58">
        <v>0</v>
      </c>
      <c r="Q56" s="60" t="s">
        <v>201</v>
      </c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58"/>
      <c r="AH56" s="58"/>
      <c r="AI56" s="58"/>
      <c r="AJ56" s="58"/>
      <c r="AK56" s="58"/>
      <c r="AL56" s="58"/>
      <c r="AM56" s="58"/>
      <c r="AN56" s="58"/>
      <c r="AO56" s="58"/>
      <c r="AP56" s="85" t="s">
        <v>202</v>
      </c>
      <c r="AZ56" s="34">
        <f t="shared" si="12"/>
        <v>6000</v>
      </c>
      <c r="BA56" s="34">
        <f t="shared" si="13"/>
        <v>0</v>
      </c>
    </row>
    <row r="57" spans="1:244" s="84" customFormat="1" ht="15.75" outlineLevel="2" x14ac:dyDescent="0.2">
      <c r="A57" s="56" t="s">
        <v>203</v>
      </c>
      <c r="B57" s="57" t="s">
        <v>204</v>
      </c>
      <c r="C57" s="58">
        <v>6</v>
      </c>
      <c r="D57" s="58">
        <f t="shared" si="9"/>
        <v>50500</v>
      </c>
      <c r="E57" s="58">
        <f>SUM(F57:H57)</f>
        <v>35000</v>
      </c>
      <c r="F57" s="58">
        <v>0</v>
      </c>
      <c r="G57" s="58">
        <v>35000</v>
      </c>
      <c r="H57" s="59">
        <v>0</v>
      </c>
      <c r="I57" s="58">
        <f>SUM(J57:L57)</f>
        <v>15500</v>
      </c>
      <c r="J57" s="59">
        <v>0</v>
      </c>
      <c r="K57" s="58">
        <f>50500-G57</f>
        <v>15500</v>
      </c>
      <c r="L57" s="59"/>
      <c r="M57" s="58">
        <f t="shared" si="37"/>
        <v>0</v>
      </c>
      <c r="N57" s="59">
        <v>0</v>
      </c>
      <c r="O57" s="58">
        <v>0</v>
      </c>
      <c r="P57" s="58">
        <v>0</v>
      </c>
      <c r="Q57" s="60" t="s">
        <v>163</v>
      </c>
      <c r="R57" s="74" t="s">
        <v>205</v>
      </c>
      <c r="S57" s="74" t="s">
        <v>91</v>
      </c>
      <c r="T57" s="74" t="s">
        <v>206</v>
      </c>
      <c r="U57" s="74" t="s">
        <v>62</v>
      </c>
      <c r="V57" s="74" t="s">
        <v>207</v>
      </c>
      <c r="W57" s="74" t="s">
        <v>169</v>
      </c>
      <c r="X57" s="74"/>
      <c r="Y57" s="74"/>
      <c r="Z57" s="74"/>
      <c r="AA57" s="74"/>
      <c r="AB57" s="74"/>
      <c r="AC57" s="74"/>
      <c r="AD57" s="74" t="s">
        <v>146</v>
      </c>
      <c r="AE57" s="74" t="s">
        <v>208</v>
      </c>
      <c r="AF57" s="74" t="s">
        <v>55</v>
      </c>
      <c r="AG57" s="58"/>
      <c r="AH57" s="58"/>
      <c r="AI57" s="58"/>
      <c r="AJ57" s="58"/>
      <c r="AK57" s="58"/>
      <c r="AL57" s="58"/>
      <c r="AM57" s="58"/>
      <c r="AN57" s="58"/>
      <c r="AO57" s="58"/>
      <c r="AP57" s="84" t="s">
        <v>121</v>
      </c>
      <c r="AZ57" s="34">
        <f t="shared" si="12"/>
        <v>35000</v>
      </c>
      <c r="BA57" s="34">
        <f t="shared" si="13"/>
        <v>0</v>
      </c>
    </row>
    <row r="58" spans="1:244" s="84" customFormat="1" ht="15.75" outlineLevel="2" x14ac:dyDescent="0.2">
      <c r="A58" s="56" t="s">
        <v>209</v>
      </c>
      <c r="B58" s="57" t="s">
        <v>210</v>
      </c>
      <c r="C58" s="58">
        <v>4</v>
      </c>
      <c r="D58" s="58">
        <f t="shared" si="9"/>
        <v>38000</v>
      </c>
      <c r="E58" s="58">
        <f>SUM(F58:H58)</f>
        <v>13000</v>
      </c>
      <c r="F58" s="58">
        <v>0</v>
      </c>
      <c r="G58" s="58">
        <v>13000</v>
      </c>
      <c r="H58" s="59">
        <v>0</v>
      </c>
      <c r="I58" s="58">
        <f>SUM(J58:L58)</f>
        <v>25000</v>
      </c>
      <c r="J58" s="59">
        <v>0</v>
      </c>
      <c r="K58" s="58">
        <f>38000-G58</f>
        <v>25000</v>
      </c>
      <c r="L58" s="59"/>
      <c r="M58" s="58">
        <f t="shared" si="37"/>
        <v>0</v>
      </c>
      <c r="N58" s="59">
        <v>0</v>
      </c>
      <c r="O58" s="58">
        <v>0</v>
      </c>
      <c r="P58" s="58">
        <v>0</v>
      </c>
      <c r="Q58" s="60" t="s">
        <v>211</v>
      </c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58"/>
      <c r="AH58" s="58"/>
      <c r="AI58" s="58"/>
      <c r="AJ58" s="58"/>
      <c r="AK58" s="58"/>
      <c r="AL58" s="58"/>
      <c r="AM58" s="58"/>
      <c r="AN58" s="58"/>
      <c r="AO58" s="58"/>
      <c r="AP58" s="84" t="s">
        <v>121</v>
      </c>
      <c r="AZ58" s="34">
        <f t="shared" si="12"/>
        <v>13000</v>
      </c>
      <c r="BA58" s="34">
        <f t="shared" si="13"/>
        <v>0</v>
      </c>
    </row>
    <row r="59" spans="1:244" s="91" customFormat="1" ht="15.75" outlineLevel="2" x14ac:dyDescent="0.25">
      <c r="A59" s="56" t="s">
        <v>212</v>
      </c>
      <c r="B59" s="57" t="s">
        <v>213</v>
      </c>
      <c r="C59" s="58">
        <v>0</v>
      </c>
      <c r="D59" s="58">
        <f t="shared" si="9"/>
        <v>100000</v>
      </c>
      <c r="E59" s="58">
        <f t="shared" si="24"/>
        <v>50000</v>
      </c>
      <c r="F59" s="58">
        <v>0</v>
      </c>
      <c r="G59" s="58">
        <v>50000</v>
      </c>
      <c r="H59" s="58">
        <v>0</v>
      </c>
      <c r="I59" s="58">
        <f t="shared" ref="I59:I66" si="39">SUM(J59:L59)</f>
        <v>50000</v>
      </c>
      <c r="J59" s="58">
        <v>0</v>
      </c>
      <c r="K59" s="58">
        <f>100000-G59</f>
        <v>50000</v>
      </c>
      <c r="L59" s="58"/>
      <c r="M59" s="58">
        <f t="shared" si="37"/>
        <v>0</v>
      </c>
      <c r="N59" s="59">
        <v>0</v>
      </c>
      <c r="O59" s="58">
        <v>0</v>
      </c>
      <c r="P59" s="58">
        <v>0</v>
      </c>
      <c r="Q59" s="60" t="s">
        <v>214</v>
      </c>
      <c r="R59" s="74" t="s">
        <v>215</v>
      </c>
      <c r="S59" s="74" t="s">
        <v>191</v>
      </c>
      <c r="T59" s="74" t="s">
        <v>216</v>
      </c>
      <c r="U59" s="74" t="s">
        <v>217</v>
      </c>
      <c r="V59" s="74" t="s">
        <v>218</v>
      </c>
      <c r="W59" s="74" t="s">
        <v>169</v>
      </c>
      <c r="X59" s="74"/>
      <c r="Y59" s="74"/>
      <c r="Z59" s="74"/>
      <c r="AA59" s="74"/>
      <c r="AB59" s="74"/>
      <c r="AC59" s="74"/>
      <c r="AD59" s="74" t="s">
        <v>219</v>
      </c>
      <c r="AE59" s="74" t="s">
        <v>169</v>
      </c>
      <c r="AF59" s="74" t="s">
        <v>55</v>
      </c>
      <c r="AG59" s="58"/>
      <c r="AH59" s="58"/>
      <c r="AI59" s="58"/>
      <c r="AJ59" s="58"/>
      <c r="AK59" s="58"/>
      <c r="AL59" s="58"/>
      <c r="AM59" s="58"/>
      <c r="AN59" s="58"/>
      <c r="AO59" s="58"/>
      <c r="AP59" s="89" t="s">
        <v>220</v>
      </c>
      <c r="AQ59" s="90"/>
      <c r="AR59" s="90"/>
      <c r="AS59" s="90"/>
      <c r="AT59" s="90"/>
      <c r="AU59" s="90"/>
      <c r="AV59" s="90"/>
      <c r="AW59" s="90"/>
      <c r="AX59" s="90"/>
      <c r="AY59" s="90"/>
      <c r="AZ59" s="34">
        <f t="shared" si="12"/>
        <v>50000</v>
      </c>
      <c r="BA59" s="34">
        <f t="shared" si="13"/>
        <v>0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</row>
    <row r="60" spans="1:244" s="93" customFormat="1" ht="31.5" outlineLevel="2" x14ac:dyDescent="0.2">
      <c r="A60" s="56" t="s">
        <v>221</v>
      </c>
      <c r="B60" s="63" t="s">
        <v>870</v>
      </c>
      <c r="C60" s="58">
        <v>0</v>
      </c>
      <c r="D60" s="58">
        <f t="shared" si="9"/>
        <v>30000</v>
      </c>
      <c r="E60" s="58">
        <f>SUM(F60:H60)</f>
        <v>30000</v>
      </c>
      <c r="F60" s="58">
        <v>0</v>
      </c>
      <c r="G60" s="58">
        <v>30000</v>
      </c>
      <c r="H60" s="59">
        <v>0</v>
      </c>
      <c r="I60" s="58">
        <f t="shared" si="39"/>
        <v>0</v>
      </c>
      <c r="J60" s="59">
        <v>0</v>
      </c>
      <c r="K60" s="58">
        <v>0</v>
      </c>
      <c r="L60" s="58">
        <v>0</v>
      </c>
      <c r="M60" s="58">
        <f t="shared" si="37"/>
        <v>0</v>
      </c>
      <c r="N60" s="59">
        <v>0</v>
      </c>
      <c r="O60" s="58">
        <v>0</v>
      </c>
      <c r="P60" s="58">
        <v>0</v>
      </c>
      <c r="Q60" s="58" t="s">
        <v>223</v>
      </c>
      <c r="R60" s="58" t="s">
        <v>224</v>
      </c>
      <c r="S60" s="74">
        <v>44383</v>
      </c>
      <c r="T60" s="74">
        <v>44393</v>
      </c>
      <c r="U60" s="74">
        <v>44400</v>
      </c>
      <c r="V60" s="74">
        <v>44410</v>
      </c>
      <c r="W60" s="74">
        <v>44530</v>
      </c>
      <c r="X60" s="74"/>
      <c r="Y60" s="74"/>
      <c r="Z60" s="74"/>
      <c r="AA60" s="74"/>
      <c r="AB60" s="74"/>
      <c r="AC60" s="74">
        <v>44402</v>
      </c>
      <c r="AD60" s="74">
        <v>44411</v>
      </c>
      <c r="AE60" s="74">
        <v>44530</v>
      </c>
      <c r="AF60" s="74">
        <v>44540</v>
      </c>
      <c r="AG60" s="58"/>
      <c r="AH60" s="58"/>
      <c r="AI60" s="58"/>
      <c r="AJ60" s="58"/>
      <c r="AK60" s="58"/>
      <c r="AL60" s="58"/>
      <c r="AM60" s="58"/>
      <c r="AN60" s="58"/>
      <c r="AO60" s="58"/>
      <c r="AP60" s="92">
        <v>35000</v>
      </c>
      <c r="AZ60" s="34">
        <f t="shared" si="12"/>
        <v>30000</v>
      </c>
      <c r="BA60" s="34">
        <f t="shared" si="13"/>
        <v>0</v>
      </c>
    </row>
    <row r="61" spans="1:244" s="93" customFormat="1" ht="31.5" outlineLevel="2" x14ac:dyDescent="0.2">
      <c r="A61" s="56" t="s">
        <v>225</v>
      </c>
      <c r="B61" s="63" t="s">
        <v>871</v>
      </c>
      <c r="C61" s="58">
        <v>0</v>
      </c>
      <c r="D61" s="58">
        <f t="shared" si="9"/>
        <v>35000</v>
      </c>
      <c r="E61" s="58">
        <f>SUM(F61:H61)</f>
        <v>35000</v>
      </c>
      <c r="F61" s="58">
        <v>0</v>
      </c>
      <c r="G61" s="58">
        <v>35000</v>
      </c>
      <c r="H61" s="59">
        <v>0</v>
      </c>
      <c r="I61" s="58">
        <f t="shared" si="39"/>
        <v>0</v>
      </c>
      <c r="J61" s="59">
        <v>0</v>
      </c>
      <c r="K61" s="58">
        <v>0</v>
      </c>
      <c r="L61" s="58">
        <v>0</v>
      </c>
      <c r="M61" s="58">
        <f t="shared" si="37"/>
        <v>0</v>
      </c>
      <c r="N61" s="59">
        <v>0</v>
      </c>
      <c r="O61" s="58">
        <v>0</v>
      </c>
      <c r="P61" s="58">
        <v>0</v>
      </c>
      <c r="Q61" s="58" t="s">
        <v>223</v>
      </c>
      <c r="R61" s="58" t="s">
        <v>224</v>
      </c>
      <c r="S61" s="74">
        <v>44383</v>
      </c>
      <c r="T61" s="74">
        <v>44393</v>
      </c>
      <c r="U61" s="74">
        <v>44400</v>
      </c>
      <c r="V61" s="74">
        <v>44410</v>
      </c>
      <c r="W61" s="74">
        <v>44530</v>
      </c>
      <c r="X61" s="74"/>
      <c r="Y61" s="74"/>
      <c r="Z61" s="74"/>
      <c r="AA61" s="74"/>
      <c r="AB61" s="74"/>
      <c r="AC61" s="74">
        <v>44402</v>
      </c>
      <c r="AD61" s="74">
        <v>44411</v>
      </c>
      <c r="AE61" s="74">
        <v>44530</v>
      </c>
      <c r="AF61" s="74">
        <v>44540</v>
      </c>
      <c r="AG61" s="58"/>
      <c r="AH61" s="58"/>
      <c r="AI61" s="58"/>
      <c r="AJ61" s="58"/>
      <c r="AK61" s="58"/>
      <c r="AL61" s="58"/>
      <c r="AM61" s="58"/>
      <c r="AN61" s="58"/>
      <c r="AO61" s="58"/>
      <c r="AP61" s="92">
        <v>35000</v>
      </c>
      <c r="AZ61" s="34">
        <f t="shared" si="12"/>
        <v>35000</v>
      </c>
      <c r="BA61" s="34">
        <f t="shared" si="13"/>
        <v>0</v>
      </c>
    </row>
    <row r="62" spans="1:244" s="93" customFormat="1" ht="31.5" outlineLevel="2" x14ac:dyDescent="0.2">
      <c r="A62" s="56" t="s">
        <v>227</v>
      </c>
      <c r="B62" s="63" t="s">
        <v>228</v>
      </c>
      <c r="C62" s="58">
        <v>0</v>
      </c>
      <c r="D62" s="58">
        <f t="shared" si="9"/>
        <v>17000</v>
      </c>
      <c r="E62" s="58">
        <f>SUM(F62:H62)</f>
        <v>17000</v>
      </c>
      <c r="F62" s="58">
        <v>0</v>
      </c>
      <c r="G62" s="58">
        <v>17000</v>
      </c>
      <c r="H62" s="59">
        <v>0</v>
      </c>
      <c r="I62" s="58">
        <f t="shared" si="39"/>
        <v>0</v>
      </c>
      <c r="J62" s="59">
        <v>0</v>
      </c>
      <c r="K62" s="58">
        <v>0</v>
      </c>
      <c r="L62" s="58">
        <v>0</v>
      </c>
      <c r="M62" s="58">
        <f t="shared" si="37"/>
        <v>0</v>
      </c>
      <c r="N62" s="59">
        <v>0</v>
      </c>
      <c r="O62" s="58">
        <v>0</v>
      </c>
      <c r="P62" s="58">
        <v>0</v>
      </c>
      <c r="Q62" s="58" t="s">
        <v>49</v>
      </c>
      <c r="R62" s="58" t="s">
        <v>49</v>
      </c>
      <c r="S62" s="60" t="s">
        <v>69</v>
      </c>
      <c r="T62" s="60" t="s">
        <v>96</v>
      </c>
      <c r="U62" s="60" t="s">
        <v>71</v>
      </c>
      <c r="V62" s="60" t="s">
        <v>97</v>
      </c>
      <c r="W62" s="60" t="s">
        <v>72</v>
      </c>
      <c r="X62" s="60"/>
      <c r="Y62" s="60"/>
      <c r="Z62" s="60"/>
      <c r="AA62" s="60"/>
      <c r="AB62" s="60"/>
      <c r="AC62" s="60" t="s">
        <v>97</v>
      </c>
      <c r="AD62" s="60" t="s">
        <v>79</v>
      </c>
      <c r="AE62" s="60" t="s">
        <v>72</v>
      </c>
      <c r="AF62" s="60" t="s">
        <v>229</v>
      </c>
      <c r="AG62" s="58"/>
      <c r="AH62" s="58"/>
      <c r="AI62" s="58"/>
      <c r="AJ62" s="58"/>
      <c r="AK62" s="58"/>
      <c r="AL62" s="58"/>
      <c r="AM62" s="58"/>
      <c r="AN62" s="58"/>
      <c r="AO62" s="58"/>
      <c r="AP62" s="92">
        <v>13377.88</v>
      </c>
      <c r="AZ62" s="34">
        <f t="shared" si="12"/>
        <v>17000</v>
      </c>
      <c r="BA62" s="34">
        <f t="shared" si="13"/>
        <v>0</v>
      </c>
    </row>
    <row r="63" spans="1:244" s="93" customFormat="1" ht="31.5" outlineLevel="2" x14ac:dyDescent="0.2">
      <c r="A63" s="56" t="s">
        <v>230</v>
      </c>
      <c r="B63" s="63" t="s">
        <v>231</v>
      </c>
      <c r="C63" s="58">
        <v>0</v>
      </c>
      <c r="D63" s="58">
        <f t="shared" si="9"/>
        <v>35000</v>
      </c>
      <c r="E63" s="58">
        <f>SUM(F63:H63)</f>
        <v>35000</v>
      </c>
      <c r="F63" s="58">
        <v>0</v>
      </c>
      <c r="G63" s="58">
        <v>35000</v>
      </c>
      <c r="H63" s="59">
        <v>0</v>
      </c>
      <c r="I63" s="58">
        <f t="shared" si="39"/>
        <v>0</v>
      </c>
      <c r="J63" s="59">
        <v>0</v>
      </c>
      <c r="K63" s="58">
        <v>0</v>
      </c>
      <c r="L63" s="58">
        <v>0</v>
      </c>
      <c r="M63" s="58">
        <f t="shared" si="37"/>
        <v>0</v>
      </c>
      <c r="N63" s="59">
        <v>0</v>
      </c>
      <c r="O63" s="58">
        <v>0</v>
      </c>
      <c r="P63" s="58">
        <v>0</v>
      </c>
      <c r="Q63" s="58" t="s">
        <v>223</v>
      </c>
      <c r="R63" s="58" t="s">
        <v>224</v>
      </c>
      <c r="S63" s="74">
        <v>44383</v>
      </c>
      <c r="T63" s="74">
        <v>44393</v>
      </c>
      <c r="U63" s="74">
        <v>44400</v>
      </c>
      <c r="V63" s="74">
        <v>44410</v>
      </c>
      <c r="W63" s="74">
        <v>44530</v>
      </c>
      <c r="X63" s="74"/>
      <c r="Y63" s="74"/>
      <c r="Z63" s="74"/>
      <c r="AA63" s="74"/>
      <c r="AB63" s="74"/>
      <c r="AC63" s="74">
        <v>44402</v>
      </c>
      <c r="AD63" s="74">
        <v>44411</v>
      </c>
      <c r="AE63" s="74">
        <v>44530</v>
      </c>
      <c r="AF63" s="74">
        <v>44540</v>
      </c>
      <c r="AG63" s="58"/>
      <c r="AH63" s="58"/>
      <c r="AI63" s="58"/>
      <c r="AJ63" s="58"/>
      <c r="AK63" s="58"/>
      <c r="AL63" s="58"/>
      <c r="AM63" s="58"/>
      <c r="AN63" s="58"/>
      <c r="AO63" s="58"/>
      <c r="AP63" s="92">
        <v>35000</v>
      </c>
      <c r="AZ63" s="34">
        <f t="shared" si="12"/>
        <v>35000</v>
      </c>
      <c r="BA63" s="34">
        <f t="shared" si="13"/>
        <v>0</v>
      </c>
    </row>
    <row r="64" spans="1:244" s="95" customFormat="1" ht="31.5" outlineLevel="2" x14ac:dyDescent="0.2">
      <c r="A64" s="56" t="s">
        <v>232</v>
      </c>
      <c r="B64" s="63" t="s">
        <v>233</v>
      </c>
      <c r="C64" s="58">
        <v>0</v>
      </c>
      <c r="D64" s="58">
        <f t="shared" si="9"/>
        <v>70000</v>
      </c>
      <c r="E64" s="58">
        <f>SUM(F64:H64)</f>
        <v>70000</v>
      </c>
      <c r="F64" s="58">
        <v>0</v>
      </c>
      <c r="G64" s="58">
        <v>70000</v>
      </c>
      <c r="H64" s="59">
        <v>0</v>
      </c>
      <c r="I64" s="58">
        <f t="shared" si="39"/>
        <v>0</v>
      </c>
      <c r="J64" s="59">
        <v>0</v>
      </c>
      <c r="K64" s="58">
        <v>0</v>
      </c>
      <c r="L64" s="58">
        <v>0</v>
      </c>
      <c r="M64" s="58">
        <f t="shared" si="37"/>
        <v>0</v>
      </c>
      <c r="N64" s="59">
        <v>0</v>
      </c>
      <c r="O64" s="58">
        <v>0</v>
      </c>
      <c r="P64" s="58">
        <v>0</v>
      </c>
      <c r="Q64" s="58" t="s">
        <v>223</v>
      </c>
      <c r="R64" s="58" t="s">
        <v>224</v>
      </c>
      <c r="S64" s="74">
        <v>44383</v>
      </c>
      <c r="T64" s="74">
        <v>44393</v>
      </c>
      <c r="U64" s="74">
        <v>44400</v>
      </c>
      <c r="V64" s="74">
        <v>44410</v>
      </c>
      <c r="W64" s="74">
        <v>44530</v>
      </c>
      <c r="X64" s="74"/>
      <c r="Y64" s="74"/>
      <c r="Z64" s="74"/>
      <c r="AA64" s="74"/>
      <c r="AB64" s="74"/>
      <c r="AC64" s="74">
        <v>44402</v>
      </c>
      <c r="AD64" s="74">
        <v>44411</v>
      </c>
      <c r="AE64" s="74">
        <v>44530</v>
      </c>
      <c r="AF64" s="74">
        <v>44540</v>
      </c>
      <c r="AG64" s="58"/>
      <c r="AH64" s="58"/>
      <c r="AI64" s="58"/>
      <c r="AJ64" s="58"/>
      <c r="AK64" s="58"/>
      <c r="AL64" s="58"/>
      <c r="AM64" s="58"/>
      <c r="AN64" s="58"/>
      <c r="AO64" s="58"/>
      <c r="AP64" s="94">
        <v>100000</v>
      </c>
      <c r="AZ64" s="34">
        <f t="shared" si="12"/>
        <v>70000</v>
      </c>
      <c r="BA64" s="34">
        <f t="shared" si="13"/>
        <v>0</v>
      </c>
    </row>
    <row r="65" spans="1:244" ht="15.75" outlineLevel="2" x14ac:dyDescent="0.2">
      <c r="A65" s="56" t="s">
        <v>234</v>
      </c>
      <c r="B65" s="78" t="s">
        <v>235</v>
      </c>
      <c r="C65" s="58">
        <v>0</v>
      </c>
      <c r="D65" s="58">
        <f t="shared" si="9"/>
        <v>8000</v>
      </c>
      <c r="E65" s="58">
        <f t="shared" ref="E65:E66" si="40">F65+G65+H65</f>
        <v>8000</v>
      </c>
      <c r="F65" s="58">
        <v>0</v>
      </c>
      <c r="G65" s="58">
        <v>8000</v>
      </c>
      <c r="H65" s="58">
        <v>0</v>
      </c>
      <c r="I65" s="58">
        <f t="shared" si="39"/>
        <v>0</v>
      </c>
      <c r="J65" s="59">
        <v>0</v>
      </c>
      <c r="K65" s="58">
        <v>0</v>
      </c>
      <c r="L65" s="58">
        <v>0</v>
      </c>
      <c r="M65" s="58">
        <f t="shared" si="37"/>
        <v>0</v>
      </c>
      <c r="N65" s="59">
        <v>0</v>
      </c>
      <c r="O65" s="58">
        <v>0</v>
      </c>
      <c r="P65" s="58">
        <v>0</v>
      </c>
      <c r="Q65" s="60" t="s">
        <v>55</v>
      </c>
      <c r="R65" s="74">
        <v>44317</v>
      </c>
      <c r="S65" s="74">
        <f t="shared" ref="S65:S66" si="41">R65+5</f>
        <v>44322</v>
      </c>
      <c r="T65" s="74">
        <f t="shared" ref="T65:T66" si="42">S65+10</f>
        <v>44332</v>
      </c>
      <c r="U65" s="74">
        <f t="shared" ref="U65:U66" si="43">T65+7</f>
        <v>44339</v>
      </c>
      <c r="V65" s="74">
        <f t="shared" ref="V65:V66" si="44">U65+10</f>
        <v>44349</v>
      </c>
      <c r="W65" s="74">
        <f t="shared" ref="W65:W66" si="45">V65+90</f>
        <v>44439</v>
      </c>
      <c r="X65" s="74"/>
      <c r="Y65" s="74"/>
      <c r="Z65" s="74"/>
      <c r="AA65" s="74"/>
      <c r="AB65" s="74"/>
      <c r="AC65" s="74" t="s">
        <v>55</v>
      </c>
      <c r="AD65" s="74">
        <f t="shared" ref="AD65:AD66" si="46">V65+1</f>
        <v>44350</v>
      </c>
      <c r="AE65" s="74">
        <f t="shared" ref="AE65:AE66" si="47">W65</f>
        <v>44439</v>
      </c>
      <c r="AF65" s="74" t="s">
        <v>55</v>
      </c>
      <c r="AG65" s="58"/>
      <c r="AH65" s="58"/>
      <c r="AI65" s="58"/>
      <c r="AJ65" s="58"/>
      <c r="AK65" s="58"/>
      <c r="AL65" s="58"/>
      <c r="AM65" s="58"/>
      <c r="AN65" s="58"/>
      <c r="AO65" s="58"/>
      <c r="AZ65" s="34">
        <f t="shared" si="12"/>
        <v>8000</v>
      </c>
      <c r="BA65" s="34">
        <f t="shared" si="13"/>
        <v>0</v>
      </c>
    </row>
    <row r="66" spans="1:244" ht="15.75" outlineLevel="2" x14ac:dyDescent="0.2">
      <c r="A66" s="56" t="s">
        <v>236</v>
      </c>
      <c r="B66" s="78" t="s">
        <v>237</v>
      </c>
      <c r="C66" s="58">
        <v>0</v>
      </c>
      <c r="D66" s="58">
        <f t="shared" si="9"/>
        <v>8000</v>
      </c>
      <c r="E66" s="58">
        <f t="shared" si="40"/>
        <v>8000</v>
      </c>
      <c r="F66" s="58">
        <v>0</v>
      </c>
      <c r="G66" s="58">
        <v>8000</v>
      </c>
      <c r="H66" s="58">
        <v>0</v>
      </c>
      <c r="I66" s="58">
        <f t="shared" si="39"/>
        <v>0</v>
      </c>
      <c r="J66" s="59">
        <v>0</v>
      </c>
      <c r="K66" s="58">
        <v>0</v>
      </c>
      <c r="L66" s="58">
        <v>0</v>
      </c>
      <c r="M66" s="58">
        <f t="shared" si="37"/>
        <v>0</v>
      </c>
      <c r="N66" s="59">
        <v>0</v>
      </c>
      <c r="O66" s="58">
        <v>0</v>
      </c>
      <c r="P66" s="58">
        <v>0</v>
      </c>
      <c r="Q66" s="60" t="s">
        <v>55</v>
      </c>
      <c r="R66" s="74">
        <v>44317</v>
      </c>
      <c r="S66" s="74">
        <f t="shared" si="41"/>
        <v>44322</v>
      </c>
      <c r="T66" s="74">
        <f t="shared" si="42"/>
        <v>44332</v>
      </c>
      <c r="U66" s="74">
        <f t="shared" si="43"/>
        <v>44339</v>
      </c>
      <c r="V66" s="74">
        <f t="shared" si="44"/>
        <v>44349</v>
      </c>
      <c r="W66" s="74">
        <f t="shared" si="45"/>
        <v>44439</v>
      </c>
      <c r="X66" s="74"/>
      <c r="Y66" s="74"/>
      <c r="Z66" s="74"/>
      <c r="AA66" s="74"/>
      <c r="AB66" s="74"/>
      <c r="AC66" s="74" t="s">
        <v>55</v>
      </c>
      <c r="AD66" s="74">
        <f t="shared" si="46"/>
        <v>44350</v>
      </c>
      <c r="AE66" s="74">
        <f t="shared" si="47"/>
        <v>44439</v>
      </c>
      <c r="AF66" s="74" t="s">
        <v>55</v>
      </c>
      <c r="AG66" s="58"/>
      <c r="AH66" s="58"/>
      <c r="AI66" s="58"/>
      <c r="AJ66" s="58"/>
      <c r="AK66" s="58"/>
      <c r="AL66" s="58"/>
      <c r="AM66" s="58"/>
      <c r="AN66" s="58"/>
      <c r="AO66" s="58"/>
      <c r="AZ66" s="34">
        <f t="shared" si="12"/>
        <v>8000</v>
      </c>
      <c r="BA66" s="34">
        <f t="shared" si="13"/>
        <v>0</v>
      </c>
    </row>
    <row r="67" spans="1:244" s="91" customFormat="1" ht="15.75" outlineLevel="2" x14ac:dyDescent="0.25">
      <c r="A67" s="56" t="s">
        <v>875</v>
      </c>
      <c r="B67" s="63" t="s">
        <v>765</v>
      </c>
      <c r="C67" s="58">
        <v>0</v>
      </c>
      <c r="D67" s="58">
        <f t="shared" si="9"/>
        <v>5000</v>
      </c>
      <c r="E67" s="58">
        <v>0</v>
      </c>
      <c r="F67" s="58">
        <f>SUM(G67:H67)</f>
        <v>0</v>
      </c>
      <c r="G67" s="58">
        <v>0</v>
      </c>
      <c r="H67" s="59">
        <v>0</v>
      </c>
      <c r="I67" s="58">
        <f>SUM(J67:M67)</f>
        <v>5000</v>
      </c>
      <c r="J67" s="59">
        <v>0</v>
      </c>
      <c r="K67" s="58">
        <v>5000</v>
      </c>
      <c r="L67" s="59">
        <v>0</v>
      </c>
      <c r="M67" s="58">
        <f t="shared" si="37"/>
        <v>0</v>
      </c>
      <c r="N67" s="59">
        <v>0</v>
      </c>
      <c r="O67" s="58">
        <v>0</v>
      </c>
      <c r="P67" s="58">
        <v>0</v>
      </c>
      <c r="Q67" s="58">
        <v>0</v>
      </c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9" t="s">
        <v>763</v>
      </c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</row>
    <row r="68" spans="1:244" s="91" customFormat="1" ht="15.75" outlineLevel="2" x14ac:dyDescent="0.25">
      <c r="A68" s="56" t="s">
        <v>875</v>
      </c>
      <c r="B68" s="63" t="s">
        <v>915</v>
      </c>
      <c r="C68" s="58">
        <v>0</v>
      </c>
      <c r="D68" s="58">
        <f t="shared" ref="D68" si="48">E68+I68+M68</f>
        <v>9000</v>
      </c>
      <c r="E68" s="58">
        <v>0</v>
      </c>
      <c r="F68" s="58">
        <f>SUM(G68:H68)</f>
        <v>0</v>
      </c>
      <c r="G68" s="58">
        <v>0</v>
      </c>
      <c r="H68" s="59">
        <v>0</v>
      </c>
      <c r="I68" s="58">
        <f>SUM(J68:M68)</f>
        <v>9000</v>
      </c>
      <c r="J68" s="59">
        <v>0</v>
      </c>
      <c r="K68" s="58">
        <v>9000</v>
      </c>
      <c r="L68" s="59">
        <v>0</v>
      </c>
      <c r="M68" s="58">
        <f t="shared" ref="M68" si="49">SUM(N68:P68)</f>
        <v>0</v>
      </c>
      <c r="N68" s="59">
        <v>0</v>
      </c>
      <c r="O68" s="58">
        <v>0</v>
      </c>
      <c r="P68" s="58">
        <v>0</v>
      </c>
      <c r="Q68" s="58">
        <v>0</v>
      </c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9" t="s">
        <v>763</v>
      </c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</row>
    <row r="69" spans="1:244" s="91" customFormat="1" ht="15.75" outlineLevel="2" x14ac:dyDescent="0.25">
      <c r="A69" s="56" t="s">
        <v>876</v>
      </c>
      <c r="B69" s="63" t="s">
        <v>766</v>
      </c>
      <c r="C69" s="58">
        <v>0</v>
      </c>
      <c r="D69" s="58">
        <f t="shared" si="9"/>
        <v>5000</v>
      </c>
      <c r="E69" s="58">
        <v>0</v>
      </c>
      <c r="F69" s="58">
        <f>SUM(G69:H69)</f>
        <v>0</v>
      </c>
      <c r="G69" s="58">
        <v>0</v>
      </c>
      <c r="H69" s="59">
        <v>0</v>
      </c>
      <c r="I69" s="58">
        <f>SUM(J69:M69)</f>
        <v>5000</v>
      </c>
      <c r="J69" s="59">
        <v>0</v>
      </c>
      <c r="K69" s="58">
        <v>5000</v>
      </c>
      <c r="L69" s="59">
        <v>0</v>
      </c>
      <c r="M69" s="58">
        <f t="shared" si="37"/>
        <v>0</v>
      </c>
      <c r="N69" s="59">
        <v>0</v>
      </c>
      <c r="O69" s="58">
        <v>0</v>
      </c>
      <c r="P69" s="58">
        <v>0</v>
      </c>
      <c r="Q69" s="58">
        <v>0</v>
      </c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9" t="s">
        <v>763</v>
      </c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</row>
    <row r="70" spans="1:244" s="91" customFormat="1" ht="15.75" outlineLevel="2" x14ac:dyDescent="0.25">
      <c r="A70" s="56" t="s">
        <v>877</v>
      </c>
      <c r="B70" s="63" t="s">
        <v>767</v>
      </c>
      <c r="C70" s="58">
        <v>0</v>
      </c>
      <c r="D70" s="58">
        <f t="shared" si="9"/>
        <v>5000</v>
      </c>
      <c r="E70" s="58">
        <v>0</v>
      </c>
      <c r="F70" s="58">
        <f>SUM(G70:H70)</f>
        <v>0</v>
      </c>
      <c r="G70" s="58">
        <v>0</v>
      </c>
      <c r="H70" s="59">
        <v>0</v>
      </c>
      <c r="I70" s="58">
        <f>SUM(J70:M70)</f>
        <v>5000</v>
      </c>
      <c r="J70" s="59">
        <v>0</v>
      </c>
      <c r="K70" s="58">
        <v>5000</v>
      </c>
      <c r="L70" s="59">
        <v>0</v>
      </c>
      <c r="M70" s="58">
        <f t="shared" si="37"/>
        <v>0</v>
      </c>
      <c r="N70" s="59">
        <v>0</v>
      </c>
      <c r="O70" s="58">
        <v>0</v>
      </c>
      <c r="P70" s="58">
        <v>0</v>
      </c>
      <c r="Q70" s="58">
        <v>0</v>
      </c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9" t="s">
        <v>763</v>
      </c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</row>
    <row r="71" spans="1:244" s="91" customFormat="1" ht="15.75" outlineLevel="2" x14ac:dyDescent="0.25">
      <c r="A71" s="56" t="s">
        <v>878</v>
      </c>
      <c r="B71" s="159" t="s">
        <v>768</v>
      </c>
      <c r="C71" s="58">
        <v>0</v>
      </c>
      <c r="D71" s="58">
        <f t="shared" si="9"/>
        <v>9000</v>
      </c>
      <c r="E71" s="58">
        <v>0</v>
      </c>
      <c r="F71" s="58">
        <f>SUM(G71:H71)</f>
        <v>0</v>
      </c>
      <c r="G71" s="58">
        <v>0</v>
      </c>
      <c r="H71" s="59">
        <v>0</v>
      </c>
      <c r="I71" s="58">
        <f>SUM(J71:M71)</f>
        <v>9000</v>
      </c>
      <c r="J71" s="59">
        <v>0</v>
      </c>
      <c r="K71" s="58">
        <v>9000</v>
      </c>
      <c r="L71" s="59">
        <v>0</v>
      </c>
      <c r="M71" s="58">
        <f t="shared" si="37"/>
        <v>0</v>
      </c>
      <c r="N71" s="59">
        <v>0</v>
      </c>
      <c r="O71" s="58">
        <v>0</v>
      </c>
      <c r="P71" s="58">
        <v>0</v>
      </c>
      <c r="Q71" s="58">
        <v>0</v>
      </c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9" t="s">
        <v>763</v>
      </c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</row>
    <row r="72" spans="1:244" s="54" customFormat="1" ht="15.75" outlineLevel="1" x14ac:dyDescent="0.2">
      <c r="A72" s="29">
        <v>4</v>
      </c>
      <c r="B72" s="29" t="s">
        <v>238</v>
      </c>
      <c r="C72" s="31">
        <f>SUM(C73:C83)</f>
        <v>3.1999999999999997</v>
      </c>
      <c r="D72" s="31">
        <f t="shared" ref="D72:P72" si="50">SUM(D73:D83)</f>
        <v>36100</v>
      </c>
      <c r="E72" s="31">
        <f t="shared" si="50"/>
        <v>23000</v>
      </c>
      <c r="F72" s="31">
        <f t="shared" si="50"/>
        <v>0</v>
      </c>
      <c r="G72" s="31">
        <f t="shared" si="50"/>
        <v>23000</v>
      </c>
      <c r="H72" s="31">
        <f t="shared" si="50"/>
        <v>0</v>
      </c>
      <c r="I72" s="31">
        <f t="shared" si="50"/>
        <v>0</v>
      </c>
      <c r="J72" s="31">
        <f t="shared" si="50"/>
        <v>0</v>
      </c>
      <c r="K72" s="31">
        <f t="shared" si="50"/>
        <v>0</v>
      </c>
      <c r="L72" s="31">
        <f t="shared" si="50"/>
        <v>0</v>
      </c>
      <c r="M72" s="31">
        <f t="shared" si="50"/>
        <v>13100</v>
      </c>
      <c r="N72" s="31">
        <f t="shared" si="50"/>
        <v>0</v>
      </c>
      <c r="O72" s="31">
        <f t="shared" si="50"/>
        <v>13100</v>
      </c>
      <c r="P72" s="31">
        <f t="shared" si="50"/>
        <v>0</v>
      </c>
      <c r="Q72" s="72" t="s">
        <v>41</v>
      </c>
      <c r="R72" s="72" t="s">
        <v>41</v>
      </c>
      <c r="S72" s="72" t="s">
        <v>41</v>
      </c>
      <c r="T72" s="72" t="s">
        <v>41</v>
      </c>
      <c r="U72" s="72" t="s">
        <v>41</v>
      </c>
      <c r="V72" s="72" t="s">
        <v>41</v>
      </c>
      <c r="W72" s="72" t="s">
        <v>41</v>
      </c>
      <c r="X72" s="72" t="s">
        <v>41</v>
      </c>
      <c r="Y72" s="72" t="s">
        <v>41</v>
      </c>
      <c r="Z72" s="72" t="s">
        <v>41</v>
      </c>
      <c r="AA72" s="72" t="s">
        <v>41</v>
      </c>
      <c r="AB72" s="72" t="s">
        <v>41</v>
      </c>
      <c r="AC72" s="72" t="s">
        <v>41</v>
      </c>
      <c r="AD72" s="72" t="s">
        <v>41</v>
      </c>
      <c r="AE72" s="72" t="s">
        <v>41</v>
      </c>
      <c r="AF72" s="72" t="s">
        <v>41</v>
      </c>
      <c r="AG72" s="52" t="s">
        <v>41</v>
      </c>
      <c r="AH72" s="52" t="s">
        <v>41</v>
      </c>
      <c r="AI72" s="52" t="s">
        <v>41</v>
      </c>
      <c r="AJ72" s="52" t="s">
        <v>41</v>
      </c>
      <c r="AK72" s="52" t="s">
        <v>41</v>
      </c>
      <c r="AL72" s="52" t="s">
        <v>41</v>
      </c>
      <c r="AM72" s="52" t="s">
        <v>41</v>
      </c>
      <c r="AN72" s="52" t="s">
        <v>41</v>
      </c>
      <c r="AO72" s="52" t="s">
        <v>41</v>
      </c>
      <c r="AP72" s="53"/>
      <c r="AZ72" s="34">
        <f t="shared" si="12"/>
        <v>23000</v>
      </c>
      <c r="BA72" s="34">
        <f t="shared" si="13"/>
        <v>0</v>
      </c>
    </row>
    <row r="73" spans="1:244" s="62" customFormat="1" ht="15.75" outlineLevel="2" x14ac:dyDescent="0.2">
      <c r="A73" s="56" t="s">
        <v>239</v>
      </c>
      <c r="B73" s="63" t="s">
        <v>240</v>
      </c>
      <c r="C73" s="58">
        <v>0</v>
      </c>
      <c r="D73" s="58">
        <f t="shared" si="9"/>
        <v>1000</v>
      </c>
      <c r="E73" s="96">
        <f t="shared" si="24"/>
        <v>1000</v>
      </c>
      <c r="F73" s="58">
        <v>0</v>
      </c>
      <c r="G73" s="96">
        <v>1000</v>
      </c>
      <c r="H73" s="59">
        <v>0</v>
      </c>
      <c r="I73" s="58">
        <f t="shared" ref="I73:I83" si="51">SUM(J73:L73)</f>
        <v>0</v>
      </c>
      <c r="J73" s="59">
        <v>0</v>
      </c>
      <c r="K73" s="58">
        <v>0</v>
      </c>
      <c r="L73" s="58">
        <v>0</v>
      </c>
      <c r="M73" s="58">
        <f t="shared" ref="M73:M75" si="52">SUM(N73:P73)</f>
        <v>0</v>
      </c>
      <c r="N73" s="59">
        <v>0</v>
      </c>
      <c r="O73" s="58">
        <v>0</v>
      </c>
      <c r="P73" s="58">
        <v>0</v>
      </c>
      <c r="Q73" s="60" t="s">
        <v>55</v>
      </c>
      <c r="R73" s="60" t="s">
        <v>55</v>
      </c>
      <c r="S73" s="74">
        <v>44256</v>
      </c>
      <c r="T73" s="74">
        <f>S73+10</f>
        <v>44266</v>
      </c>
      <c r="U73" s="74">
        <f>T73+7</f>
        <v>44273</v>
      </c>
      <c r="V73" s="74">
        <f>U73+10</f>
        <v>44283</v>
      </c>
      <c r="W73" s="74">
        <f>V73+90</f>
        <v>44373</v>
      </c>
      <c r="X73" s="74"/>
      <c r="Y73" s="74"/>
      <c r="Z73" s="74"/>
      <c r="AA73" s="74"/>
      <c r="AB73" s="74"/>
      <c r="AC73" s="74" t="s">
        <v>55</v>
      </c>
      <c r="AD73" s="74">
        <f>V73+1</f>
        <v>44284</v>
      </c>
      <c r="AE73" s="74">
        <f>W73</f>
        <v>44373</v>
      </c>
      <c r="AF73" s="74" t="s">
        <v>55</v>
      </c>
      <c r="AG73" s="58"/>
      <c r="AH73" s="58"/>
      <c r="AI73" s="58"/>
      <c r="AJ73" s="58"/>
      <c r="AK73" s="58"/>
      <c r="AL73" s="58"/>
      <c r="AM73" s="58"/>
      <c r="AN73" s="58"/>
      <c r="AO73" s="58"/>
      <c r="AP73" s="97" t="s">
        <v>121</v>
      </c>
      <c r="AZ73" s="34">
        <f t="shared" si="12"/>
        <v>1000</v>
      </c>
      <c r="BA73" s="34">
        <f t="shared" si="13"/>
        <v>0</v>
      </c>
    </row>
    <row r="74" spans="1:244" ht="15.75" outlineLevel="2" x14ac:dyDescent="0.2">
      <c r="A74" s="56" t="s">
        <v>241</v>
      </c>
      <c r="B74" s="78" t="s">
        <v>242</v>
      </c>
      <c r="C74" s="58">
        <v>0</v>
      </c>
      <c r="D74" s="58">
        <f t="shared" si="9"/>
        <v>8000</v>
      </c>
      <c r="E74" s="58">
        <f t="shared" ref="E74:E75" si="53">F74+G74+H74</f>
        <v>8000</v>
      </c>
      <c r="F74" s="58">
        <v>0</v>
      </c>
      <c r="G74" s="58">
        <v>8000</v>
      </c>
      <c r="H74" s="58">
        <v>0</v>
      </c>
      <c r="I74" s="58">
        <f t="shared" si="51"/>
        <v>0</v>
      </c>
      <c r="J74" s="59">
        <v>0</v>
      </c>
      <c r="K74" s="58">
        <v>0</v>
      </c>
      <c r="L74" s="58">
        <v>0</v>
      </c>
      <c r="M74" s="58">
        <f t="shared" si="52"/>
        <v>0</v>
      </c>
      <c r="N74" s="59">
        <v>0</v>
      </c>
      <c r="O74" s="58">
        <v>0</v>
      </c>
      <c r="P74" s="58">
        <v>0</v>
      </c>
      <c r="Q74" s="60" t="s">
        <v>55</v>
      </c>
      <c r="R74" s="74">
        <v>44317</v>
      </c>
      <c r="S74" s="74">
        <f t="shared" ref="S74:S75" si="54">R74+5</f>
        <v>44322</v>
      </c>
      <c r="T74" s="74">
        <f t="shared" ref="T74:T75" si="55">S74+10</f>
        <v>44332</v>
      </c>
      <c r="U74" s="74">
        <f t="shared" ref="U74:U75" si="56">T74+7</f>
        <v>44339</v>
      </c>
      <c r="V74" s="74">
        <f t="shared" ref="V74:V75" si="57">U74+10</f>
        <v>44349</v>
      </c>
      <c r="W74" s="74">
        <f t="shared" ref="W74:W75" si="58">V74+90</f>
        <v>44439</v>
      </c>
      <c r="X74" s="74"/>
      <c r="Y74" s="74"/>
      <c r="Z74" s="74"/>
      <c r="AA74" s="74"/>
      <c r="AB74" s="74"/>
      <c r="AC74" s="74" t="s">
        <v>55</v>
      </c>
      <c r="AD74" s="74">
        <f t="shared" ref="AD74:AD75" si="59">V74+1</f>
        <v>44350</v>
      </c>
      <c r="AE74" s="74">
        <f t="shared" ref="AE74:AE75" si="60">W74</f>
        <v>44439</v>
      </c>
      <c r="AF74" s="74" t="s">
        <v>55</v>
      </c>
      <c r="AG74" s="58"/>
      <c r="AH74" s="58"/>
      <c r="AI74" s="58"/>
      <c r="AJ74" s="58"/>
      <c r="AK74" s="58"/>
      <c r="AL74" s="58"/>
      <c r="AM74" s="58"/>
      <c r="AN74" s="58"/>
      <c r="AO74" s="58"/>
      <c r="AZ74" s="34">
        <f t="shared" si="12"/>
        <v>8000</v>
      </c>
      <c r="BA74" s="34">
        <f t="shared" si="13"/>
        <v>0</v>
      </c>
    </row>
    <row r="75" spans="1:244" ht="15.75" outlineLevel="2" x14ac:dyDescent="0.2">
      <c r="A75" s="56" t="s">
        <v>243</v>
      </c>
      <c r="B75" s="78" t="s">
        <v>244</v>
      </c>
      <c r="C75" s="58">
        <v>0</v>
      </c>
      <c r="D75" s="58">
        <f t="shared" si="9"/>
        <v>14000</v>
      </c>
      <c r="E75" s="58">
        <f t="shared" si="53"/>
        <v>14000</v>
      </c>
      <c r="F75" s="58">
        <v>0</v>
      </c>
      <c r="G75" s="58">
        <v>14000</v>
      </c>
      <c r="H75" s="58">
        <v>0</v>
      </c>
      <c r="I75" s="58">
        <f t="shared" si="51"/>
        <v>0</v>
      </c>
      <c r="J75" s="59">
        <v>0</v>
      </c>
      <c r="K75" s="58">
        <v>0</v>
      </c>
      <c r="L75" s="58">
        <v>0</v>
      </c>
      <c r="M75" s="58">
        <f t="shared" si="52"/>
        <v>0</v>
      </c>
      <c r="N75" s="59">
        <v>0</v>
      </c>
      <c r="O75" s="58">
        <v>0</v>
      </c>
      <c r="P75" s="58">
        <v>0</v>
      </c>
      <c r="Q75" s="60" t="s">
        <v>55</v>
      </c>
      <c r="R75" s="74">
        <v>44317</v>
      </c>
      <c r="S75" s="74">
        <f t="shared" si="54"/>
        <v>44322</v>
      </c>
      <c r="T75" s="74">
        <f t="shared" si="55"/>
        <v>44332</v>
      </c>
      <c r="U75" s="74">
        <f t="shared" si="56"/>
        <v>44339</v>
      </c>
      <c r="V75" s="74">
        <f t="shared" si="57"/>
        <v>44349</v>
      </c>
      <c r="W75" s="74">
        <f t="shared" si="58"/>
        <v>44439</v>
      </c>
      <c r="X75" s="74"/>
      <c r="Y75" s="74"/>
      <c r="Z75" s="74"/>
      <c r="AA75" s="74"/>
      <c r="AB75" s="74"/>
      <c r="AC75" s="74" t="s">
        <v>55</v>
      </c>
      <c r="AD75" s="74">
        <f t="shared" si="59"/>
        <v>44350</v>
      </c>
      <c r="AE75" s="74">
        <f t="shared" si="60"/>
        <v>44439</v>
      </c>
      <c r="AF75" s="74" t="s">
        <v>55</v>
      </c>
      <c r="AG75" s="58"/>
      <c r="AH75" s="58"/>
      <c r="AI75" s="58"/>
      <c r="AJ75" s="58"/>
      <c r="AK75" s="58"/>
      <c r="AL75" s="58"/>
      <c r="AM75" s="58"/>
      <c r="AN75" s="58"/>
      <c r="AO75" s="58"/>
      <c r="AZ75" s="34">
        <f t="shared" si="12"/>
        <v>14000</v>
      </c>
      <c r="BA75" s="34">
        <f t="shared" si="13"/>
        <v>0</v>
      </c>
    </row>
    <row r="76" spans="1:244" ht="19.149999999999999" customHeight="1" outlineLevel="2" x14ac:dyDescent="0.2">
      <c r="A76" s="56" t="s">
        <v>530</v>
      </c>
      <c r="B76" s="63" t="s">
        <v>811</v>
      </c>
      <c r="C76" s="58">
        <v>0</v>
      </c>
      <c r="D76" s="58">
        <f t="shared" si="9"/>
        <v>1200</v>
      </c>
      <c r="E76" s="58">
        <f t="shared" ref="E76:E83" si="61">SUM(F76:H76)</f>
        <v>0</v>
      </c>
      <c r="F76" s="58">
        <v>0</v>
      </c>
      <c r="G76" s="58">
        <v>0</v>
      </c>
      <c r="H76" s="59">
        <v>0</v>
      </c>
      <c r="I76" s="58">
        <f t="shared" si="51"/>
        <v>0</v>
      </c>
      <c r="J76" s="59">
        <v>0</v>
      </c>
      <c r="K76" s="58">
        <v>0</v>
      </c>
      <c r="L76" s="58">
        <v>0</v>
      </c>
      <c r="M76" s="58">
        <f t="shared" ref="M76:M83" si="62">SUM(N76:P76)</f>
        <v>1200</v>
      </c>
      <c r="N76" s="58">
        <v>0</v>
      </c>
      <c r="O76" s="58">
        <v>1200</v>
      </c>
      <c r="P76" s="58">
        <v>0</v>
      </c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64" t="s">
        <v>802</v>
      </c>
    </row>
    <row r="77" spans="1:244" ht="18.75" customHeight="1" outlineLevel="2" x14ac:dyDescent="0.2">
      <c r="A77" s="56" t="s">
        <v>814</v>
      </c>
      <c r="B77" s="63" t="s">
        <v>812</v>
      </c>
      <c r="C77" s="58">
        <v>1.2</v>
      </c>
      <c r="D77" s="58">
        <f t="shared" si="9"/>
        <v>2500</v>
      </c>
      <c r="E77" s="58">
        <f t="shared" si="61"/>
        <v>0</v>
      </c>
      <c r="F77" s="58">
        <v>0</v>
      </c>
      <c r="G77" s="58">
        <v>0</v>
      </c>
      <c r="H77" s="59">
        <v>0</v>
      </c>
      <c r="I77" s="58">
        <f t="shared" si="51"/>
        <v>0</v>
      </c>
      <c r="J77" s="59">
        <v>0</v>
      </c>
      <c r="K77" s="58">
        <v>0</v>
      </c>
      <c r="L77" s="58">
        <v>0</v>
      </c>
      <c r="M77" s="58">
        <f t="shared" si="62"/>
        <v>2500</v>
      </c>
      <c r="N77" s="58">
        <v>0</v>
      </c>
      <c r="O77" s="58">
        <v>2500</v>
      </c>
      <c r="P77" s="58">
        <v>0</v>
      </c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64" t="s">
        <v>802</v>
      </c>
    </row>
    <row r="78" spans="1:244" ht="18.75" customHeight="1" outlineLevel="2" x14ac:dyDescent="0.2">
      <c r="A78" s="56" t="s">
        <v>816</v>
      </c>
      <c r="B78" s="63" t="s">
        <v>813</v>
      </c>
      <c r="C78" s="58">
        <v>0.6</v>
      </c>
      <c r="D78" s="58">
        <f t="shared" si="9"/>
        <v>1600</v>
      </c>
      <c r="E78" s="58">
        <f t="shared" si="61"/>
        <v>0</v>
      </c>
      <c r="F78" s="58">
        <v>0</v>
      </c>
      <c r="G78" s="58">
        <v>0</v>
      </c>
      <c r="H78" s="59">
        <v>0</v>
      </c>
      <c r="I78" s="58">
        <f t="shared" si="51"/>
        <v>0</v>
      </c>
      <c r="J78" s="59">
        <v>0</v>
      </c>
      <c r="K78" s="58">
        <v>0</v>
      </c>
      <c r="L78" s="58">
        <v>0</v>
      </c>
      <c r="M78" s="58">
        <f t="shared" si="62"/>
        <v>1600</v>
      </c>
      <c r="N78" s="58">
        <v>0</v>
      </c>
      <c r="O78" s="58">
        <v>1600</v>
      </c>
      <c r="P78" s="58">
        <v>0</v>
      </c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4" t="s">
        <v>802</v>
      </c>
    </row>
    <row r="79" spans="1:244" ht="18.75" customHeight="1" outlineLevel="2" x14ac:dyDescent="0.2">
      <c r="A79" s="56" t="s">
        <v>818</v>
      </c>
      <c r="B79" s="63" t="s">
        <v>815</v>
      </c>
      <c r="C79" s="58">
        <v>0.8</v>
      </c>
      <c r="D79" s="58">
        <f t="shared" si="9"/>
        <v>2200</v>
      </c>
      <c r="E79" s="58">
        <f t="shared" si="61"/>
        <v>0</v>
      </c>
      <c r="F79" s="58">
        <v>0</v>
      </c>
      <c r="G79" s="58">
        <v>0</v>
      </c>
      <c r="H79" s="59">
        <v>0</v>
      </c>
      <c r="I79" s="58">
        <f t="shared" si="51"/>
        <v>0</v>
      </c>
      <c r="J79" s="59">
        <v>0</v>
      </c>
      <c r="K79" s="58">
        <v>0</v>
      </c>
      <c r="L79" s="58">
        <v>0</v>
      </c>
      <c r="M79" s="58">
        <f t="shared" si="62"/>
        <v>2200</v>
      </c>
      <c r="N79" s="58">
        <v>0</v>
      </c>
      <c r="O79" s="58">
        <v>2200</v>
      </c>
      <c r="P79" s="58">
        <v>0</v>
      </c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64" t="s">
        <v>802</v>
      </c>
    </row>
    <row r="80" spans="1:244" ht="15.75" outlineLevel="2" x14ac:dyDescent="0.2">
      <c r="A80" s="56" t="s">
        <v>820</v>
      </c>
      <c r="B80" s="63" t="s">
        <v>817</v>
      </c>
      <c r="C80" s="58">
        <v>0.6</v>
      </c>
      <c r="D80" s="58">
        <f t="shared" si="9"/>
        <v>1600</v>
      </c>
      <c r="E80" s="58">
        <f t="shared" si="61"/>
        <v>0</v>
      </c>
      <c r="F80" s="58">
        <v>0</v>
      </c>
      <c r="G80" s="58">
        <v>0</v>
      </c>
      <c r="H80" s="59">
        <v>0</v>
      </c>
      <c r="I80" s="58">
        <f t="shared" si="51"/>
        <v>0</v>
      </c>
      <c r="J80" s="59">
        <v>0</v>
      </c>
      <c r="K80" s="58">
        <v>0</v>
      </c>
      <c r="L80" s="58">
        <v>0</v>
      </c>
      <c r="M80" s="58">
        <f t="shared" si="62"/>
        <v>1600</v>
      </c>
      <c r="N80" s="58">
        <v>0</v>
      </c>
      <c r="O80" s="58">
        <v>1600</v>
      </c>
      <c r="P80" s="58">
        <v>0</v>
      </c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64" t="s">
        <v>802</v>
      </c>
    </row>
    <row r="81" spans="1:244" ht="15.75" outlineLevel="2" x14ac:dyDescent="0.2">
      <c r="A81" s="56" t="s">
        <v>822</v>
      </c>
      <c r="B81" s="63" t="s">
        <v>819</v>
      </c>
      <c r="C81" s="58">
        <v>0</v>
      </c>
      <c r="D81" s="96">
        <f t="shared" si="9"/>
        <v>500</v>
      </c>
      <c r="E81" s="96">
        <f t="shared" si="61"/>
        <v>0</v>
      </c>
      <c r="F81" s="58">
        <v>0</v>
      </c>
      <c r="G81" s="96">
        <v>0</v>
      </c>
      <c r="H81" s="59">
        <v>0</v>
      </c>
      <c r="I81" s="58">
        <f t="shared" si="51"/>
        <v>0</v>
      </c>
      <c r="J81" s="59">
        <v>0</v>
      </c>
      <c r="K81" s="58">
        <v>0</v>
      </c>
      <c r="L81" s="58">
        <v>0</v>
      </c>
      <c r="M81" s="96">
        <f t="shared" si="62"/>
        <v>500</v>
      </c>
      <c r="N81" s="58">
        <v>0</v>
      </c>
      <c r="O81" s="96">
        <v>500</v>
      </c>
      <c r="P81" s="58">
        <v>0</v>
      </c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64" t="s">
        <v>802</v>
      </c>
    </row>
    <row r="82" spans="1:244" ht="15.75" outlineLevel="2" x14ac:dyDescent="0.2">
      <c r="A82" s="56" t="s">
        <v>879</v>
      </c>
      <c r="B82" s="63" t="s">
        <v>821</v>
      </c>
      <c r="C82" s="58">
        <v>0</v>
      </c>
      <c r="D82" s="96">
        <f t="shared" si="9"/>
        <v>500</v>
      </c>
      <c r="E82" s="96">
        <f t="shared" si="61"/>
        <v>0</v>
      </c>
      <c r="F82" s="58">
        <v>0</v>
      </c>
      <c r="G82" s="96">
        <v>0</v>
      </c>
      <c r="H82" s="59">
        <v>0</v>
      </c>
      <c r="I82" s="58">
        <f t="shared" si="51"/>
        <v>0</v>
      </c>
      <c r="J82" s="59">
        <v>0</v>
      </c>
      <c r="K82" s="58">
        <v>0</v>
      </c>
      <c r="L82" s="58">
        <v>0</v>
      </c>
      <c r="M82" s="96">
        <f t="shared" si="62"/>
        <v>500</v>
      </c>
      <c r="N82" s="58">
        <v>0</v>
      </c>
      <c r="O82" s="96">
        <v>500</v>
      </c>
      <c r="P82" s="58">
        <v>0</v>
      </c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64" t="s">
        <v>802</v>
      </c>
    </row>
    <row r="83" spans="1:244" ht="15.75" outlineLevel="2" x14ac:dyDescent="0.2">
      <c r="A83" s="56" t="s">
        <v>880</v>
      </c>
      <c r="B83" s="63" t="s">
        <v>823</v>
      </c>
      <c r="C83" s="58">
        <v>0</v>
      </c>
      <c r="D83" s="96">
        <f t="shared" si="9"/>
        <v>3000</v>
      </c>
      <c r="E83" s="96">
        <f t="shared" si="61"/>
        <v>0</v>
      </c>
      <c r="F83" s="58">
        <v>0</v>
      </c>
      <c r="G83" s="96">
        <v>0</v>
      </c>
      <c r="H83" s="59">
        <v>0</v>
      </c>
      <c r="I83" s="58">
        <f t="shared" si="51"/>
        <v>0</v>
      </c>
      <c r="J83" s="59">
        <v>0</v>
      </c>
      <c r="K83" s="58">
        <v>0</v>
      </c>
      <c r="L83" s="58">
        <v>0</v>
      </c>
      <c r="M83" s="96">
        <f t="shared" si="62"/>
        <v>3000</v>
      </c>
      <c r="N83" s="58">
        <v>0</v>
      </c>
      <c r="O83" s="96">
        <v>3000</v>
      </c>
      <c r="P83" s="58">
        <v>0</v>
      </c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64" t="s">
        <v>802</v>
      </c>
    </row>
    <row r="84" spans="1:244" s="54" customFormat="1" ht="15.75" outlineLevel="1" x14ac:dyDescent="0.2">
      <c r="A84" s="29">
        <v>5</v>
      </c>
      <c r="B84" s="29" t="s">
        <v>245</v>
      </c>
      <c r="C84" s="31">
        <f>SUM(C85:C91)</f>
        <v>9.5</v>
      </c>
      <c r="D84" s="31">
        <f t="shared" ref="D84:P84" si="63">SUM(D85:D91)</f>
        <v>57500</v>
      </c>
      <c r="E84" s="31">
        <f t="shared" si="63"/>
        <v>21000</v>
      </c>
      <c r="F84" s="31">
        <f t="shared" si="63"/>
        <v>0</v>
      </c>
      <c r="G84" s="31">
        <f t="shared" si="63"/>
        <v>21000</v>
      </c>
      <c r="H84" s="31">
        <f t="shared" si="63"/>
        <v>0</v>
      </c>
      <c r="I84" s="31">
        <f t="shared" si="63"/>
        <v>33500</v>
      </c>
      <c r="J84" s="31">
        <f t="shared" si="63"/>
        <v>0</v>
      </c>
      <c r="K84" s="31">
        <f t="shared" si="63"/>
        <v>33500</v>
      </c>
      <c r="L84" s="31">
        <f t="shared" si="63"/>
        <v>0</v>
      </c>
      <c r="M84" s="31">
        <f t="shared" si="63"/>
        <v>3000</v>
      </c>
      <c r="N84" s="31">
        <f t="shared" si="63"/>
        <v>0</v>
      </c>
      <c r="O84" s="31">
        <f t="shared" si="63"/>
        <v>3000</v>
      </c>
      <c r="P84" s="31">
        <f t="shared" si="63"/>
        <v>0</v>
      </c>
      <c r="Q84" s="31">
        <f t="shared" ref="Q84:AO84" si="64">SUM(Q85:Q87)</f>
        <v>0</v>
      </c>
      <c r="R84" s="31">
        <f t="shared" si="64"/>
        <v>132921</v>
      </c>
      <c r="S84" s="31">
        <f t="shared" si="64"/>
        <v>132936</v>
      </c>
      <c r="T84" s="31">
        <f t="shared" si="64"/>
        <v>132966</v>
      </c>
      <c r="U84" s="31">
        <f t="shared" si="64"/>
        <v>132987</v>
      </c>
      <c r="V84" s="31">
        <f t="shared" si="64"/>
        <v>133017</v>
      </c>
      <c r="W84" s="31">
        <f t="shared" si="64"/>
        <v>133317</v>
      </c>
      <c r="X84" s="31">
        <f t="shared" si="64"/>
        <v>0</v>
      </c>
      <c r="Y84" s="31">
        <f t="shared" si="64"/>
        <v>0</v>
      </c>
      <c r="Z84" s="31">
        <f t="shared" si="64"/>
        <v>0</v>
      </c>
      <c r="AA84" s="31">
        <f t="shared" si="64"/>
        <v>0</v>
      </c>
      <c r="AB84" s="31">
        <f t="shared" si="64"/>
        <v>0</v>
      </c>
      <c r="AC84" s="31">
        <f t="shared" si="64"/>
        <v>44311</v>
      </c>
      <c r="AD84" s="31">
        <f t="shared" si="64"/>
        <v>133020</v>
      </c>
      <c r="AE84" s="31">
        <f t="shared" si="64"/>
        <v>133317</v>
      </c>
      <c r="AF84" s="31">
        <f t="shared" si="64"/>
        <v>44460</v>
      </c>
      <c r="AG84" s="31">
        <f t="shared" si="64"/>
        <v>0</v>
      </c>
      <c r="AH84" s="31">
        <f t="shared" si="64"/>
        <v>0</v>
      </c>
      <c r="AI84" s="31">
        <f t="shared" si="64"/>
        <v>0</v>
      </c>
      <c r="AJ84" s="31">
        <f t="shared" si="64"/>
        <v>0</v>
      </c>
      <c r="AK84" s="31">
        <f t="shared" si="64"/>
        <v>0</v>
      </c>
      <c r="AL84" s="31">
        <f t="shared" si="64"/>
        <v>0</v>
      </c>
      <c r="AM84" s="31">
        <f t="shared" si="64"/>
        <v>0</v>
      </c>
      <c r="AN84" s="31">
        <f t="shared" si="64"/>
        <v>0</v>
      </c>
      <c r="AO84" s="31">
        <f t="shared" si="64"/>
        <v>0</v>
      </c>
      <c r="AP84" s="53"/>
      <c r="AZ84" s="34">
        <f t="shared" si="12"/>
        <v>21000</v>
      </c>
      <c r="BA84" s="34">
        <f t="shared" si="13"/>
        <v>0</v>
      </c>
    </row>
    <row r="85" spans="1:244" s="87" customFormat="1" ht="15.75" outlineLevel="2" x14ac:dyDescent="0.2">
      <c r="A85" s="98" t="s">
        <v>246</v>
      </c>
      <c r="B85" s="63" t="s">
        <v>247</v>
      </c>
      <c r="C85" s="58">
        <v>4</v>
      </c>
      <c r="D85" s="58">
        <f t="shared" si="9"/>
        <v>5000</v>
      </c>
      <c r="E85" s="58">
        <f t="shared" ref="E85" si="65">SUM(F85:H85)</f>
        <v>5000</v>
      </c>
      <c r="F85" s="58">
        <v>0</v>
      </c>
      <c r="G85" s="58">
        <f>5000</f>
        <v>5000</v>
      </c>
      <c r="H85" s="59">
        <v>0</v>
      </c>
      <c r="I85" s="58">
        <f t="shared" ref="I85:I87" si="66">SUM(J85:L85)</f>
        <v>0</v>
      </c>
      <c r="J85" s="59">
        <v>0</v>
      </c>
      <c r="K85" s="58">
        <v>0</v>
      </c>
      <c r="L85" s="58">
        <v>0</v>
      </c>
      <c r="M85" s="58">
        <f t="shared" ref="M85:M90" si="67">SUM(N85:P85)</f>
        <v>0</v>
      </c>
      <c r="N85" s="59">
        <v>0</v>
      </c>
      <c r="O85" s="58">
        <v>0</v>
      </c>
      <c r="P85" s="58">
        <v>0</v>
      </c>
      <c r="Q85" s="60" t="s">
        <v>163</v>
      </c>
      <c r="R85" s="74">
        <v>44287</v>
      </c>
      <c r="S85" s="74">
        <f>R85+5</f>
        <v>44292</v>
      </c>
      <c r="T85" s="74">
        <f>S85+10</f>
        <v>44302</v>
      </c>
      <c r="U85" s="74">
        <f>T85+7</f>
        <v>44309</v>
      </c>
      <c r="V85" s="74">
        <f>U85+10</f>
        <v>44319</v>
      </c>
      <c r="W85" s="74">
        <f>V85+120</f>
        <v>44439</v>
      </c>
      <c r="X85" s="74"/>
      <c r="Y85" s="74"/>
      <c r="Z85" s="74"/>
      <c r="AA85" s="74"/>
      <c r="AB85" s="74"/>
      <c r="AC85" s="74">
        <f>U85+2</f>
        <v>44311</v>
      </c>
      <c r="AD85" s="74">
        <f>V85+1</f>
        <v>44320</v>
      </c>
      <c r="AE85" s="74">
        <f>W85</f>
        <v>44439</v>
      </c>
      <c r="AF85" s="74">
        <f>W85+21</f>
        <v>44460</v>
      </c>
      <c r="AG85" s="58"/>
      <c r="AH85" s="58"/>
      <c r="AI85" s="58"/>
      <c r="AJ85" s="58"/>
      <c r="AK85" s="58"/>
      <c r="AL85" s="58"/>
      <c r="AM85" s="58"/>
      <c r="AN85" s="58"/>
      <c r="AO85" s="58"/>
      <c r="AP85" s="64" t="s">
        <v>248</v>
      </c>
      <c r="AZ85" s="34">
        <f t="shared" si="12"/>
        <v>5000</v>
      </c>
      <c r="BA85" s="34">
        <f t="shared" si="13"/>
        <v>0</v>
      </c>
    </row>
    <row r="86" spans="1:244" ht="15.75" outlineLevel="2" x14ac:dyDescent="0.2">
      <c r="A86" s="98" t="s">
        <v>249</v>
      </c>
      <c r="B86" s="78" t="s">
        <v>250</v>
      </c>
      <c r="C86" s="58">
        <v>0</v>
      </c>
      <c r="D86" s="58">
        <f t="shared" si="9"/>
        <v>8000</v>
      </c>
      <c r="E86" s="58">
        <f t="shared" ref="E86:E87" si="68">F86+G86+H86</f>
        <v>8000</v>
      </c>
      <c r="F86" s="58">
        <v>0</v>
      </c>
      <c r="G86" s="58">
        <v>8000</v>
      </c>
      <c r="H86" s="58">
        <v>0</v>
      </c>
      <c r="I86" s="58">
        <f t="shared" si="66"/>
        <v>0</v>
      </c>
      <c r="J86" s="59">
        <v>0</v>
      </c>
      <c r="K86" s="58">
        <v>0</v>
      </c>
      <c r="L86" s="58">
        <v>0</v>
      </c>
      <c r="M86" s="58">
        <f t="shared" si="67"/>
        <v>0</v>
      </c>
      <c r="N86" s="59">
        <v>0</v>
      </c>
      <c r="O86" s="58">
        <v>0</v>
      </c>
      <c r="P86" s="58">
        <v>0</v>
      </c>
      <c r="Q86" s="60" t="s">
        <v>55</v>
      </c>
      <c r="R86" s="74">
        <v>44317</v>
      </c>
      <c r="S86" s="74">
        <f t="shared" ref="S86:S87" si="69">R86+5</f>
        <v>44322</v>
      </c>
      <c r="T86" s="74">
        <f t="shared" ref="T86:T87" si="70">S86+10</f>
        <v>44332</v>
      </c>
      <c r="U86" s="74">
        <f t="shared" ref="U86:U87" si="71">T86+7</f>
        <v>44339</v>
      </c>
      <c r="V86" s="74">
        <f t="shared" ref="V86:V87" si="72">U86+10</f>
        <v>44349</v>
      </c>
      <c r="W86" s="74">
        <f t="shared" ref="W86:W87" si="73">V86+90</f>
        <v>44439</v>
      </c>
      <c r="X86" s="74"/>
      <c r="Y86" s="74"/>
      <c r="Z86" s="74"/>
      <c r="AA86" s="74"/>
      <c r="AB86" s="74"/>
      <c r="AC86" s="74" t="s">
        <v>55</v>
      </c>
      <c r="AD86" s="74">
        <f t="shared" ref="AD86:AD87" si="74">V86+1</f>
        <v>44350</v>
      </c>
      <c r="AE86" s="74">
        <f t="shared" ref="AE86:AE87" si="75">W86</f>
        <v>44439</v>
      </c>
      <c r="AF86" s="74" t="s">
        <v>55</v>
      </c>
      <c r="AG86" s="58"/>
      <c r="AH86" s="58"/>
      <c r="AI86" s="58"/>
      <c r="AJ86" s="58"/>
      <c r="AK86" s="58"/>
      <c r="AL86" s="58"/>
      <c r="AM86" s="58"/>
      <c r="AN86" s="58"/>
      <c r="AO86" s="58"/>
      <c r="AZ86" s="34">
        <f t="shared" si="12"/>
        <v>8000</v>
      </c>
      <c r="BA86" s="34">
        <f t="shared" si="13"/>
        <v>0</v>
      </c>
    </row>
    <row r="87" spans="1:244" ht="15.75" outlineLevel="2" x14ac:dyDescent="0.2">
      <c r="A87" s="98" t="s">
        <v>251</v>
      </c>
      <c r="B87" s="78" t="s">
        <v>252</v>
      </c>
      <c r="C87" s="58">
        <v>0</v>
      </c>
      <c r="D87" s="58">
        <f t="shared" si="9"/>
        <v>8000</v>
      </c>
      <c r="E87" s="58">
        <f t="shared" si="68"/>
        <v>8000</v>
      </c>
      <c r="F87" s="58">
        <v>0</v>
      </c>
      <c r="G87" s="58">
        <v>8000</v>
      </c>
      <c r="H87" s="58">
        <v>0</v>
      </c>
      <c r="I87" s="58">
        <f t="shared" si="66"/>
        <v>0</v>
      </c>
      <c r="J87" s="59">
        <v>0</v>
      </c>
      <c r="K87" s="58">
        <v>0</v>
      </c>
      <c r="L87" s="58">
        <v>0</v>
      </c>
      <c r="M87" s="58">
        <f t="shared" si="67"/>
        <v>0</v>
      </c>
      <c r="N87" s="59">
        <v>0</v>
      </c>
      <c r="O87" s="58">
        <v>0</v>
      </c>
      <c r="P87" s="58">
        <v>0</v>
      </c>
      <c r="Q87" s="60" t="s">
        <v>55</v>
      </c>
      <c r="R87" s="74">
        <v>44317</v>
      </c>
      <c r="S87" s="74">
        <f t="shared" si="69"/>
        <v>44322</v>
      </c>
      <c r="T87" s="74">
        <f t="shared" si="70"/>
        <v>44332</v>
      </c>
      <c r="U87" s="74">
        <f t="shared" si="71"/>
        <v>44339</v>
      </c>
      <c r="V87" s="74">
        <f t="shared" si="72"/>
        <v>44349</v>
      </c>
      <c r="W87" s="74">
        <f t="shared" si="73"/>
        <v>44439</v>
      </c>
      <c r="X87" s="74"/>
      <c r="Y87" s="74"/>
      <c r="Z87" s="74"/>
      <c r="AA87" s="74"/>
      <c r="AB87" s="74"/>
      <c r="AC87" s="74" t="s">
        <v>55</v>
      </c>
      <c r="AD87" s="74">
        <f t="shared" si="74"/>
        <v>44350</v>
      </c>
      <c r="AE87" s="74">
        <f t="shared" si="75"/>
        <v>44439</v>
      </c>
      <c r="AF87" s="74" t="s">
        <v>55</v>
      </c>
      <c r="AG87" s="58"/>
      <c r="AH87" s="58"/>
      <c r="AI87" s="58"/>
      <c r="AJ87" s="58"/>
      <c r="AK87" s="58"/>
      <c r="AL87" s="58"/>
      <c r="AM87" s="58"/>
      <c r="AN87" s="58"/>
      <c r="AO87" s="58"/>
      <c r="AZ87" s="34">
        <f t="shared" si="12"/>
        <v>8000</v>
      </c>
      <c r="BA87" s="34">
        <f t="shared" si="13"/>
        <v>0</v>
      </c>
    </row>
    <row r="88" spans="1:244" ht="15.75" outlineLevel="2" x14ac:dyDescent="0.2">
      <c r="A88" s="98" t="s">
        <v>535</v>
      </c>
      <c r="B88" s="63" t="s">
        <v>769</v>
      </c>
      <c r="C88" s="58">
        <v>0</v>
      </c>
      <c r="D88" s="58">
        <f t="shared" ref="D88:D162" si="76">E88+I88+M88</f>
        <v>17500</v>
      </c>
      <c r="E88" s="58">
        <f t="shared" ref="E88:E90" si="77">SUM(F88:H88)</f>
        <v>0</v>
      </c>
      <c r="F88" s="58">
        <v>0</v>
      </c>
      <c r="G88" s="58">
        <v>0</v>
      </c>
      <c r="H88" s="59">
        <v>0</v>
      </c>
      <c r="I88" s="58">
        <f t="shared" ref="I88:I91" si="78">SUM(J88:L88)</f>
        <v>17500</v>
      </c>
      <c r="J88" s="59">
        <v>0</v>
      </c>
      <c r="K88" s="58">
        <v>17500</v>
      </c>
      <c r="L88" s="58">
        <v>0</v>
      </c>
      <c r="M88" s="58">
        <f t="shared" si="67"/>
        <v>0</v>
      </c>
      <c r="N88" s="59">
        <v>0</v>
      </c>
      <c r="O88" s="58">
        <v>0</v>
      </c>
      <c r="P88" s="58">
        <v>0</v>
      </c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9" t="s">
        <v>763</v>
      </c>
    </row>
    <row r="89" spans="1:244" ht="15.75" outlineLevel="2" x14ac:dyDescent="0.2">
      <c r="A89" s="98" t="s">
        <v>537</v>
      </c>
      <c r="B89" s="63" t="s">
        <v>770</v>
      </c>
      <c r="C89" s="58">
        <v>0</v>
      </c>
      <c r="D89" s="58">
        <f t="shared" si="76"/>
        <v>10000</v>
      </c>
      <c r="E89" s="58">
        <f t="shared" si="77"/>
        <v>0</v>
      </c>
      <c r="F89" s="58">
        <v>0</v>
      </c>
      <c r="G89" s="58">
        <v>0</v>
      </c>
      <c r="H89" s="59">
        <v>0</v>
      </c>
      <c r="I89" s="58">
        <f t="shared" si="78"/>
        <v>10000</v>
      </c>
      <c r="J89" s="59">
        <v>0</v>
      </c>
      <c r="K89" s="58">
        <v>10000</v>
      </c>
      <c r="L89" s="58">
        <v>0</v>
      </c>
      <c r="M89" s="58">
        <f t="shared" si="67"/>
        <v>0</v>
      </c>
      <c r="N89" s="59">
        <v>0</v>
      </c>
      <c r="O89" s="58">
        <v>0</v>
      </c>
      <c r="P89" s="58">
        <v>0</v>
      </c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9" t="s">
        <v>763</v>
      </c>
    </row>
    <row r="90" spans="1:244" s="91" customFormat="1" ht="15.75" outlineLevel="2" x14ac:dyDescent="0.25">
      <c r="A90" s="98" t="s">
        <v>539</v>
      </c>
      <c r="B90" s="63" t="s">
        <v>771</v>
      </c>
      <c r="C90" s="58">
        <v>0</v>
      </c>
      <c r="D90" s="58">
        <f t="shared" si="76"/>
        <v>6000</v>
      </c>
      <c r="E90" s="58">
        <f t="shared" si="77"/>
        <v>0</v>
      </c>
      <c r="F90" s="58">
        <v>0</v>
      </c>
      <c r="G90" s="58">
        <v>0</v>
      </c>
      <c r="H90" s="59">
        <v>0</v>
      </c>
      <c r="I90" s="58">
        <f t="shared" si="78"/>
        <v>6000</v>
      </c>
      <c r="J90" s="59">
        <v>0</v>
      </c>
      <c r="K90" s="58">
        <v>6000</v>
      </c>
      <c r="L90" s="58">
        <v>0</v>
      </c>
      <c r="M90" s="58">
        <f t="shared" si="67"/>
        <v>0</v>
      </c>
      <c r="N90" s="59">
        <v>0</v>
      </c>
      <c r="O90" s="58">
        <v>0</v>
      </c>
      <c r="P90" s="58">
        <v>0</v>
      </c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9" t="s">
        <v>763</v>
      </c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</row>
    <row r="91" spans="1:244" ht="15.75" outlineLevel="2" x14ac:dyDescent="0.2">
      <c r="A91" s="98" t="s">
        <v>781</v>
      </c>
      <c r="B91" s="63" t="s">
        <v>824</v>
      </c>
      <c r="C91" s="58">
        <v>5.5</v>
      </c>
      <c r="D91" s="58">
        <f t="shared" si="76"/>
        <v>3000</v>
      </c>
      <c r="E91" s="58">
        <f>SUM(F91:H91)</f>
        <v>0</v>
      </c>
      <c r="F91" s="58">
        <v>0</v>
      </c>
      <c r="G91" s="58">
        <v>0</v>
      </c>
      <c r="H91" s="59">
        <v>0</v>
      </c>
      <c r="I91" s="58">
        <f t="shared" si="78"/>
        <v>0</v>
      </c>
      <c r="J91" s="59">
        <v>0</v>
      </c>
      <c r="K91" s="58">
        <v>0</v>
      </c>
      <c r="L91" s="58">
        <v>0</v>
      </c>
      <c r="M91" s="58">
        <f>SUM(N91:P91)</f>
        <v>3000</v>
      </c>
      <c r="N91" s="58">
        <v>0</v>
      </c>
      <c r="O91" s="58">
        <v>3000</v>
      </c>
      <c r="P91" s="58">
        <v>0</v>
      </c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64" t="s">
        <v>802</v>
      </c>
    </row>
    <row r="92" spans="1:244" s="54" customFormat="1" ht="15.75" outlineLevel="1" x14ac:dyDescent="0.2">
      <c r="A92" s="29">
        <v>6</v>
      </c>
      <c r="B92" s="29" t="s">
        <v>253</v>
      </c>
      <c r="C92" s="31">
        <f>SUM(C93:C95)</f>
        <v>4.7079999999999993</v>
      </c>
      <c r="D92" s="31">
        <f t="shared" ref="D92:P92" si="79">SUM(D93:D95)</f>
        <v>15100</v>
      </c>
      <c r="E92" s="31">
        <f t="shared" si="79"/>
        <v>7100</v>
      </c>
      <c r="F92" s="31">
        <f t="shared" si="79"/>
        <v>0</v>
      </c>
      <c r="G92" s="31">
        <f t="shared" si="79"/>
        <v>7100</v>
      </c>
      <c r="H92" s="31">
        <f t="shared" si="79"/>
        <v>0</v>
      </c>
      <c r="I92" s="31">
        <f t="shared" si="79"/>
        <v>0</v>
      </c>
      <c r="J92" s="31">
        <f t="shared" si="79"/>
        <v>0</v>
      </c>
      <c r="K92" s="31">
        <f t="shared" si="79"/>
        <v>0</v>
      </c>
      <c r="L92" s="31">
        <f t="shared" si="79"/>
        <v>0</v>
      </c>
      <c r="M92" s="31">
        <f t="shared" si="79"/>
        <v>8000</v>
      </c>
      <c r="N92" s="31">
        <f t="shared" si="79"/>
        <v>0</v>
      </c>
      <c r="O92" s="31">
        <f t="shared" si="79"/>
        <v>8000</v>
      </c>
      <c r="P92" s="31">
        <f t="shared" si="79"/>
        <v>0</v>
      </c>
      <c r="Q92" s="72" t="s">
        <v>41</v>
      </c>
      <c r="R92" s="72" t="s">
        <v>41</v>
      </c>
      <c r="S92" s="72" t="s">
        <v>41</v>
      </c>
      <c r="T92" s="72" t="s">
        <v>41</v>
      </c>
      <c r="U92" s="72" t="s">
        <v>41</v>
      </c>
      <c r="V92" s="72" t="s">
        <v>41</v>
      </c>
      <c r="W92" s="72" t="s">
        <v>41</v>
      </c>
      <c r="X92" s="72" t="s">
        <v>41</v>
      </c>
      <c r="Y92" s="72" t="s">
        <v>41</v>
      </c>
      <c r="Z92" s="72" t="s">
        <v>41</v>
      </c>
      <c r="AA92" s="72" t="s">
        <v>41</v>
      </c>
      <c r="AB92" s="72" t="s">
        <v>41</v>
      </c>
      <c r="AC92" s="72" t="s">
        <v>41</v>
      </c>
      <c r="AD92" s="72" t="s">
        <v>41</v>
      </c>
      <c r="AE92" s="72" t="s">
        <v>41</v>
      </c>
      <c r="AF92" s="72" t="s">
        <v>41</v>
      </c>
      <c r="AG92" s="52" t="s">
        <v>41</v>
      </c>
      <c r="AH92" s="52" t="s">
        <v>41</v>
      </c>
      <c r="AI92" s="52" t="s">
        <v>41</v>
      </c>
      <c r="AJ92" s="52" t="s">
        <v>41</v>
      </c>
      <c r="AK92" s="52" t="s">
        <v>41</v>
      </c>
      <c r="AL92" s="52" t="s">
        <v>41</v>
      </c>
      <c r="AM92" s="52" t="s">
        <v>41</v>
      </c>
      <c r="AN92" s="52" t="s">
        <v>41</v>
      </c>
      <c r="AO92" s="52" t="s">
        <v>41</v>
      </c>
      <c r="AP92" s="53"/>
      <c r="AZ92" s="34">
        <f t="shared" si="12"/>
        <v>7100</v>
      </c>
      <c r="BA92" s="34">
        <f t="shared" si="13"/>
        <v>0</v>
      </c>
    </row>
    <row r="93" spans="1:244" s="91" customFormat="1" ht="30" outlineLevel="2" x14ac:dyDescent="0.25">
      <c r="A93" s="99" t="s">
        <v>254</v>
      </c>
      <c r="B93" s="57" t="s">
        <v>255</v>
      </c>
      <c r="C93" s="58">
        <v>1.8080000000000001</v>
      </c>
      <c r="D93" s="58">
        <f t="shared" si="76"/>
        <v>7100</v>
      </c>
      <c r="E93" s="58">
        <f t="shared" ref="E93:E95" si="80">SUM(F93:H93)</f>
        <v>7100</v>
      </c>
      <c r="F93" s="58">
        <v>0</v>
      </c>
      <c r="G93" s="58">
        <v>7100</v>
      </c>
      <c r="H93" s="58">
        <v>0</v>
      </c>
      <c r="I93" s="58">
        <f t="shared" ref="I93:I95" si="81">SUM(J93:L93)</f>
        <v>0</v>
      </c>
      <c r="J93" s="59">
        <v>0</v>
      </c>
      <c r="K93" s="58">
        <v>0</v>
      </c>
      <c r="L93" s="58">
        <v>0</v>
      </c>
      <c r="M93" s="58">
        <f t="shared" ref="M93" si="82">SUM(N93:P93)</f>
        <v>0</v>
      </c>
      <c r="N93" s="59">
        <v>0</v>
      </c>
      <c r="O93" s="58">
        <v>0</v>
      </c>
      <c r="P93" s="58">
        <v>0</v>
      </c>
      <c r="Q93" s="60" t="s">
        <v>49</v>
      </c>
      <c r="R93" s="74">
        <v>43887</v>
      </c>
      <c r="S93" s="74">
        <f>R93+5</f>
        <v>43892</v>
      </c>
      <c r="T93" s="74">
        <f t="shared" ref="T93" si="83">S93+10</f>
        <v>43902</v>
      </c>
      <c r="U93" s="74">
        <f t="shared" ref="U93" si="84">T93+7</f>
        <v>43909</v>
      </c>
      <c r="V93" s="74">
        <f t="shared" ref="V93" si="85">U93+10</f>
        <v>43919</v>
      </c>
      <c r="W93" s="74">
        <f>V93+120</f>
        <v>44039</v>
      </c>
      <c r="X93" s="74"/>
      <c r="Y93" s="74"/>
      <c r="Z93" s="74"/>
      <c r="AA93" s="74"/>
      <c r="AB93" s="74"/>
      <c r="AC93" s="74">
        <f t="shared" ref="AC93" si="86">U93+2</f>
        <v>43911</v>
      </c>
      <c r="AD93" s="74">
        <f t="shared" ref="AD93" si="87">V93+1</f>
        <v>43920</v>
      </c>
      <c r="AE93" s="74">
        <v>44347</v>
      </c>
      <c r="AF93" s="74">
        <f t="shared" ref="AF93" si="88">W93+10</f>
        <v>44049</v>
      </c>
      <c r="AG93" s="58"/>
      <c r="AH93" s="58"/>
      <c r="AI93" s="58"/>
      <c r="AJ93" s="58"/>
      <c r="AK93" s="58"/>
      <c r="AL93" s="58"/>
      <c r="AM93" s="58"/>
      <c r="AN93" s="58"/>
      <c r="AO93" s="58"/>
      <c r="AP93" s="89" t="s">
        <v>256</v>
      </c>
      <c r="AQ93" s="90"/>
      <c r="AR93" s="90"/>
      <c r="AS93" s="90"/>
      <c r="AT93" s="90"/>
      <c r="AU93" s="90"/>
      <c r="AV93" s="90"/>
      <c r="AW93" s="90"/>
      <c r="AX93" s="90"/>
      <c r="AY93" s="90"/>
      <c r="AZ93" s="34">
        <f t="shared" si="12"/>
        <v>7100</v>
      </c>
      <c r="BA93" s="34">
        <f t="shared" si="13"/>
        <v>0</v>
      </c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  <c r="HQ93" s="90"/>
      <c r="HR93" s="90"/>
      <c r="HS93" s="90"/>
      <c r="HT93" s="90"/>
      <c r="HU93" s="90"/>
      <c r="HV93" s="90"/>
      <c r="HW93" s="90"/>
      <c r="HX93" s="90"/>
      <c r="HY93" s="90"/>
      <c r="HZ93" s="90"/>
      <c r="IA93" s="90"/>
      <c r="IB93" s="90"/>
      <c r="IC93" s="90"/>
      <c r="ID93" s="90"/>
      <c r="IE93" s="90"/>
      <c r="IF93" s="90"/>
      <c r="IG93" s="90"/>
      <c r="IH93" s="90"/>
      <c r="II93" s="90"/>
      <c r="IJ93" s="90"/>
    </row>
    <row r="94" spans="1:244" ht="15.75" outlineLevel="2" x14ac:dyDescent="0.2">
      <c r="A94" s="99" t="s">
        <v>542</v>
      </c>
      <c r="B94" s="63" t="s">
        <v>825</v>
      </c>
      <c r="C94" s="58">
        <v>2.2999999999999998</v>
      </c>
      <c r="D94" s="58">
        <f t="shared" si="76"/>
        <v>4000</v>
      </c>
      <c r="E94" s="58">
        <f t="shared" si="80"/>
        <v>0</v>
      </c>
      <c r="F94" s="58">
        <v>0</v>
      </c>
      <c r="G94" s="58">
        <v>0</v>
      </c>
      <c r="H94" s="59">
        <v>0</v>
      </c>
      <c r="I94" s="58">
        <f t="shared" si="81"/>
        <v>0</v>
      </c>
      <c r="J94" s="59">
        <v>0</v>
      </c>
      <c r="K94" s="58">
        <v>0</v>
      </c>
      <c r="L94" s="58">
        <v>0</v>
      </c>
      <c r="M94" s="58">
        <f t="shared" ref="M94:M95" si="89">SUM(N94:P94)</f>
        <v>4000</v>
      </c>
      <c r="N94" s="58">
        <v>0</v>
      </c>
      <c r="O94" s="58">
        <v>4000</v>
      </c>
      <c r="P94" s="58">
        <v>0</v>
      </c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64" t="s">
        <v>802</v>
      </c>
    </row>
    <row r="95" spans="1:244" s="87" customFormat="1" ht="15.75" outlineLevel="2" x14ac:dyDescent="0.2">
      <c r="A95" s="99" t="s">
        <v>729</v>
      </c>
      <c r="B95" s="63" t="s">
        <v>826</v>
      </c>
      <c r="C95" s="58">
        <v>0.6</v>
      </c>
      <c r="D95" s="58">
        <f t="shared" si="76"/>
        <v>4000</v>
      </c>
      <c r="E95" s="58">
        <f t="shared" si="80"/>
        <v>0</v>
      </c>
      <c r="F95" s="58">
        <v>0</v>
      </c>
      <c r="G95" s="58">
        <v>0</v>
      </c>
      <c r="H95" s="59">
        <v>0</v>
      </c>
      <c r="I95" s="58">
        <f t="shared" si="81"/>
        <v>0</v>
      </c>
      <c r="J95" s="59">
        <v>0</v>
      </c>
      <c r="K95" s="58">
        <v>0</v>
      </c>
      <c r="L95" s="58">
        <v>0</v>
      </c>
      <c r="M95" s="58">
        <f t="shared" si="89"/>
        <v>4000</v>
      </c>
      <c r="N95" s="58">
        <v>0</v>
      </c>
      <c r="O95" s="58">
        <v>4000</v>
      </c>
      <c r="P95" s="58">
        <v>0</v>
      </c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64" t="s">
        <v>827</v>
      </c>
    </row>
    <row r="96" spans="1:244" s="54" customFormat="1" ht="15.75" outlineLevel="1" x14ac:dyDescent="0.2">
      <c r="A96" s="29">
        <v>7</v>
      </c>
      <c r="B96" s="29" t="s">
        <v>257</v>
      </c>
      <c r="C96" s="31">
        <f>SUM(C97:C101)</f>
        <v>6.4429999999999996</v>
      </c>
      <c r="D96" s="31">
        <f t="shared" ref="D96:P96" si="90">SUM(D97:D101)</f>
        <v>35300</v>
      </c>
      <c r="E96" s="31">
        <f t="shared" si="90"/>
        <v>35300</v>
      </c>
      <c r="F96" s="31">
        <f t="shared" si="90"/>
        <v>0</v>
      </c>
      <c r="G96" s="31">
        <f t="shared" si="90"/>
        <v>35300</v>
      </c>
      <c r="H96" s="31">
        <f t="shared" si="90"/>
        <v>0</v>
      </c>
      <c r="I96" s="31">
        <f t="shared" si="90"/>
        <v>0</v>
      </c>
      <c r="J96" s="31">
        <f t="shared" si="90"/>
        <v>0</v>
      </c>
      <c r="K96" s="31">
        <f t="shared" si="90"/>
        <v>0</v>
      </c>
      <c r="L96" s="31">
        <f t="shared" si="90"/>
        <v>0</v>
      </c>
      <c r="M96" s="31">
        <f t="shared" si="90"/>
        <v>0</v>
      </c>
      <c r="N96" s="31">
        <f t="shared" si="90"/>
        <v>0</v>
      </c>
      <c r="O96" s="31">
        <f t="shared" si="90"/>
        <v>0</v>
      </c>
      <c r="P96" s="31">
        <f t="shared" si="90"/>
        <v>0</v>
      </c>
      <c r="Q96" s="72" t="s">
        <v>41</v>
      </c>
      <c r="R96" s="72" t="s">
        <v>41</v>
      </c>
      <c r="S96" s="72" t="s">
        <v>41</v>
      </c>
      <c r="T96" s="72" t="s">
        <v>41</v>
      </c>
      <c r="U96" s="72" t="s">
        <v>41</v>
      </c>
      <c r="V96" s="72" t="s">
        <v>41</v>
      </c>
      <c r="W96" s="72" t="s">
        <v>41</v>
      </c>
      <c r="X96" s="72" t="s">
        <v>41</v>
      </c>
      <c r="Y96" s="72" t="s">
        <v>41</v>
      </c>
      <c r="Z96" s="72" t="s">
        <v>41</v>
      </c>
      <c r="AA96" s="72" t="s">
        <v>41</v>
      </c>
      <c r="AB96" s="72" t="s">
        <v>41</v>
      </c>
      <c r="AC96" s="72" t="s">
        <v>41</v>
      </c>
      <c r="AD96" s="72" t="s">
        <v>41</v>
      </c>
      <c r="AE96" s="72" t="s">
        <v>41</v>
      </c>
      <c r="AF96" s="72" t="s">
        <v>41</v>
      </c>
      <c r="AG96" s="52" t="s">
        <v>41</v>
      </c>
      <c r="AH96" s="52" t="s">
        <v>41</v>
      </c>
      <c r="AI96" s="52" t="s">
        <v>41</v>
      </c>
      <c r="AJ96" s="52" t="s">
        <v>41</v>
      </c>
      <c r="AK96" s="52" t="s">
        <v>41</v>
      </c>
      <c r="AL96" s="52" t="s">
        <v>41</v>
      </c>
      <c r="AM96" s="52" t="s">
        <v>41</v>
      </c>
      <c r="AN96" s="52" t="s">
        <v>41</v>
      </c>
      <c r="AO96" s="52" t="s">
        <v>41</v>
      </c>
      <c r="AP96" s="53"/>
      <c r="AZ96" s="34">
        <f t="shared" si="12"/>
        <v>35300</v>
      </c>
      <c r="BA96" s="34">
        <f t="shared" si="13"/>
        <v>0</v>
      </c>
    </row>
    <row r="97" spans="1:244" s="91" customFormat="1" ht="15.75" outlineLevel="2" x14ac:dyDescent="0.25">
      <c r="A97" s="99" t="s">
        <v>258</v>
      </c>
      <c r="B97" s="57" t="s">
        <v>259</v>
      </c>
      <c r="C97" s="58">
        <v>4.3330000000000002</v>
      </c>
      <c r="D97" s="58">
        <f t="shared" si="76"/>
        <v>11300</v>
      </c>
      <c r="E97" s="58">
        <f t="shared" ref="E97:E99" si="91">SUM(F97:H97)</f>
        <v>11300</v>
      </c>
      <c r="F97" s="58">
        <v>0</v>
      </c>
      <c r="G97" s="58">
        <v>11300</v>
      </c>
      <c r="H97" s="58">
        <v>0</v>
      </c>
      <c r="I97" s="58">
        <f t="shared" ref="I97:I101" si="92">SUM(J97:L97)</f>
        <v>0</v>
      </c>
      <c r="J97" s="59">
        <v>0</v>
      </c>
      <c r="K97" s="58">
        <v>0</v>
      </c>
      <c r="L97" s="58">
        <v>0</v>
      </c>
      <c r="M97" s="58">
        <f t="shared" ref="M97:M101" si="93">SUM(N97:P97)</f>
        <v>0</v>
      </c>
      <c r="N97" s="59">
        <v>0</v>
      </c>
      <c r="O97" s="58">
        <v>0</v>
      </c>
      <c r="P97" s="58">
        <v>0</v>
      </c>
      <c r="Q97" s="60" t="s">
        <v>49</v>
      </c>
      <c r="R97" s="74">
        <v>44253</v>
      </c>
      <c r="S97" s="74">
        <f>R97+5</f>
        <v>44258</v>
      </c>
      <c r="T97" s="74">
        <f t="shared" ref="T97" si="94">S97+10</f>
        <v>44268</v>
      </c>
      <c r="U97" s="74">
        <f t="shared" ref="U97" si="95">T97+7</f>
        <v>44275</v>
      </c>
      <c r="V97" s="74">
        <f t="shared" ref="V97" si="96">U97+10</f>
        <v>44285</v>
      </c>
      <c r="W97" s="74">
        <f>V97+120</f>
        <v>44405</v>
      </c>
      <c r="X97" s="74"/>
      <c r="Y97" s="74"/>
      <c r="Z97" s="74"/>
      <c r="AA97" s="74"/>
      <c r="AB97" s="74"/>
      <c r="AC97" s="74">
        <f t="shared" ref="AC97" si="97">U97+2</f>
        <v>44277</v>
      </c>
      <c r="AD97" s="74">
        <f t="shared" ref="AD97" si="98">V97+1</f>
        <v>44286</v>
      </c>
      <c r="AE97" s="74">
        <v>44347</v>
      </c>
      <c r="AF97" s="74">
        <f t="shared" ref="AF97" si="99">W97+10</f>
        <v>44415</v>
      </c>
      <c r="AG97" s="58"/>
      <c r="AH97" s="58"/>
      <c r="AI97" s="58"/>
      <c r="AJ97" s="58"/>
      <c r="AK97" s="58"/>
      <c r="AL97" s="58"/>
      <c r="AM97" s="58"/>
      <c r="AN97" s="58"/>
      <c r="AO97" s="58"/>
      <c r="AP97" s="89" t="s">
        <v>220</v>
      </c>
      <c r="AQ97" s="90"/>
      <c r="AR97" s="90"/>
      <c r="AS97" s="90"/>
      <c r="AT97" s="90"/>
      <c r="AU97" s="90"/>
      <c r="AV97" s="90"/>
      <c r="AW97" s="90"/>
      <c r="AX97" s="90"/>
      <c r="AY97" s="90"/>
      <c r="AZ97" s="34">
        <f t="shared" si="12"/>
        <v>11300</v>
      </c>
      <c r="BA97" s="34">
        <f t="shared" si="13"/>
        <v>0</v>
      </c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</row>
    <row r="98" spans="1:244" s="100" customFormat="1" ht="15.75" outlineLevel="2" x14ac:dyDescent="0.2">
      <c r="A98" s="99" t="s">
        <v>260</v>
      </c>
      <c r="B98" s="63" t="s">
        <v>261</v>
      </c>
      <c r="C98" s="58">
        <v>2.11</v>
      </c>
      <c r="D98" s="58">
        <f t="shared" si="76"/>
        <v>4000</v>
      </c>
      <c r="E98" s="58">
        <f t="shared" si="91"/>
        <v>4000</v>
      </c>
      <c r="F98" s="58">
        <v>0</v>
      </c>
      <c r="G98" s="58">
        <v>4000</v>
      </c>
      <c r="H98" s="59">
        <v>0</v>
      </c>
      <c r="I98" s="58">
        <f t="shared" si="92"/>
        <v>0</v>
      </c>
      <c r="J98" s="59">
        <v>0</v>
      </c>
      <c r="K98" s="58">
        <v>0</v>
      </c>
      <c r="L98" s="58">
        <v>0</v>
      </c>
      <c r="M98" s="58">
        <f t="shared" si="93"/>
        <v>0</v>
      </c>
      <c r="N98" s="59">
        <v>0</v>
      </c>
      <c r="O98" s="58">
        <v>0</v>
      </c>
      <c r="P98" s="58">
        <v>0</v>
      </c>
      <c r="Q98" s="60" t="s">
        <v>55</v>
      </c>
      <c r="R98" s="74">
        <v>44284</v>
      </c>
      <c r="S98" s="74">
        <f>R98+5</f>
        <v>44289</v>
      </c>
      <c r="T98" s="74">
        <f>S98+10</f>
        <v>44299</v>
      </c>
      <c r="U98" s="74">
        <f>T98+7</f>
        <v>44306</v>
      </c>
      <c r="V98" s="74">
        <f>U98+10</f>
        <v>44316</v>
      </c>
      <c r="W98" s="74">
        <f>V98+120</f>
        <v>44436</v>
      </c>
      <c r="X98" s="74"/>
      <c r="Y98" s="74"/>
      <c r="Z98" s="74"/>
      <c r="AA98" s="74"/>
      <c r="AB98" s="74"/>
      <c r="AC98" s="74" t="s">
        <v>55</v>
      </c>
      <c r="AD98" s="74">
        <f>V98+1</f>
        <v>44317</v>
      </c>
      <c r="AE98" s="74">
        <f>W98</f>
        <v>44436</v>
      </c>
      <c r="AF98" s="74" t="s">
        <v>55</v>
      </c>
      <c r="AG98" s="58"/>
      <c r="AH98" s="58"/>
      <c r="AI98" s="58"/>
      <c r="AJ98" s="58"/>
      <c r="AK98" s="58"/>
      <c r="AL98" s="58"/>
      <c r="AM98" s="58"/>
      <c r="AN98" s="58"/>
      <c r="AO98" s="58"/>
      <c r="AP98" s="64" t="s">
        <v>262</v>
      </c>
      <c r="AZ98" s="34">
        <f t="shared" si="12"/>
        <v>4000</v>
      </c>
      <c r="BA98" s="34">
        <f t="shared" si="13"/>
        <v>0</v>
      </c>
    </row>
    <row r="99" spans="1:244" s="87" customFormat="1" ht="15.75" outlineLevel="2" x14ac:dyDescent="0.2">
      <c r="A99" s="99" t="s">
        <v>263</v>
      </c>
      <c r="B99" s="57" t="s">
        <v>264</v>
      </c>
      <c r="C99" s="58">
        <v>0</v>
      </c>
      <c r="D99" s="58">
        <f t="shared" si="76"/>
        <v>4000</v>
      </c>
      <c r="E99" s="58">
        <f t="shared" si="91"/>
        <v>4000</v>
      </c>
      <c r="F99" s="58">
        <v>0</v>
      </c>
      <c r="G99" s="58">
        <v>4000</v>
      </c>
      <c r="H99" s="59">
        <v>0</v>
      </c>
      <c r="I99" s="58">
        <f t="shared" si="92"/>
        <v>0</v>
      </c>
      <c r="J99" s="59">
        <v>0</v>
      </c>
      <c r="K99" s="58">
        <v>0</v>
      </c>
      <c r="L99" s="58">
        <v>0</v>
      </c>
      <c r="M99" s="58">
        <f t="shared" si="93"/>
        <v>0</v>
      </c>
      <c r="N99" s="59">
        <v>0</v>
      </c>
      <c r="O99" s="58">
        <v>0</v>
      </c>
      <c r="P99" s="58">
        <v>0</v>
      </c>
      <c r="Q99" s="60" t="s">
        <v>55</v>
      </c>
      <c r="R99" s="74">
        <v>44281</v>
      </c>
      <c r="S99" s="74">
        <f>R99+5</f>
        <v>44286</v>
      </c>
      <c r="T99" s="74">
        <f>S99+10</f>
        <v>44296</v>
      </c>
      <c r="U99" s="74">
        <f>T99+7</f>
        <v>44303</v>
      </c>
      <c r="V99" s="74">
        <f>U99+10</f>
        <v>44313</v>
      </c>
      <c r="W99" s="74">
        <f>V99+90</f>
        <v>44403</v>
      </c>
      <c r="X99" s="74"/>
      <c r="Y99" s="74"/>
      <c r="Z99" s="74"/>
      <c r="AA99" s="74"/>
      <c r="AB99" s="74"/>
      <c r="AC99" s="74">
        <f>U99+2</f>
        <v>44305</v>
      </c>
      <c r="AD99" s="74">
        <f>V99+1</f>
        <v>44314</v>
      </c>
      <c r="AE99" s="74">
        <f>W99</f>
        <v>44403</v>
      </c>
      <c r="AF99" s="74" t="s">
        <v>55</v>
      </c>
      <c r="AG99" s="58"/>
      <c r="AH99" s="58"/>
      <c r="AI99" s="58"/>
      <c r="AJ99" s="58"/>
      <c r="AK99" s="58"/>
      <c r="AL99" s="58"/>
      <c r="AM99" s="58"/>
      <c r="AN99" s="58"/>
      <c r="AO99" s="58"/>
      <c r="AP99" s="64" t="s">
        <v>265</v>
      </c>
      <c r="AZ99" s="34">
        <f t="shared" si="12"/>
        <v>4000</v>
      </c>
      <c r="BA99" s="34">
        <f t="shared" si="13"/>
        <v>0</v>
      </c>
    </row>
    <row r="100" spans="1:244" ht="15.75" outlineLevel="2" x14ac:dyDescent="0.2">
      <c r="A100" s="99" t="s">
        <v>266</v>
      </c>
      <c r="B100" s="78" t="s">
        <v>267</v>
      </c>
      <c r="C100" s="58">
        <v>0</v>
      </c>
      <c r="D100" s="58">
        <f t="shared" si="76"/>
        <v>8000</v>
      </c>
      <c r="E100" s="58">
        <f t="shared" ref="E100:E101" si="100">F100+G100+H100</f>
        <v>8000</v>
      </c>
      <c r="F100" s="58">
        <v>0</v>
      </c>
      <c r="G100" s="58">
        <v>8000</v>
      </c>
      <c r="H100" s="58">
        <v>0</v>
      </c>
      <c r="I100" s="58">
        <f t="shared" si="92"/>
        <v>0</v>
      </c>
      <c r="J100" s="59">
        <v>0</v>
      </c>
      <c r="K100" s="58">
        <v>0</v>
      </c>
      <c r="L100" s="58">
        <v>0</v>
      </c>
      <c r="M100" s="58">
        <f t="shared" si="93"/>
        <v>0</v>
      </c>
      <c r="N100" s="59">
        <v>0</v>
      </c>
      <c r="O100" s="58">
        <v>0</v>
      </c>
      <c r="P100" s="58">
        <v>0</v>
      </c>
      <c r="Q100" s="60" t="s">
        <v>55</v>
      </c>
      <c r="R100" s="74">
        <v>44317</v>
      </c>
      <c r="S100" s="74">
        <f t="shared" ref="S100:S101" si="101">R100+5</f>
        <v>44322</v>
      </c>
      <c r="T100" s="74">
        <f t="shared" ref="T100:T101" si="102">S100+10</f>
        <v>44332</v>
      </c>
      <c r="U100" s="74">
        <f t="shared" ref="U100:U101" si="103">T100+7</f>
        <v>44339</v>
      </c>
      <c r="V100" s="74">
        <f t="shared" ref="V100:V101" si="104">U100+10</f>
        <v>44349</v>
      </c>
      <c r="W100" s="74">
        <f t="shared" ref="W100:W101" si="105">V100+90</f>
        <v>44439</v>
      </c>
      <c r="X100" s="74"/>
      <c r="Y100" s="74"/>
      <c r="Z100" s="74"/>
      <c r="AA100" s="74"/>
      <c r="AB100" s="74"/>
      <c r="AC100" s="74" t="s">
        <v>55</v>
      </c>
      <c r="AD100" s="74">
        <f t="shared" ref="AD100:AD101" si="106">V100+1</f>
        <v>44350</v>
      </c>
      <c r="AE100" s="74">
        <f t="shared" ref="AE100:AE101" si="107">W100</f>
        <v>44439</v>
      </c>
      <c r="AF100" s="74" t="s">
        <v>55</v>
      </c>
      <c r="AG100" s="58"/>
      <c r="AH100" s="58"/>
      <c r="AI100" s="58"/>
      <c r="AJ100" s="58"/>
      <c r="AK100" s="58"/>
      <c r="AL100" s="58"/>
      <c r="AM100" s="58"/>
      <c r="AN100" s="58"/>
      <c r="AO100" s="58"/>
      <c r="AZ100" s="34">
        <f t="shared" si="12"/>
        <v>8000</v>
      </c>
      <c r="BA100" s="34">
        <f t="shared" si="13"/>
        <v>0</v>
      </c>
    </row>
    <row r="101" spans="1:244" ht="15.75" outlineLevel="2" x14ac:dyDescent="0.2">
      <c r="A101" s="99" t="s">
        <v>268</v>
      </c>
      <c r="B101" s="78" t="s">
        <v>269</v>
      </c>
      <c r="C101" s="58">
        <v>0</v>
      </c>
      <c r="D101" s="58">
        <f t="shared" si="76"/>
        <v>8000</v>
      </c>
      <c r="E101" s="58">
        <f t="shared" si="100"/>
        <v>8000</v>
      </c>
      <c r="F101" s="58">
        <v>0</v>
      </c>
      <c r="G101" s="58">
        <v>8000</v>
      </c>
      <c r="H101" s="58">
        <v>0</v>
      </c>
      <c r="I101" s="58">
        <f t="shared" si="92"/>
        <v>0</v>
      </c>
      <c r="J101" s="59">
        <v>0</v>
      </c>
      <c r="K101" s="58">
        <v>0</v>
      </c>
      <c r="L101" s="58">
        <v>0</v>
      </c>
      <c r="M101" s="58">
        <f t="shared" si="93"/>
        <v>0</v>
      </c>
      <c r="N101" s="59">
        <v>0</v>
      </c>
      <c r="O101" s="58">
        <v>0</v>
      </c>
      <c r="P101" s="58">
        <v>0</v>
      </c>
      <c r="Q101" s="60" t="s">
        <v>55</v>
      </c>
      <c r="R101" s="74">
        <v>44317</v>
      </c>
      <c r="S101" s="74">
        <f t="shared" si="101"/>
        <v>44322</v>
      </c>
      <c r="T101" s="74">
        <f t="shared" si="102"/>
        <v>44332</v>
      </c>
      <c r="U101" s="74">
        <f t="shared" si="103"/>
        <v>44339</v>
      </c>
      <c r="V101" s="74">
        <f t="shared" si="104"/>
        <v>44349</v>
      </c>
      <c r="W101" s="74">
        <f t="shared" si="105"/>
        <v>44439</v>
      </c>
      <c r="X101" s="74"/>
      <c r="Y101" s="74"/>
      <c r="Z101" s="74"/>
      <c r="AA101" s="74"/>
      <c r="AB101" s="74"/>
      <c r="AC101" s="74" t="s">
        <v>55</v>
      </c>
      <c r="AD101" s="74">
        <f t="shared" si="106"/>
        <v>44350</v>
      </c>
      <c r="AE101" s="74">
        <f t="shared" si="107"/>
        <v>44439</v>
      </c>
      <c r="AF101" s="74" t="s">
        <v>55</v>
      </c>
      <c r="AG101" s="58"/>
      <c r="AH101" s="58"/>
      <c r="AI101" s="58"/>
      <c r="AJ101" s="58"/>
      <c r="AK101" s="58"/>
      <c r="AL101" s="58"/>
      <c r="AM101" s="58"/>
      <c r="AN101" s="58"/>
      <c r="AO101" s="58"/>
      <c r="AZ101" s="34">
        <f t="shared" si="12"/>
        <v>8000</v>
      </c>
      <c r="BA101" s="34">
        <f t="shared" si="13"/>
        <v>0</v>
      </c>
    </row>
    <row r="102" spans="1:244" s="54" customFormat="1" ht="15.75" outlineLevel="1" x14ac:dyDescent="0.2">
      <c r="A102" s="101" t="s">
        <v>270</v>
      </c>
      <c r="B102" s="29" t="s">
        <v>271</v>
      </c>
      <c r="C102" s="31">
        <f>C103</f>
        <v>0</v>
      </c>
      <c r="D102" s="31">
        <f t="shared" ref="D102:P102" si="108">D103</f>
        <v>35000</v>
      </c>
      <c r="E102" s="31">
        <f t="shared" si="108"/>
        <v>35000</v>
      </c>
      <c r="F102" s="31">
        <f t="shared" si="108"/>
        <v>0</v>
      </c>
      <c r="G102" s="31">
        <f t="shared" si="108"/>
        <v>35000</v>
      </c>
      <c r="H102" s="31">
        <f t="shared" si="108"/>
        <v>0</v>
      </c>
      <c r="I102" s="31">
        <f t="shared" si="108"/>
        <v>0</v>
      </c>
      <c r="J102" s="31">
        <f t="shared" si="108"/>
        <v>0</v>
      </c>
      <c r="K102" s="31">
        <f t="shared" si="108"/>
        <v>0</v>
      </c>
      <c r="L102" s="31">
        <f t="shared" si="108"/>
        <v>0</v>
      </c>
      <c r="M102" s="31">
        <f t="shared" si="108"/>
        <v>0</v>
      </c>
      <c r="N102" s="31">
        <f t="shared" si="108"/>
        <v>0</v>
      </c>
      <c r="O102" s="31">
        <f t="shared" si="108"/>
        <v>0</v>
      </c>
      <c r="P102" s="31">
        <f t="shared" si="108"/>
        <v>0</v>
      </c>
      <c r="Q102" s="52" t="s">
        <v>41</v>
      </c>
      <c r="R102" s="72" t="s">
        <v>41</v>
      </c>
      <c r="S102" s="72" t="s">
        <v>41</v>
      </c>
      <c r="T102" s="72" t="s">
        <v>41</v>
      </c>
      <c r="U102" s="72" t="s">
        <v>41</v>
      </c>
      <c r="V102" s="72" t="s">
        <v>41</v>
      </c>
      <c r="W102" s="72" t="s">
        <v>41</v>
      </c>
      <c r="X102" s="52" t="s">
        <v>41</v>
      </c>
      <c r="Y102" s="52" t="s">
        <v>41</v>
      </c>
      <c r="Z102" s="52" t="s">
        <v>41</v>
      </c>
      <c r="AA102" s="52" t="s">
        <v>41</v>
      </c>
      <c r="AB102" s="52" t="s">
        <v>41</v>
      </c>
      <c r="AC102" s="52" t="s">
        <v>41</v>
      </c>
      <c r="AD102" s="52" t="s">
        <v>41</v>
      </c>
      <c r="AE102" s="52" t="s">
        <v>41</v>
      </c>
      <c r="AF102" s="52" t="s">
        <v>41</v>
      </c>
      <c r="AG102" s="52" t="s">
        <v>41</v>
      </c>
      <c r="AH102" s="52" t="s">
        <v>41</v>
      </c>
      <c r="AI102" s="52" t="s">
        <v>41</v>
      </c>
      <c r="AJ102" s="52" t="s">
        <v>41</v>
      </c>
      <c r="AK102" s="52" t="s">
        <v>41</v>
      </c>
      <c r="AL102" s="52" t="s">
        <v>41</v>
      </c>
      <c r="AM102" s="52" t="s">
        <v>41</v>
      </c>
      <c r="AN102" s="52" t="s">
        <v>41</v>
      </c>
      <c r="AO102" s="52" t="s">
        <v>41</v>
      </c>
      <c r="AP102" s="102"/>
      <c r="AZ102" s="34">
        <f t="shared" si="12"/>
        <v>35000</v>
      </c>
      <c r="BA102" s="34">
        <f t="shared" si="13"/>
        <v>0</v>
      </c>
    </row>
    <row r="103" spans="1:244" s="95" customFormat="1" ht="31.5" outlineLevel="2" x14ac:dyDescent="0.2">
      <c r="A103" s="56" t="s">
        <v>272</v>
      </c>
      <c r="B103" s="63" t="s">
        <v>273</v>
      </c>
      <c r="C103" s="58">
        <v>0</v>
      </c>
      <c r="D103" s="58">
        <f t="shared" si="76"/>
        <v>35000</v>
      </c>
      <c r="E103" s="58">
        <f t="shared" ref="E103" si="109">SUM(F103:H103)</f>
        <v>35000</v>
      </c>
      <c r="F103" s="58">
        <v>0</v>
      </c>
      <c r="G103" s="58">
        <v>35000</v>
      </c>
      <c r="H103" s="59">
        <v>0</v>
      </c>
      <c r="I103" s="58">
        <f t="shared" ref="I103" si="110">SUM(J103:L103)</f>
        <v>0</v>
      </c>
      <c r="J103" s="59">
        <v>0</v>
      </c>
      <c r="K103" s="58">
        <v>0</v>
      </c>
      <c r="L103" s="58">
        <v>0</v>
      </c>
      <c r="M103" s="58">
        <f t="shared" ref="M103" si="111">SUM(N103:P103)</f>
        <v>0</v>
      </c>
      <c r="N103" s="59">
        <v>0</v>
      </c>
      <c r="O103" s="58">
        <v>0</v>
      </c>
      <c r="P103" s="58">
        <v>0</v>
      </c>
      <c r="Q103" s="58" t="s">
        <v>49</v>
      </c>
      <c r="R103" s="58" t="s">
        <v>131</v>
      </c>
      <c r="S103" s="60" t="s">
        <v>69</v>
      </c>
      <c r="T103" s="60" t="s">
        <v>96</v>
      </c>
      <c r="U103" s="60" t="s">
        <v>71</v>
      </c>
      <c r="V103" s="60" t="s">
        <v>97</v>
      </c>
      <c r="W103" s="60" t="s">
        <v>72</v>
      </c>
      <c r="X103" s="60"/>
      <c r="Y103" s="60"/>
      <c r="Z103" s="60"/>
      <c r="AA103" s="60"/>
      <c r="AB103" s="60"/>
      <c r="AC103" s="60" t="s">
        <v>97</v>
      </c>
      <c r="AD103" s="60" t="s">
        <v>79</v>
      </c>
      <c r="AE103" s="60" t="s">
        <v>72</v>
      </c>
      <c r="AF103" s="60" t="s">
        <v>229</v>
      </c>
      <c r="AG103" s="58"/>
      <c r="AH103" s="58"/>
      <c r="AI103" s="58"/>
      <c r="AJ103" s="58"/>
      <c r="AK103" s="58"/>
      <c r="AL103" s="58"/>
      <c r="AM103" s="58"/>
      <c r="AN103" s="58"/>
      <c r="AO103" s="58"/>
      <c r="AP103" s="94">
        <v>25000</v>
      </c>
      <c r="AZ103" s="34">
        <f t="shared" si="12"/>
        <v>35000</v>
      </c>
      <c r="BA103" s="34">
        <f t="shared" si="13"/>
        <v>0</v>
      </c>
    </row>
    <row r="104" spans="1:244" s="54" customFormat="1" ht="15.75" outlineLevel="1" x14ac:dyDescent="0.2">
      <c r="A104" s="29">
        <v>9</v>
      </c>
      <c r="B104" s="29" t="s">
        <v>274</v>
      </c>
      <c r="C104" s="31">
        <f t="shared" ref="C104:AO104" si="112">SUM(C105:C120)</f>
        <v>7.0625000000000009</v>
      </c>
      <c r="D104" s="31">
        <f t="shared" si="112"/>
        <v>83850</v>
      </c>
      <c r="E104" s="31">
        <f t="shared" si="112"/>
        <v>77150</v>
      </c>
      <c r="F104" s="31">
        <f t="shared" si="112"/>
        <v>0</v>
      </c>
      <c r="G104" s="31">
        <f t="shared" si="112"/>
        <v>77150</v>
      </c>
      <c r="H104" s="31">
        <f t="shared" si="112"/>
        <v>0</v>
      </c>
      <c r="I104" s="31">
        <f t="shared" si="112"/>
        <v>6700</v>
      </c>
      <c r="J104" s="31">
        <f t="shared" si="112"/>
        <v>0</v>
      </c>
      <c r="K104" s="31">
        <f t="shared" si="112"/>
        <v>6700</v>
      </c>
      <c r="L104" s="31">
        <f t="shared" si="112"/>
        <v>0</v>
      </c>
      <c r="M104" s="31">
        <f t="shared" si="112"/>
        <v>0</v>
      </c>
      <c r="N104" s="31">
        <f t="shared" si="112"/>
        <v>0</v>
      </c>
      <c r="O104" s="31">
        <f t="shared" si="112"/>
        <v>0</v>
      </c>
      <c r="P104" s="31">
        <f t="shared" si="112"/>
        <v>0</v>
      </c>
      <c r="Q104" s="31">
        <f t="shared" si="112"/>
        <v>0</v>
      </c>
      <c r="R104" s="31">
        <f t="shared" si="112"/>
        <v>443250</v>
      </c>
      <c r="S104" s="31">
        <f t="shared" si="112"/>
        <v>443300</v>
      </c>
      <c r="T104" s="31">
        <f t="shared" si="112"/>
        <v>443400</v>
      </c>
      <c r="U104" s="31">
        <f t="shared" si="112"/>
        <v>443470</v>
      </c>
      <c r="V104" s="31">
        <f t="shared" si="112"/>
        <v>443570</v>
      </c>
      <c r="W104" s="31">
        <f t="shared" si="112"/>
        <v>444620</v>
      </c>
      <c r="X104" s="31">
        <f t="shared" si="112"/>
        <v>0</v>
      </c>
      <c r="Y104" s="31">
        <f t="shared" si="112"/>
        <v>0</v>
      </c>
      <c r="Z104" s="31">
        <f t="shared" si="112"/>
        <v>0</v>
      </c>
      <c r="AA104" s="31">
        <f t="shared" si="112"/>
        <v>0</v>
      </c>
      <c r="AB104" s="31">
        <f t="shared" si="112"/>
        <v>0</v>
      </c>
      <c r="AC104" s="31">
        <f t="shared" si="112"/>
        <v>177481</v>
      </c>
      <c r="AD104" s="31">
        <f t="shared" si="112"/>
        <v>443580</v>
      </c>
      <c r="AE104" s="31">
        <f t="shared" si="112"/>
        <v>444561</v>
      </c>
      <c r="AF104" s="31">
        <f t="shared" si="112"/>
        <v>178033</v>
      </c>
      <c r="AG104" s="31">
        <f t="shared" si="112"/>
        <v>0</v>
      </c>
      <c r="AH104" s="31">
        <f t="shared" si="112"/>
        <v>0</v>
      </c>
      <c r="AI104" s="31">
        <f t="shared" si="112"/>
        <v>0</v>
      </c>
      <c r="AJ104" s="31">
        <f t="shared" si="112"/>
        <v>0</v>
      </c>
      <c r="AK104" s="31">
        <f t="shared" si="112"/>
        <v>0</v>
      </c>
      <c r="AL104" s="31">
        <f t="shared" si="112"/>
        <v>0</v>
      </c>
      <c r="AM104" s="31">
        <f t="shared" si="112"/>
        <v>0</v>
      </c>
      <c r="AN104" s="31">
        <f t="shared" si="112"/>
        <v>0</v>
      </c>
      <c r="AO104" s="31">
        <f t="shared" si="112"/>
        <v>0</v>
      </c>
      <c r="AP104" s="53"/>
      <c r="AZ104" s="34">
        <f t="shared" si="12"/>
        <v>77150</v>
      </c>
      <c r="BA104" s="34">
        <f t="shared" si="13"/>
        <v>0</v>
      </c>
    </row>
    <row r="105" spans="1:244" s="91" customFormat="1" ht="15.75" outlineLevel="2" x14ac:dyDescent="0.25">
      <c r="A105" s="99" t="s">
        <v>275</v>
      </c>
      <c r="B105" s="57" t="s">
        <v>276</v>
      </c>
      <c r="C105" s="58">
        <v>2.4525000000000001</v>
      </c>
      <c r="D105" s="58">
        <f t="shared" si="76"/>
        <v>13300</v>
      </c>
      <c r="E105" s="58">
        <f t="shared" ref="E105:E115" si="113">SUM(F105:H105)</f>
        <v>13300</v>
      </c>
      <c r="F105" s="58">
        <v>0</v>
      </c>
      <c r="G105" s="58">
        <v>13300</v>
      </c>
      <c r="H105" s="58">
        <v>0</v>
      </c>
      <c r="I105" s="58">
        <f t="shared" ref="I105:I120" si="114">SUM(J105:L105)</f>
        <v>0</v>
      </c>
      <c r="J105" s="59">
        <v>0</v>
      </c>
      <c r="K105" s="58">
        <v>0</v>
      </c>
      <c r="L105" s="58">
        <v>0</v>
      </c>
      <c r="M105" s="58">
        <f t="shared" ref="M105:M120" si="115">SUM(N105:P105)</f>
        <v>0</v>
      </c>
      <c r="N105" s="59">
        <v>0</v>
      </c>
      <c r="O105" s="58">
        <v>0</v>
      </c>
      <c r="P105" s="58">
        <v>0</v>
      </c>
      <c r="Q105" s="60" t="s">
        <v>49</v>
      </c>
      <c r="R105" s="74">
        <v>44251</v>
      </c>
      <c r="S105" s="74">
        <f>R105+5</f>
        <v>44256</v>
      </c>
      <c r="T105" s="74">
        <f t="shared" ref="T105" si="116">S105+10</f>
        <v>44266</v>
      </c>
      <c r="U105" s="74">
        <f t="shared" ref="U105" si="117">T105+7</f>
        <v>44273</v>
      </c>
      <c r="V105" s="74">
        <f t="shared" ref="V105" si="118">U105+10</f>
        <v>44283</v>
      </c>
      <c r="W105" s="74">
        <f>V105+120</f>
        <v>44403</v>
      </c>
      <c r="X105" s="74"/>
      <c r="Y105" s="74"/>
      <c r="Z105" s="74"/>
      <c r="AA105" s="74"/>
      <c r="AB105" s="74"/>
      <c r="AC105" s="74">
        <f t="shared" ref="AC105" si="119">U105+2</f>
        <v>44275</v>
      </c>
      <c r="AD105" s="74">
        <f t="shared" ref="AD105" si="120">V105+1</f>
        <v>44284</v>
      </c>
      <c r="AE105" s="74">
        <v>44344</v>
      </c>
      <c r="AF105" s="74">
        <f t="shared" ref="AF105" si="121">W105+10</f>
        <v>44413</v>
      </c>
      <c r="AG105" s="58"/>
      <c r="AH105" s="58"/>
      <c r="AI105" s="58"/>
      <c r="AJ105" s="58"/>
      <c r="AK105" s="58"/>
      <c r="AL105" s="58"/>
      <c r="AM105" s="58"/>
      <c r="AN105" s="58"/>
      <c r="AO105" s="58"/>
      <c r="AP105" s="89" t="s">
        <v>220</v>
      </c>
      <c r="AQ105" s="90"/>
      <c r="AR105" s="90"/>
      <c r="AS105" s="90"/>
      <c r="AT105" s="90"/>
      <c r="AU105" s="90"/>
      <c r="AV105" s="90"/>
      <c r="AW105" s="90"/>
      <c r="AX105" s="90"/>
      <c r="AY105" s="90"/>
      <c r="AZ105" s="34">
        <f t="shared" ref="AZ105:AZ183" si="122">SUM(F105:H105)</f>
        <v>13300</v>
      </c>
      <c r="BA105" s="34">
        <f t="shared" ref="BA105:BA183" si="123">AZ105-E105</f>
        <v>0</v>
      </c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  <c r="HR105" s="90"/>
      <c r="HS105" s="90"/>
      <c r="HT105" s="90"/>
      <c r="HU105" s="90"/>
      <c r="HV105" s="90"/>
      <c r="HW105" s="90"/>
      <c r="HX105" s="90"/>
      <c r="HY105" s="90"/>
      <c r="HZ105" s="90"/>
      <c r="IA105" s="90"/>
      <c r="IB105" s="90"/>
      <c r="IC105" s="90"/>
      <c r="ID105" s="90"/>
      <c r="IE105" s="90"/>
      <c r="IF105" s="90"/>
      <c r="IG105" s="90"/>
      <c r="IH105" s="90"/>
      <c r="II105" s="90"/>
      <c r="IJ105" s="90"/>
    </row>
    <row r="106" spans="1:244" ht="15.75" outlineLevel="2" x14ac:dyDescent="0.2">
      <c r="A106" s="99" t="s">
        <v>277</v>
      </c>
      <c r="B106" s="63" t="s">
        <v>278</v>
      </c>
      <c r="C106" s="58">
        <v>2</v>
      </c>
      <c r="D106" s="58">
        <f t="shared" si="76"/>
        <v>6000</v>
      </c>
      <c r="E106" s="58">
        <f t="shared" si="113"/>
        <v>6000</v>
      </c>
      <c r="F106" s="58">
        <v>0</v>
      </c>
      <c r="G106" s="58">
        <v>6000</v>
      </c>
      <c r="H106" s="59">
        <v>0</v>
      </c>
      <c r="I106" s="58">
        <f t="shared" si="114"/>
        <v>0</v>
      </c>
      <c r="J106" s="59">
        <v>0</v>
      </c>
      <c r="K106" s="58">
        <v>0</v>
      </c>
      <c r="L106" s="58">
        <v>0</v>
      </c>
      <c r="M106" s="58">
        <f t="shared" si="115"/>
        <v>0</v>
      </c>
      <c r="N106" s="59">
        <v>0</v>
      </c>
      <c r="O106" s="58">
        <v>0</v>
      </c>
      <c r="P106" s="58">
        <v>0</v>
      </c>
      <c r="Q106" s="60" t="s">
        <v>55</v>
      </c>
      <c r="R106" s="74">
        <v>44280</v>
      </c>
      <c r="S106" s="74">
        <f>R106+5</f>
        <v>44285</v>
      </c>
      <c r="T106" s="74">
        <f>S106+10</f>
        <v>44295</v>
      </c>
      <c r="U106" s="74">
        <f>T106+7</f>
        <v>44302</v>
      </c>
      <c r="V106" s="74">
        <f>U106+10</f>
        <v>44312</v>
      </c>
      <c r="W106" s="74">
        <f>V106+120</f>
        <v>44432</v>
      </c>
      <c r="X106" s="74"/>
      <c r="Y106" s="74"/>
      <c r="Z106" s="74"/>
      <c r="AA106" s="74"/>
      <c r="AB106" s="74"/>
      <c r="AC106" s="74" t="s">
        <v>55</v>
      </c>
      <c r="AD106" s="74">
        <f>V106+1</f>
        <v>44313</v>
      </c>
      <c r="AE106" s="74">
        <f>W106</f>
        <v>44432</v>
      </c>
      <c r="AF106" s="74" t="s">
        <v>55</v>
      </c>
      <c r="AG106" s="58"/>
      <c r="AH106" s="58"/>
      <c r="AI106" s="58"/>
      <c r="AJ106" s="58"/>
      <c r="AK106" s="58"/>
      <c r="AL106" s="58"/>
      <c r="AM106" s="58"/>
      <c r="AN106" s="58"/>
      <c r="AO106" s="58"/>
      <c r="AZ106" s="34">
        <f t="shared" si="122"/>
        <v>6000</v>
      </c>
      <c r="BA106" s="34">
        <f t="shared" si="123"/>
        <v>0</v>
      </c>
    </row>
    <row r="107" spans="1:244" s="104" customFormat="1" ht="38.25" outlineLevel="2" x14ac:dyDescent="0.2">
      <c r="A107" s="99" t="s">
        <v>279</v>
      </c>
      <c r="B107" s="159" t="s">
        <v>280</v>
      </c>
      <c r="C107" s="58">
        <v>0</v>
      </c>
      <c r="D107" s="58">
        <f t="shared" si="76"/>
        <v>8000</v>
      </c>
      <c r="E107" s="58">
        <f t="shared" si="113"/>
        <v>8000</v>
      </c>
      <c r="F107" s="58">
        <v>0</v>
      </c>
      <c r="G107" s="58">
        <v>8000</v>
      </c>
      <c r="H107" s="59">
        <v>0</v>
      </c>
      <c r="I107" s="58">
        <f t="shared" si="114"/>
        <v>0</v>
      </c>
      <c r="J107" s="59">
        <v>0</v>
      </c>
      <c r="K107" s="58">
        <v>0</v>
      </c>
      <c r="L107" s="58">
        <v>0</v>
      </c>
      <c r="M107" s="58">
        <f t="shared" si="115"/>
        <v>0</v>
      </c>
      <c r="N107" s="59">
        <v>0</v>
      </c>
      <c r="O107" s="58">
        <v>0</v>
      </c>
      <c r="P107" s="58">
        <v>0</v>
      </c>
      <c r="Q107" s="103" t="s">
        <v>281</v>
      </c>
      <c r="R107" s="74">
        <v>44378</v>
      </c>
      <c r="S107" s="74">
        <f>R107+5</f>
        <v>44383</v>
      </c>
      <c r="T107" s="74">
        <f>S107+10</f>
        <v>44393</v>
      </c>
      <c r="U107" s="74">
        <f>T107+7</f>
        <v>44400</v>
      </c>
      <c r="V107" s="74">
        <f>U107+10</f>
        <v>44410</v>
      </c>
      <c r="W107" s="74">
        <f>V107+120</f>
        <v>44530</v>
      </c>
      <c r="X107" s="74"/>
      <c r="Y107" s="74"/>
      <c r="Z107" s="74"/>
      <c r="AA107" s="74"/>
      <c r="AB107" s="74"/>
      <c r="AC107" s="74">
        <f>U107+2</f>
        <v>44402</v>
      </c>
      <c r="AD107" s="74">
        <f>V107+1</f>
        <v>44411</v>
      </c>
      <c r="AE107" s="74">
        <f>W107</f>
        <v>44530</v>
      </c>
      <c r="AF107" s="74">
        <f>W107+10</f>
        <v>44540</v>
      </c>
      <c r="AG107" s="58"/>
      <c r="AH107" s="58"/>
      <c r="AI107" s="58"/>
      <c r="AJ107" s="58"/>
      <c r="AK107" s="58"/>
      <c r="AL107" s="58"/>
      <c r="AM107" s="58"/>
      <c r="AN107" s="58"/>
      <c r="AO107" s="58"/>
      <c r="AP107" s="104" t="s">
        <v>282</v>
      </c>
      <c r="AZ107" s="34">
        <f t="shared" si="122"/>
        <v>8000</v>
      </c>
      <c r="BA107" s="34">
        <f t="shared" si="123"/>
        <v>0</v>
      </c>
    </row>
    <row r="108" spans="1:244" s="93" customFormat="1" ht="15.75" outlineLevel="2" x14ac:dyDescent="0.2">
      <c r="A108" s="99" t="s">
        <v>283</v>
      </c>
      <c r="B108" s="159" t="s">
        <v>284</v>
      </c>
      <c r="C108" s="58">
        <v>0</v>
      </c>
      <c r="D108" s="58">
        <f t="shared" si="76"/>
        <v>1300</v>
      </c>
      <c r="E108" s="58">
        <f t="shared" si="113"/>
        <v>1300</v>
      </c>
      <c r="F108" s="58">
        <v>0</v>
      </c>
      <c r="G108" s="144">
        <f>1000+300</f>
        <v>1300</v>
      </c>
      <c r="H108" s="58">
        <v>0</v>
      </c>
      <c r="I108" s="58">
        <f t="shared" si="114"/>
        <v>0</v>
      </c>
      <c r="J108" s="59">
        <v>0</v>
      </c>
      <c r="K108" s="58">
        <v>0</v>
      </c>
      <c r="L108" s="58">
        <v>0</v>
      </c>
      <c r="M108" s="58">
        <f t="shared" si="115"/>
        <v>0</v>
      </c>
      <c r="N108" s="59">
        <v>0</v>
      </c>
      <c r="O108" s="58">
        <v>0</v>
      </c>
      <c r="P108" s="58">
        <v>0</v>
      </c>
      <c r="Q108" s="58" t="s">
        <v>55</v>
      </c>
      <c r="R108" s="74" t="s">
        <v>160</v>
      </c>
      <c r="S108" s="74" t="s">
        <v>194</v>
      </c>
      <c r="T108" s="74" t="s">
        <v>195</v>
      </c>
      <c r="U108" s="74" t="s">
        <v>196</v>
      </c>
      <c r="V108" s="74" t="s">
        <v>197</v>
      </c>
      <c r="W108" s="74" t="s">
        <v>72</v>
      </c>
      <c r="X108" s="74"/>
      <c r="Y108" s="74"/>
      <c r="Z108" s="74"/>
      <c r="AA108" s="74"/>
      <c r="AB108" s="74"/>
      <c r="AC108" s="74" t="s">
        <v>55</v>
      </c>
      <c r="AD108" s="74" t="s">
        <v>198</v>
      </c>
      <c r="AE108" s="74" t="s">
        <v>72</v>
      </c>
      <c r="AF108" s="74" t="s">
        <v>55</v>
      </c>
      <c r="AG108" s="58"/>
      <c r="AH108" s="58"/>
      <c r="AI108" s="58"/>
      <c r="AJ108" s="58"/>
      <c r="AK108" s="58"/>
      <c r="AL108" s="58"/>
      <c r="AM108" s="58"/>
      <c r="AN108" s="58"/>
      <c r="AO108" s="58"/>
      <c r="AP108" s="92" t="s">
        <v>285</v>
      </c>
      <c r="AZ108" s="34">
        <f t="shared" si="122"/>
        <v>1300</v>
      </c>
      <c r="BA108" s="34">
        <f t="shared" si="123"/>
        <v>0</v>
      </c>
    </row>
    <row r="109" spans="1:244" s="93" customFormat="1" ht="15.75" outlineLevel="2" x14ac:dyDescent="0.2">
      <c r="A109" s="99" t="s">
        <v>286</v>
      </c>
      <c r="B109" s="63" t="s">
        <v>287</v>
      </c>
      <c r="C109" s="58">
        <v>0.36</v>
      </c>
      <c r="D109" s="58">
        <f t="shared" si="76"/>
        <v>1000</v>
      </c>
      <c r="E109" s="58">
        <f t="shared" si="113"/>
        <v>1000</v>
      </c>
      <c r="F109" s="58">
        <v>0</v>
      </c>
      <c r="G109" s="58">
        <v>1000</v>
      </c>
      <c r="H109" s="58">
        <v>0</v>
      </c>
      <c r="I109" s="58">
        <f t="shared" si="114"/>
        <v>0</v>
      </c>
      <c r="J109" s="59">
        <v>0</v>
      </c>
      <c r="K109" s="58">
        <v>0</v>
      </c>
      <c r="L109" s="58">
        <v>0</v>
      </c>
      <c r="M109" s="58">
        <f t="shared" si="115"/>
        <v>0</v>
      </c>
      <c r="N109" s="59">
        <v>0</v>
      </c>
      <c r="O109" s="58">
        <v>0</v>
      </c>
      <c r="P109" s="58">
        <v>0</v>
      </c>
      <c r="Q109" s="58" t="s">
        <v>55</v>
      </c>
      <c r="R109" s="74" t="s">
        <v>160</v>
      </c>
      <c r="S109" s="74" t="s">
        <v>194</v>
      </c>
      <c r="T109" s="74" t="s">
        <v>195</v>
      </c>
      <c r="U109" s="74" t="s">
        <v>196</v>
      </c>
      <c r="V109" s="74" t="s">
        <v>197</v>
      </c>
      <c r="W109" s="74" t="s">
        <v>72</v>
      </c>
      <c r="X109" s="74"/>
      <c r="Y109" s="74"/>
      <c r="Z109" s="74"/>
      <c r="AA109" s="74"/>
      <c r="AB109" s="74"/>
      <c r="AC109" s="74" t="s">
        <v>55</v>
      </c>
      <c r="AD109" s="74" t="s">
        <v>198</v>
      </c>
      <c r="AE109" s="74" t="s">
        <v>72</v>
      </c>
      <c r="AF109" s="74" t="s">
        <v>55</v>
      </c>
      <c r="AG109" s="58"/>
      <c r="AH109" s="58"/>
      <c r="AI109" s="58"/>
      <c r="AJ109" s="58"/>
      <c r="AK109" s="58"/>
      <c r="AL109" s="58"/>
      <c r="AM109" s="58"/>
      <c r="AN109" s="58"/>
      <c r="AO109" s="58"/>
      <c r="AP109" s="92" t="s">
        <v>285</v>
      </c>
      <c r="AZ109" s="34">
        <f t="shared" si="122"/>
        <v>1000</v>
      </c>
      <c r="BA109" s="34">
        <f t="shared" si="123"/>
        <v>0</v>
      </c>
    </row>
    <row r="110" spans="1:244" s="237" customFormat="1" ht="15.75" outlineLevel="2" x14ac:dyDescent="0.2">
      <c r="A110" s="234" t="s">
        <v>288</v>
      </c>
      <c r="B110" s="235" t="s">
        <v>922</v>
      </c>
      <c r="C110" s="144">
        <v>0.37</v>
      </c>
      <c r="D110" s="144">
        <f t="shared" si="76"/>
        <v>5000</v>
      </c>
      <c r="E110" s="144">
        <f t="shared" si="113"/>
        <v>1000</v>
      </c>
      <c r="F110" s="144">
        <v>0</v>
      </c>
      <c r="G110" s="236">
        <v>1000</v>
      </c>
      <c r="H110" s="144">
        <v>0</v>
      </c>
      <c r="I110" s="144">
        <f t="shared" si="114"/>
        <v>4000</v>
      </c>
      <c r="J110" s="212">
        <v>0</v>
      </c>
      <c r="K110" s="144">
        <v>4000</v>
      </c>
      <c r="L110" s="144">
        <v>0</v>
      </c>
      <c r="M110" s="144">
        <f t="shared" si="115"/>
        <v>0</v>
      </c>
      <c r="N110" s="212">
        <v>0</v>
      </c>
      <c r="O110" s="144">
        <v>0</v>
      </c>
      <c r="P110" s="144">
        <v>0</v>
      </c>
      <c r="Q110" s="144" t="s">
        <v>214</v>
      </c>
      <c r="R110" s="82">
        <v>44378</v>
      </c>
      <c r="S110" s="82">
        <f>R110+5</f>
        <v>44383</v>
      </c>
      <c r="T110" s="82">
        <f>S110+10</f>
        <v>44393</v>
      </c>
      <c r="U110" s="82">
        <f>T110+7</f>
        <v>44400</v>
      </c>
      <c r="V110" s="82">
        <f>U110+10</f>
        <v>44410</v>
      </c>
      <c r="W110" s="82">
        <f>V110+120</f>
        <v>44530</v>
      </c>
      <c r="X110" s="82"/>
      <c r="Y110" s="82"/>
      <c r="Z110" s="82"/>
      <c r="AA110" s="82"/>
      <c r="AB110" s="82"/>
      <c r="AC110" s="82">
        <f>U110+2</f>
        <v>44402</v>
      </c>
      <c r="AD110" s="82">
        <f>V110+1</f>
        <v>44411</v>
      </c>
      <c r="AE110" s="82">
        <f>W110</f>
        <v>44530</v>
      </c>
      <c r="AF110" s="82">
        <f>W110+10</f>
        <v>44540</v>
      </c>
      <c r="AH110" s="144"/>
      <c r="AI110" s="144"/>
      <c r="AJ110" s="144"/>
      <c r="AK110" s="144"/>
      <c r="AL110" s="144"/>
      <c r="AM110" s="144"/>
      <c r="AN110" s="144"/>
      <c r="AO110" s="144"/>
      <c r="AP110" s="238" t="s">
        <v>285</v>
      </c>
      <c r="AZ110" s="239">
        <f t="shared" si="122"/>
        <v>1000</v>
      </c>
      <c r="BA110" s="239">
        <f t="shared" si="123"/>
        <v>0</v>
      </c>
    </row>
    <row r="111" spans="1:244" s="237" customFormat="1" ht="15.75" outlineLevel="2" x14ac:dyDescent="0.2">
      <c r="A111" s="234" t="s">
        <v>289</v>
      </c>
      <c r="B111" s="235" t="s">
        <v>923</v>
      </c>
      <c r="C111" s="144">
        <v>1</v>
      </c>
      <c r="D111" s="144">
        <f t="shared" si="76"/>
        <v>5000</v>
      </c>
      <c r="E111" s="144">
        <f t="shared" si="113"/>
        <v>2300</v>
      </c>
      <c r="F111" s="144">
        <v>0</v>
      </c>
      <c r="G111" s="236">
        <v>2300</v>
      </c>
      <c r="H111" s="144">
        <v>0</v>
      </c>
      <c r="I111" s="144">
        <f t="shared" si="114"/>
        <v>2700</v>
      </c>
      <c r="J111" s="212">
        <v>0</v>
      </c>
      <c r="K111" s="144">
        <v>2700</v>
      </c>
      <c r="L111" s="144">
        <v>0</v>
      </c>
      <c r="M111" s="144">
        <f t="shared" si="115"/>
        <v>0</v>
      </c>
      <c r="N111" s="212">
        <v>0</v>
      </c>
      <c r="O111" s="144">
        <v>0</v>
      </c>
      <c r="P111" s="144">
        <v>0</v>
      </c>
      <c r="Q111" s="144" t="s">
        <v>214</v>
      </c>
      <c r="R111" s="82">
        <v>44378</v>
      </c>
      <c r="S111" s="82">
        <f>R111+5</f>
        <v>44383</v>
      </c>
      <c r="T111" s="82">
        <f>S111+10</f>
        <v>44393</v>
      </c>
      <c r="U111" s="82">
        <f>T111+7</f>
        <v>44400</v>
      </c>
      <c r="V111" s="82">
        <f>U111+10</f>
        <v>44410</v>
      </c>
      <c r="W111" s="82">
        <f>V111+120</f>
        <v>44530</v>
      </c>
      <c r="X111" s="82"/>
      <c r="Y111" s="82"/>
      <c r="Z111" s="82"/>
      <c r="AA111" s="82"/>
      <c r="AB111" s="82"/>
      <c r="AC111" s="82">
        <f>U111+2</f>
        <v>44402</v>
      </c>
      <c r="AD111" s="82">
        <f>V111+1</f>
        <v>44411</v>
      </c>
      <c r="AE111" s="82">
        <f>W111</f>
        <v>44530</v>
      </c>
      <c r="AF111" s="82">
        <f>W111+10</f>
        <v>44540</v>
      </c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238" t="s">
        <v>285</v>
      </c>
      <c r="AZ111" s="239">
        <f t="shared" si="122"/>
        <v>2300</v>
      </c>
      <c r="BA111" s="239">
        <f t="shared" si="123"/>
        <v>0</v>
      </c>
    </row>
    <row r="112" spans="1:244" s="93" customFormat="1" ht="15.75" outlineLevel="2" x14ac:dyDescent="0.2">
      <c r="A112" s="99" t="s">
        <v>290</v>
      </c>
      <c r="B112" s="159" t="s">
        <v>291</v>
      </c>
      <c r="C112" s="58">
        <v>0</v>
      </c>
      <c r="D112" s="58">
        <f t="shared" si="76"/>
        <v>150</v>
      </c>
      <c r="E112" s="58">
        <f t="shared" si="113"/>
        <v>150</v>
      </c>
      <c r="F112" s="58">
        <v>0</v>
      </c>
      <c r="G112" s="58">
        <f>150</f>
        <v>150</v>
      </c>
      <c r="H112" s="58">
        <v>0</v>
      </c>
      <c r="I112" s="58">
        <f t="shared" si="114"/>
        <v>0</v>
      </c>
      <c r="J112" s="59">
        <v>0</v>
      </c>
      <c r="K112" s="58">
        <v>0</v>
      </c>
      <c r="L112" s="58">
        <v>0</v>
      </c>
      <c r="M112" s="58">
        <f t="shared" si="115"/>
        <v>0</v>
      </c>
      <c r="N112" s="59">
        <v>0</v>
      </c>
      <c r="O112" s="58">
        <v>0</v>
      </c>
      <c r="P112" s="58">
        <v>0</v>
      </c>
      <c r="Q112" s="58" t="s">
        <v>55</v>
      </c>
      <c r="R112" s="74" t="s">
        <v>160</v>
      </c>
      <c r="S112" s="74" t="s">
        <v>194</v>
      </c>
      <c r="T112" s="74" t="s">
        <v>195</v>
      </c>
      <c r="U112" s="74" t="s">
        <v>196</v>
      </c>
      <c r="V112" s="74" t="s">
        <v>197</v>
      </c>
      <c r="W112" s="74" t="s">
        <v>72</v>
      </c>
      <c r="X112" s="74"/>
      <c r="Y112" s="74"/>
      <c r="Z112" s="74"/>
      <c r="AA112" s="74"/>
      <c r="AB112" s="74"/>
      <c r="AC112" s="74" t="s">
        <v>55</v>
      </c>
      <c r="AD112" s="74" t="s">
        <v>198</v>
      </c>
      <c r="AE112" s="74" t="s">
        <v>72</v>
      </c>
      <c r="AF112" s="74" t="s">
        <v>55</v>
      </c>
      <c r="AG112" s="58"/>
      <c r="AH112" s="58"/>
      <c r="AI112" s="58"/>
      <c r="AJ112" s="58"/>
      <c r="AK112" s="58"/>
      <c r="AL112" s="58"/>
      <c r="AM112" s="58"/>
      <c r="AN112" s="58"/>
      <c r="AO112" s="58"/>
      <c r="AP112" s="92" t="s">
        <v>285</v>
      </c>
      <c r="AZ112" s="34">
        <f t="shared" si="122"/>
        <v>150</v>
      </c>
      <c r="BA112" s="34">
        <f t="shared" si="123"/>
        <v>0</v>
      </c>
    </row>
    <row r="113" spans="1:244" s="93" customFormat="1" ht="15.75" outlineLevel="2" x14ac:dyDescent="0.2">
      <c r="A113" s="99" t="s">
        <v>292</v>
      </c>
      <c r="B113" s="159" t="s">
        <v>293</v>
      </c>
      <c r="C113" s="58">
        <v>0</v>
      </c>
      <c r="D113" s="58">
        <f t="shared" si="76"/>
        <v>1300</v>
      </c>
      <c r="E113" s="58">
        <f t="shared" si="113"/>
        <v>1300</v>
      </c>
      <c r="F113" s="58">
        <v>0</v>
      </c>
      <c r="G113" s="58">
        <f>1000+300</f>
        <v>1300</v>
      </c>
      <c r="H113" s="58">
        <v>0</v>
      </c>
      <c r="I113" s="58">
        <f t="shared" si="114"/>
        <v>0</v>
      </c>
      <c r="J113" s="59">
        <v>0</v>
      </c>
      <c r="K113" s="58">
        <v>0</v>
      </c>
      <c r="L113" s="58">
        <v>0</v>
      </c>
      <c r="M113" s="58">
        <f t="shared" si="115"/>
        <v>0</v>
      </c>
      <c r="N113" s="59">
        <v>0</v>
      </c>
      <c r="O113" s="58">
        <v>0</v>
      </c>
      <c r="P113" s="58">
        <v>0</v>
      </c>
      <c r="Q113" s="58" t="s">
        <v>55</v>
      </c>
      <c r="R113" s="74" t="s">
        <v>160</v>
      </c>
      <c r="S113" s="74" t="s">
        <v>194</v>
      </c>
      <c r="T113" s="74" t="s">
        <v>195</v>
      </c>
      <c r="U113" s="74" t="s">
        <v>196</v>
      </c>
      <c r="V113" s="74" t="s">
        <v>197</v>
      </c>
      <c r="W113" s="74" t="s">
        <v>72</v>
      </c>
      <c r="X113" s="74"/>
      <c r="Y113" s="74"/>
      <c r="Z113" s="74"/>
      <c r="AA113" s="74"/>
      <c r="AB113" s="74"/>
      <c r="AC113" s="74" t="s">
        <v>55</v>
      </c>
      <c r="AD113" s="74" t="s">
        <v>198</v>
      </c>
      <c r="AE113" s="74" t="s">
        <v>72</v>
      </c>
      <c r="AF113" s="74" t="s">
        <v>55</v>
      </c>
      <c r="AG113" s="58"/>
      <c r="AH113" s="58"/>
      <c r="AI113" s="58"/>
      <c r="AJ113" s="58"/>
      <c r="AK113" s="58"/>
      <c r="AL113" s="58"/>
      <c r="AM113" s="58"/>
      <c r="AN113" s="58"/>
      <c r="AO113" s="58"/>
      <c r="AP113" s="92" t="s">
        <v>285</v>
      </c>
      <c r="AZ113" s="34">
        <f t="shared" si="122"/>
        <v>1300</v>
      </c>
      <c r="BA113" s="34">
        <f t="shared" si="123"/>
        <v>0</v>
      </c>
    </row>
    <row r="114" spans="1:244" s="93" customFormat="1" ht="15.75" outlineLevel="2" x14ac:dyDescent="0.2">
      <c r="A114" s="99" t="s">
        <v>294</v>
      </c>
      <c r="B114" s="63" t="s">
        <v>295</v>
      </c>
      <c r="C114" s="58">
        <v>0.88</v>
      </c>
      <c r="D114" s="58">
        <f t="shared" si="76"/>
        <v>1500</v>
      </c>
      <c r="E114" s="58">
        <f t="shared" si="113"/>
        <v>1500</v>
      </c>
      <c r="F114" s="58">
        <v>0</v>
      </c>
      <c r="G114" s="58">
        <f>2300-500-300</f>
        <v>1500</v>
      </c>
      <c r="H114" s="58">
        <v>0</v>
      </c>
      <c r="I114" s="58">
        <f t="shared" si="114"/>
        <v>0</v>
      </c>
      <c r="J114" s="59">
        <v>0</v>
      </c>
      <c r="K114" s="58">
        <v>0</v>
      </c>
      <c r="L114" s="58">
        <v>0</v>
      </c>
      <c r="M114" s="58">
        <f t="shared" si="115"/>
        <v>0</v>
      </c>
      <c r="N114" s="59">
        <v>0</v>
      </c>
      <c r="O114" s="58">
        <v>0</v>
      </c>
      <c r="P114" s="58">
        <v>0</v>
      </c>
      <c r="Q114" s="58" t="s">
        <v>55</v>
      </c>
      <c r="R114" s="74" t="s">
        <v>160</v>
      </c>
      <c r="S114" s="74" t="s">
        <v>194</v>
      </c>
      <c r="T114" s="74" t="s">
        <v>195</v>
      </c>
      <c r="U114" s="74" t="s">
        <v>196</v>
      </c>
      <c r="V114" s="74" t="s">
        <v>197</v>
      </c>
      <c r="W114" s="74" t="s">
        <v>72</v>
      </c>
      <c r="X114" s="74"/>
      <c r="Y114" s="74"/>
      <c r="Z114" s="74"/>
      <c r="AA114" s="74"/>
      <c r="AB114" s="74"/>
      <c r="AC114" s="74" t="s">
        <v>55</v>
      </c>
      <c r="AD114" s="74" t="s">
        <v>198</v>
      </c>
      <c r="AE114" s="74" t="s">
        <v>72</v>
      </c>
      <c r="AF114" s="74" t="s">
        <v>55</v>
      </c>
      <c r="AG114" s="58"/>
      <c r="AH114" s="58"/>
      <c r="AI114" s="58"/>
      <c r="AJ114" s="58"/>
      <c r="AK114" s="58"/>
      <c r="AL114" s="58"/>
      <c r="AM114" s="58"/>
      <c r="AN114" s="58"/>
      <c r="AO114" s="58"/>
      <c r="AP114" s="92" t="s">
        <v>285</v>
      </c>
      <c r="AZ114" s="34">
        <f t="shared" si="122"/>
        <v>1500</v>
      </c>
      <c r="BA114" s="34">
        <f t="shared" si="123"/>
        <v>0</v>
      </c>
    </row>
    <row r="115" spans="1:244" s="93" customFormat="1" ht="15.75" outlineLevel="2" x14ac:dyDescent="0.2">
      <c r="A115" s="99" t="s">
        <v>296</v>
      </c>
      <c r="B115" s="63" t="s">
        <v>297</v>
      </c>
      <c r="C115" s="58">
        <v>0</v>
      </c>
      <c r="D115" s="58">
        <f t="shared" si="76"/>
        <v>1300</v>
      </c>
      <c r="E115" s="58">
        <f t="shared" si="113"/>
        <v>1300</v>
      </c>
      <c r="F115" s="58">
        <v>0</v>
      </c>
      <c r="G115" s="58">
        <f>1000+300</f>
        <v>1300</v>
      </c>
      <c r="H115" s="58">
        <v>0</v>
      </c>
      <c r="I115" s="58">
        <f t="shared" si="114"/>
        <v>0</v>
      </c>
      <c r="J115" s="59">
        <v>0</v>
      </c>
      <c r="K115" s="58">
        <v>0</v>
      </c>
      <c r="L115" s="58">
        <v>0</v>
      </c>
      <c r="M115" s="58">
        <f t="shared" si="115"/>
        <v>0</v>
      </c>
      <c r="N115" s="59">
        <v>0</v>
      </c>
      <c r="O115" s="58">
        <v>0</v>
      </c>
      <c r="P115" s="58">
        <v>0</v>
      </c>
      <c r="Q115" s="58" t="s">
        <v>55</v>
      </c>
      <c r="R115" s="74" t="s">
        <v>160</v>
      </c>
      <c r="S115" s="74" t="s">
        <v>194</v>
      </c>
      <c r="T115" s="74" t="s">
        <v>195</v>
      </c>
      <c r="U115" s="74" t="s">
        <v>196</v>
      </c>
      <c r="V115" s="74" t="s">
        <v>197</v>
      </c>
      <c r="W115" s="74" t="s">
        <v>72</v>
      </c>
      <c r="X115" s="74"/>
      <c r="Y115" s="74"/>
      <c r="Z115" s="74"/>
      <c r="AA115" s="74"/>
      <c r="AB115" s="74"/>
      <c r="AC115" s="74" t="s">
        <v>55</v>
      </c>
      <c r="AD115" s="74" t="s">
        <v>198</v>
      </c>
      <c r="AE115" s="74" t="s">
        <v>72</v>
      </c>
      <c r="AF115" s="74" t="s">
        <v>55</v>
      </c>
      <c r="AG115" s="58"/>
      <c r="AH115" s="58"/>
      <c r="AI115" s="58"/>
      <c r="AJ115" s="58"/>
      <c r="AK115" s="58"/>
      <c r="AL115" s="58"/>
      <c r="AM115" s="58"/>
      <c r="AN115" s="58"/>
      <c r="AO115" s="58"/>
      <c r="AP115" s="92" t="s">
        <v>285</v>
      </c>
      <c r="AZ115" s="34">
        <f t="shared" si="122"/>
        <v>1300</v>
      </c>
      <c r="BA115" s="34">
        <f t="shared" si="123"/>
        <v>0</v>
      </c>
    </row>
    <row r="116" spans="1:244" ht="15.75" outlineLevel="2" x14ac:dyDescent="0.2">
      <c r="A116" s="99" t="s">
        <v>298</v>
      </c>
      <c r="B116" s="63" t="s">
        <v>745</v>
      </c>
      <c r="C116" s="58">
        <v>0</v>
      </c>
      <c r="D116" s="58">
        <f t="shared" si="76"/>
        <v>8000</v>
      </c>
      <c r="E116" s="58">
        <f t="shared" ref="E116:E120" si="124">F116+G116+H116</f>
        <v>8000</v>
      </c>
      <c r="F116" s="58">
        <v>0</v>
      </c>
      <c r="G116" s="58">
        <v>8000</v>
      </c>
      <c r="H116" s="58">
        <v>0</v>
      </c>
      <c r="I116" s="58">
        <f t="shared" si="114"/>
        <v>0</v>
      </c>
      <c r="J116" s="59">
        <v>0</v>
      </c>
      <c r="K116" s="58">
        <v>0</v>
      </c>
      <c r="L116" s="58">
        <v>0</v>
      </c>
      <c r="M116" s="58">
        <f t="shared" si="115"/>
        <v>0</v>
      </c>
      <c r="N116" s="59">
        <v>0</v>
      </c>
      <c r="O116" s="58">
        <v>0</v>
      </c>
      <c r="P116" s="58">
        <v>0</v>
      </c>
      <c r="Q116" s="60" t="s">
        <v>55</v>
      </c>
      <c r="R116" s="74">
        <v>44317</v>
      </c>
      <c r="S116" s="74">
        <f t="shared" ref="S116:S120" si="125">R116+5</f>
        <v>44322</v>
      </c>
      <c r="T116" s="74">
        <f t="shared" ref="T116:T120" si="126">S116+10</f>
        <v>44332</v>
      </c>
      <c r="U116" s="74">
        <f t="shared" ref="U116:U120" si="127">T116+7</f>
        <v>44339</v>
      </c>
      <c r="V116" s="74">
        <f t="shared" ref="V116:V120" si="128">U116+10</f>
        <v>44349</v>
      </c>
      <c r="W116" s="74">
        <f t="shared" ref="W116:W120" si="129">V116+90</f>
        <v>44439</v>
      </c>
      <c r="X116" s="74"/>
      <c r="Y116" s="74"/>
      <c r="Z116" s="74"/>
      <c r="AA116" s="74"/>
      <c r="AB116" s="74"/>
      <c r="AC116" s="74" t="s">
        <v>55</v>
      </c>
      <c r="AD116" s="74">
        <f t="shared" ref="AD116:AD120" si="130">V116+1</f>
        <v>44350</v>
      </c>
      <c r="AE116" s="74">
        <f t="shared" ref="AE116:AE120" si="131">W116</f>
        <v>44439</v>
      </c>
      <c r="AF116" s="74" t="s">
        <v>55</v>
      </c>
      <c r="AG116" s="58"/>
      <c r="AH116" s="58"/>
      <c r="AI116" s="58"/>
      <c r="AJ116" s="58"/>
      <c r="AK116" s="58"/>
      <c r="AL116" s="58"/>
      <c r="AM116" s="58"/>
      <c r="AN116" s="58"/>
      <c r="AO116" s="58"/>
      <c r="AZ116" s="34">
        <f t="shared" si="122"/>
        <v>8000</v>
      </c>
      <c r="BA116" s="34">
        <f t="shared" si="123"/>
        <v>0</v>
      </c>
    </row>
    <row r="117" spans="1:244" ht="15.75" outlineLevel="2" x14ac:dyDescent="0.2">
      <c r="A117" s="99" t="s">
        <v>300</v>
      </c>
      <c r="B117" s="78" t="s">
        <v>301</v>
      </c>
      <c r="C117" s="58">
        <v>0</v>
      </c>
      <c r="D117" s="58">
        <f t="shared" si="76"/>
        <v>8000</v>
      </c>
      <c r="E117" s="58">
        <f t="shared" si="124"/>
        <v>8000</v>
      </c>
      <c r="F117" s="58">
        <v>0</v>
      </c>
      <c r="G117" s="58">
        <v>8000</v>
      </c>
      <c r="H117" s="58">
        <v>0</v>
      </c>
      <c r="I117" s="58">
        <f t="shared" si="114"/>
        <v>0</v>
      </c>
      <c r="J117" s="59">
        <v>0</v>
      </c>
      <c r="K117" s="58">
        <v>0</v>
      </c>
      <c r="L117" s="58">
        <v>0</v>
      </c>
      <c r="M117" s="58">
        <f t="shared" si="115"/>
        <v>0</v>
      </c>
      <c r="N117" s="59">
        <v>0</v>
      </c>
      <c r="O117" s="58">
        <v>0</v>
      </c>
      <c r="P117" s="58">
        <v>0</v>
      </c>
      <c r="Q117" s="60" t="s">
        <v>55</v>
      </c>
      <c r="R117" s="74">
        <v>44317</v>
      </c>
      <c r="S117" s="74">
        <f t="shared" si="125"/>
        <v>44322</v>
      </c>
      <c r="T117" s="74">
        <f t="shared" si="126"/>
        <v>44332</v>
      </c>
      <c r="U117" s="74">
        <f t="shared" si="127"/>
        <v>44339</v>
      </c>
      <c r="V117" s="74">
        <f t="shared" si="128"/>
        <v>44349</v>
      </c>
      <c r="W117" s="74">
        <f t="shared" si="129"/>
        <v>44439</v>
      </c>
      <c r="X117" s="74"/>
      <c r="Y117" s="74"/>
      <c r="Z117" s="74"/>
      <c r="AA117" s="74"/>
      <c r="AB117" s="74"/>
      <c r="AC117" s="74" t="s">
        <v>55</v>
      </c>
      <c r="AD117" s="74">
        <f t="shared" si="130"/>
        <v>44350</v>
      </c>
      <c r="AE117" s="74">
        <f t="shared" si="131"/>
        <v>44439</v>
      </c>
      <c r="AF117" s="74" t="s">
        <v>55</v>
      </c>
      <c r="AG117" s="58"/>
      <c r="AH117" s="58"/>
      <c r="AI117" s="58"/>
      <c r="AJ117" s="58"/>
      <c r="AK117" s="58"/>
      <c r="AL117" s="58"/>
      <c r="AM117" s="58"/>
      <c r="AN117" s="58"/>
      <c r="AO117" s="58"/>
      <c r="AZ117" s="34">
        <f t="shared" si="122"/>
        <v>8000</v>
      </c>
      <c r="BA117" s="34">
        <f t="shared" si="123"/>
        <v>0</v>
      </c>
    </row>
    <row r="118" spans="1:244" ht="15.75" outlineLevel="2" x14ac:dyDescent="0.2">
      <c r="A118" s="99" t="s">
        <v>302</v>
      </c>
      <c r="B118" s="78" t="s">
        <v>303</v>
      </c>
      <c r="C118" s="58">
        <v>0</v>
      </c>
      <c r="D118" s="58">
        <f t="shared" si="76"/>
        <v>8000</v>
      </c>
      <c r="E118" s="58">
        <f t="shared" si="124"/>
        <v>8000</v>
      </c>
      <c r="F118" s="58">
        <v>0</v>
      </c>
      <c r="G118" s="58">
        <v>8000</v>
      </c>
      <c r="H118" s="58">
        <v>0</v>
      </c>
      <c r="I118" s="58">
        <f t="shared" si="114"/>
        <v>0</v>
      </c>
      <c r="J118" s="59">
        <v>0</v>
      </c>
      <c r="K118" s="58">
        <v>0</v>
      </c>
      <c r="L118" s="58">
        <v>0</v>
      </c>
      <c r="M118" s="58">
        <f t="shared" si="115"/>
        <v>0</v>
      </c>
      <c r="N118" s="59">
        <v>0</v>
      </c>
      <c r="O118" s="58">
        <v>0</v>
      </c>
      <c r="P118" s="58">
        <v>0</v>
      </c>
      <c r="Q118" s="60" t="s">
        <v>55</v>
      </c>
      <c r="R118" s="74">
        <v>44317</v>
      </c>
      <c r="S118" s="74">
        <f t="shared" si="125"/>
        <v>44322</v>
      </c>
      <c r="T118" s="74">
        <f t="shared" si="126"/>
        <v>44332</v>
      </c>
      <c r="U118" s="74">
        <f t="shared" si="127"/>
        <v>44339</v>
      </c>
      <c r="V118" s="74">
        <f t="shared" si="128"/>
        <v>44349</v>
      </c>
      <c r="W118" s="74">
        <f t="shared" si="129"/>
        <v>44439</v>
      </c>
      <c r="X118" s="74"/>
      <c r="Y118" s="74"/>
      <c r="Z118" s="74"/>
      <c r="AA118" s="74"/>
      <c r="AB118" s="74"/>
      <c r="AC118" s="74" t="s">
        <v>55</v>
      </c>
      <c r="AD118" s="74">
        <f t="shared" si="130"/>
        <v>44350</v>
      </c>
      <c r="AE118" s="74">
        <f t="shared" si="131"/>
        <v>44439</v>
      </c>
      <c r="AF118" s="74" t="s">
        <v>55</v>
      </c>
      <c r="AG118" s="58"/>
      <c r="AH118" s="58"/>
      <c r="AI118" s="58"/>
      <c r="AJ118" s="58"/>
      <c r="AK118" s="58"/>
      <c r="AL118" s="58"/>
      <c r="AM118" s="58"/>
      <c r="AN118" s="58"/>
      <c r="AO118" s="58"/>
      <c r="AZ118" s="34">
        <f t="shared" si="122"/>
        <v>8000</v>
      </c>
      <c r="BA118" s="34">
        <f t="shared" si="123"/>
        <v>0</v>
      </c>
    </row>
    <row r="119" spans="1:244" ht="15.75" outlineLevel="2" x14ac:dyDescent="0.2">
      <c r="A119" s="99" t="s">
        <v>304</v>
      </c>
      <c r="B119" s="78" t="s">
        <v>305</v>
      </c>
      <c r="C119" s="58">
        <v>0</v>
      </c>
      <c r="D119" s="58">
        <f t="shared" si="76"/>
        <v>8000</v>
      </c>
      <c r="E119" s="58">
        <f t="shared" si="124"/>
        <v>8000</v>
      </c>
      <c r="F119" s="58">
        <v>0</v>
      </c>
      <c r="G119" s="58">
        <v>8000</v>
      </c>
      <c r="H119" s="58">
        <v>0</v>
      </c>
      <c r="I119" s="58">
        <f t="shared" si="114"/>
        <v>0</v>
      </c>
      <c r="J119" s="59">
        <v>0</v>
      </c>
      <c r="K119" s="58">
        <v>0</v>
      </c>
      <c r="L119" s="58">
        <v>0</v>
      </c>
      <c r="M119" s="58">
        <f t="shared" si="115"/>
        <v>0</v>
      </c>
      <c r="N119" s="59">
        <v>0</v>
      </c>
      <c r="O119" s="58">
        <v>0</v>
      </c>
      <c r="P119" s="58">
        <v>0</v>
      </c>
      <c r="Q119" s="60" t="s">
        <v>55</v>
      </c>
      <c r="R119" s="74">
        <v>44317</v>
      </c>
      <c r="S119" s="74">
        <f t="shared" si="125"/>
        <v>44322</v>
      </c>
      <c r="T119" s="74">
        <f t="shared" si="126"/>
        <v>44332</v>
      </c>
      <c r="U119" s="74">
        <f t="shared" si="127"/>
        <v>44339</v>
      </c>
      <c r="V119" s="74">
        <f t="shared" si="128"/>
        <v>44349</v>
      </c>
      <c r="W119" s="74">
        <f t="shared" si="129"/>
        <v>44439</v>
      </c>
      <c r="X119" s="74"/>
      <c r="Y119" s="74"/>
      <c r="Z119" s="74"/>
      <c r="AA119" s="74"/>
      <c r="AB119" s="74"/>
      <c r="AC119" s="74" t="s">
        <v>55</v>
      </c>
      <c r="AD119" s="74">
        <f t="shared" si="130"/>
        <v>44350</v>
      </c>
      <c r="AE119" s="74">
        <f t="shared" si="131"/>
        <v>44439</v>
      </c>
      <c r="AF119" s="74" t="s">
        <v>55</v>
      </c>
      <c r="AG119" s="58"/>
      <c r="AH119" s="58"/>
      <c r="AI119" s="58"/>
      <c r="AJ119" s="58"/>
      <c r="AK119" s="58"/>
      <c r="AL119" s="58"/>
      <c r="AM119" s="58"/>
      <c r="AN119" s="58"/>
      <c r="AO119" s="58"/>
      <c r="AZ119" s="34">
        <f t="shared" si="122"/>
        <v>8000</v>
      </c>
      <c r="BA119" s="34">
        <f t="shared" si="123"/>
        <v>0</v>
      </c>
    </row>
    <row r="120" spans="1:244" ht="15.75" outlineLevel="2" x14ac:dyDescent="0.2">
      <c r="A120" s="99" t="s">
        <v>306</v>
      </c>
      <c r="B120" s="78" t="s">
        <v>307</v>
      </c>
      <c r="C120" s="58">
        <v>0</v>
      </c>
      <c r="D120" s="58">
        <f t="shared" si="76"/>
        <v>8000</v>
      </c>
      <c r="E120" s="58">
        <f t="shared" si="124"/>
        <v>8000</v>
      </c>
      <c r="F120" s="58">
        <v>0</v>
      </c>
      <c r="G120" s="58">
        <v>8000</v>
      </c>
      <c r="H120" s="58">
        <v>0</v>
      </c>
      <c r="I120" s="58">
        <f t="shared" si="114"/>
        <v>0</v>
      </c>
      <c r="J120" s="59">
        <v>0</v>
      </c>
      <c r="K120" s="58">
        <v>0</v>
      </c>
      <c r="L120" s="58">
        <v>0</v>
      </c>
      <c r="M120" s="58">
        <f t="shared" si="115"/>
        <v>0</v>
      </c>
      <c r="N120" s="59">
        <v>0</v>
      </c>
      <c r="O120" s="58">
        <v>0</v>
      </c>
      <c r="P120" s="58">
        <v>0</v>
      </c>
      <c r="Q120" s="60" t="s">
        <v>55</v>
      </c>
      <c r="R120" s="74">
        <v>44317</v>
      </c>
      <c r="S120" s="74">
        <f t="shared" si="125"/>
        <v>44322</v>
      </c>
      <c r="T120" s="74">
        <f t="shared" si="126"/>
        <v>44332</v>
      </c>
      <c r="U120" s="74">
        <f t="shared" si="127"/>
        <v>44339</v>
      </c>
      <c r="V120" s="74">
        <f t="shared" si="128"/>
        <v>44349</v>
      </c>
      <c r="W120" s="74">
        <f t="shared" si="129"/>
        <v>44439</v>
      </c>
      <c r="X120" s="74"/>
      <c r="Y120" s="74"/>
      <c r="Z120" s="74"/>
      <c r="AA120" s="74"/>
      <c r="AB120" s="74"/>
      <c r="AC120" s="74" t="s">
        <v>55</v>
      </c>
      <c r="AD120" s="74">
        <f t="shared" si="130"/>
        <v>44350</v>
      </c>
      <c r="AE120" s="74">
        <f t="shared" si="131"/>
        <v>44439</v>
      </c>
      <c r="AF120" s="74" t="s">
        <v>55</v>
      </c>
      <c r="AG120" s="58"/>
      <c r="AH120" s="58"/>
      <c r="AI120" s="58"/>
      <c r="AJ120" s="58"/>
      <c r="AK120" s="58"/>
      <c r="AL120" s="58"/>
      <c r="AM120" s="58"/>
      <c r="AN120" s="58"/>
      <c r="AO120" s="58"/>
      <c r="AZ120" s="34">
        <f t="shared" si="122"/>
        <v>8000</v>
      </c>
      <c r="BA120" s="34">
        <f t="shared" si="123"/>
        <v>0</v>
      </c>
    </row>
    <row r="121" spans="1:244" s="54" customFormat="1" ht="15.75" outlineLevel="1" x14ac:dyDescent="0.2">
      <c r="A121" s="29">
        <v>10</v>
      </c>
      <c r="B121" s="29" t="s">
        <v>308</v>
      </c>
      <c r="C121" s="31">
        <f t="shared" ref="C121" si="132">SUM(C122:C131)</f>
        <v>3.2649999999999997</v>
      </c>
      <c r="D121" s="31">
        <f t="shared" ref="D121" si="133">SUM(D122:D131)</f>
        <v>262884</v>
      </c>
      <c r="E121" s="31">
        <f t="shared" ref="E121" si="134">SUM(E122:E131)</f>
        <v>171500</v>
      </c>
      <c r="F121" s="31">
        <f t="shared" ref="F121" si="135">SUM(F122:F131)</f>
        <v>0</v>
      </c>
      <c r="G121" s="31">
        <f t="shared" ref="G121" si="136">SUM(G122:G131)</f>
        <v>171500</v>
      </c>
      <c r="H121" s="31">
        <f t="shared" ref="H121" si="137">SUM(H122:H131)</f>
        <v>0</v>
      </c>
      <c r="I121" s="31">
        <f t="shared" ref="I121" si="138">SUM(I122:I131)</f>
        <v>0</v>
      </c>
      <c r="J121" s="31">
        <f t="shared" ref="J121" si="139">SUM(J122:J131)</f>
        <v>0</v>
      </c>
      <c r="K121" s="31">
        <f t="shared" ref="K121" si="140">SUM(K122:K131)</f>
        <v>0</v>
      </c>
      <c r="L121" s="31">
        <f t="shared" ref="L121" si="141">SUM(L122:L131)</f>
        <v>0</v>
      </c>
      <c r="M121" s="31">
        <f t="shared" ref="M121" si="142">SUM(M122:M131)</f>
        <v>91384</v>
      </c>
      <c r="N121" s="31">
        <f t="shared" ref="N121" si="143">SUM(N122:N131)</f>
        <v>0</v>
      </c>
      <c r="O121" s="31">
        <f t="shared" ref="O121" si="144">SUM(O122:O131)</f>
        <v>91384</v>
      </c>
      <c r="P121" s="31">
        <f t="shared" ref="P121" si="145">SUM(P122:P131)</f>
        <v>0</v>
      </c>
      <c r="Q121" s="31">
        <f t="shared" ref="Q121:AO121" si="146">SUM(Q122:Q129)</f>
        <v>0</v>
      </c>
      <c r="R121" s="31">
        <f t="shared" si="146"/>
        <v>310157</v>
      </c>
      <c r="S121" s="31">
        <f t="shared" si="146"/>
        <v>354575</v>
      </c>
      <c r="T121" s="31">
        <f t="shared" si="146"/>
        <v>354655</v>
      </c>
      <c r="U121" s="31">
        <f t="shared" si="146"/>
        <v>354711</v>
      </c>
      <c r="V121" s="31">
        <f t="shared" si="146"/>
        <v>354791</v>
      </c>
      <c r="W121" s="31">
        <f t="shared" si="146"/>
        <v>355601</v>
      </c>
      <c r="X121" s="31">
        <f t="shared" si="146"/>
        <v>0</v>
      </c>
      <c r="Y121" s="31">
        <f t="shared" si="146"/>
        <v>0</v>
      </c>
      <c r="Z121" s="31">
        <f t="shared" si="146"/>
        <v>0</v>
      </c>
      <c r="AA121" s="31">
        <f t="shared" si="146"/>
        <v>0</v>
      </c>
      <c r="AB121" s="31">
        <f t="shared" si="146"/>
        <v>0</v>
      </c>
      <c r="AC121" s="31">
        <f t="shared" si="146"/>
        <v>88724</v>
      </c>
      <c r="AD121" s="31">
        <f t="shared" si="146"/>
        <v>354799</v>
      </c>
      <c r="AE121" s="31">
        <f t="shared" si="146"/>
        <v>355601</v>
      </c>
      <c r="AF121" s="31">
        <f t="shared" si="146"/>
        <v>89000</v>
      </c>
      <c r="AG121" s="31">
        <f t="shared" si="146"/>
        <v>0</v>
      </c>
      <c r="AH121" s="31">
        <f t="shared" si="146"/>
        <v>0</v>
      </c>
      <c r="AI121" s="31">
        <f t="shared" si="146"/>
        <v>0</v>
      </c>
      <c r="AJ121" s="31">
        <f t="shared" si="146"/>
        <v>0</v>
      </c>
      <c r="AK121" s="31">
        <f t="shared" si="146"/>
        <v>0</v>
      </c>
      <c r="AL121" s="31">
        <f t="shared" si="146"/>
        <v>0</v>
      </c>
      <c r="AM121" s="31">
        <f t="shared" si="146"/>
        <v>0</v>
      </c>
      <c r="AN121" s="31">
        <f t="shared" si="146"/>
        <v>0</v>
      </c>
      <c r="AO121" s="31">
        <f t="shared" si="146"/>
        <v>0</v>
      </c>
      <c r="AP121" s="53"/>
      <c r="AZ121" s="34">
        <f t="shared" si="122"/>
        <v>171500</v>
      </c>
      <c r="BA121" s="34">
        <f t="shared" si="123"/>
        <v>0</v>
      </c>
    </row>
    <row r="122" spans="1:244" ht="15.75" outlineLevel="2" x14ac:dyDescent="0.2">
      <c r="A122" s="99" t="s">
        <v>309</v>
      </c>
      <c r="B122" s="63" t="s">
        <v>310</v>
      </c>
      <c r="C122" s="58">
        <v>0</v>
      </c>
      <c r="D122" s="58">
        <f t="shared" si="76"/>
        <v>1500</v>
      </c>
      <c r="E122" s="58">
        <f t="shared" ref="E122:E123" si="147">SUM(F122:H122)</f>
        <v>1500</v>
      </c>
      <c r="F122" s="58">
        <v>0</v>
      </c>
      <c r="G122" s="58">
        <v>1500</v>
      </c>
      <c r="H122" s="59">
        <v>0</v>
      </c>
      <c r="I122" s="58">
        <f t="shared" ref="I122:I131" si="148">SUM(J122:L122)</f>
        <v>0</v>
      </c>
      <c r="J122" s="59">
        <v>0</v>
      </c>
      <c r="K122" s="58">
        <v>0</v>
      </c>
      <c r="L122" s="58">
        <v>0</v>
      </c>
      <c r="M122" s="58">
        <f t="shared" ref="M122" si="149">SUM(N122:P122)</f>
        <v>0</v>
      </c>
      <c r="N122" s="59">
        <v>0</v>
      </c>
      <c r="O122" s="58">
        <v>0</v>
      </c>
      <c r="P122" s="58">
        <v>0</v>
      </c>
      <c r="Q122" s="60" t="s">
        <v>55</v>
      </c>
      <c r="R122" s="74">
        <v>44274</v>
      </c>
      <c r="S122" s="74">
        <f>R122+5</f>
        <v>44279</v>
      </c>
      <c r="T122" s="74">
        <f>S122+10</f>
        <v>44289</v>
      </c>
      <c r="U122" s="74">
        <f>T122+7</f>
        <v>44296</v>
      </c>
      <c r="V122" s="74">
        <f>U122+10</f>
        <v>44306</v>
      </c>
      <c r="W122" s="74">
        <f>V122+120</f>
        <v>44426</v>
      </c>
      <c r="X122" s="74"/>
      <c r="Y122" s="74"/>
      <c r="Z122" s="74"/>
      <c r="AA122" s="74"/>
      <c r="AB122" s="74"/>
      <c r="AC122" s="74" t="s">
        <v>55</v>
      </c>
      <c r="AD122" s="74">
        <f>V122+1</f>
        <v>44307</v>
      </c>
      <c r="AE122" s="74">
        <f>W122</f>
        <v>44426</v>
      </c>
      <c r="AF122" s="74" t="s">
        <v>55</v>
      </c>
      <c r="AG122" s="58"/>
      <c r="AH122" s="58"/>
      <c r="AI122" s="58"/>
      <c r="AJ122" s="58"/>
      <c r="AK122" s="58"/>
      <c r="AL122" s="58"/>
      <c r="AM122" s="58"/>
      <c r="AN122" s="58"/>
      <c r="AO122" s="58"/>
      <c r="AP122" s="75" t="s">
        <v>113</v>
      </c>
      <c r="AZ122" s="34">
        <f t="shared" si="122"/>
        <v>1500</v>
      </c>
      <c r="BA122" s="34">
        <f t="shared" si="123"/>
        <v>0</v>
      </c>
    </row>
    <row r="123" spans="1:244" s="91" customFormat="1" ht="15.75" outlineLevel="2" x14ac:dyDescent="0.25">
      <c r="A123" s="99" t="s">
        <v>311</v>
      </c>
      <c r="B123" s="57" t="s">
        <v>312</v>
      </c>
      <c r="C123" s="58">
        <v>0</v>
      </c>
      <c r="D123" s="58">
        <f t="shared" si="76"/>
        <v>186134</v>
      </c>
      <c r="E123" s="58">
        <f t="shared" si="147"/>
        <v>100000</v>
      </c>
      <c r="F123" s="58">
        <v>0</v>
      </c>
      <c r="G123" s="58">
        <v>100000</v>
      </c>
      <c r="H123" s="58">
        <v>0</v>
      </c>
      <c r="I123" s="58">
        <f t="shared" si="148"/>
        <v>0</v>
      </c>
      <c r="J123" s="59">
        <v>0</v>
      </c>
      <c r="K123" s="58">
        <v>0</v>
      </c>
      <c r="L123" s="58">
        <v>0</v>
      </c>
      <c r="M123" s="58">
        <f t="shared" ref="M123:M129" si="150">SUM(N123:P123)</f>
        <v>86134</v>
      </c>
      <c r="N123" s="58">
        <v>0</v>
      </c>
      <c r="O123" s="58">
        <v>86134</v>
      </c>
      <c r="P123" s="58">
        <v>0</v>
      </c>
      <c r="Q123" s="60" t="s">
        <v>163</v>
      </c>
      <c r="R123" s="74">
        <v>44298</v>
      </c>
      <c r="S123" s="74">
        <f>R123+5</f>
        <v>44303</v>
      </c>
      <c r="T123" s="74">
        <f>S123+10</f>
        <v>44313</v>
      </c>
      <c r="U123" s="74">
        <f>T123+7</f>
        <v>44320</v>
      </c>
      <c r="V123" s="74">
        <f>U123+10</f>
        <v>44330</v>
      </c>
      <c r="W123" s="74">
        <f>V123+120</f>
        <v>44450</v>
      </c>
      <c r="X123" s="74"/>
      <c r="Y123" s="74"/>
      <c r="Z123" s="74"/>
      <c r="AA123" s="74"/>
      <c r="AB123" s="74"/>
      <c r="AC123" s="74">
        <f>U123+2</f>
        <v>44322</v>
      </c>
      <c r="AD123" s="74">
        <f>V123+1</f>
        <v>44331</v>
      </c>
      <c r="AE123" s="74">
        <f>W123</f>
        <v>44450</v>
      </c>
      <c r="AF123" s="74">
        <f>W123+10</f>
        <v>44460</v>
      </c>
      <c r="AG123" s="58"/>
      <c r="AH123" s="58"/>
      <c r="AI123" s="58"/>
      <c r="AJ123" s="58"/>
      <c r="AK123" s="58"/>
      <c r="AL123" s="58"/>
      <c r="AM123" s="58"/>
      <c r="AN123" s="58"/>
      <c r="AO123" s="58"/>
      <c r="AP123" s="89" t="s">
        <v>313</v>
      </c>
      <c r="AQ123" s="90">
        <v>295000</v>
      </c>
      <c r="AR123" s="90"/>
      <c r="AS123" s="90"/>
      <c r="AT123" s="90"/>
      <c r="AU123" s="90"/>
      <c r="AV123" s="90"/>
      <c r="AW123" s="90"/>
      <c r="AX123" s="90"/>
      <c r="AY123" s="90"/>
      <c r="AZ123" s="34">
        <f t="shared" si="122"/>
        <v>100000</v>
      </c>
      <c r="BA123" s="34">
        <f t="shared" si="123"/>
        <v>0</v>
      </c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  <c r="HN123" s="90"/>
      <c r="HO123" s="90"/>
      <c r="HP123" s="90"/>
      <c r="HQ123" s="90"/>
      <c r="HR123" s="90"/>
      <c r="HS123" s="90"/>
      <c r="HT123" s="90"/>
      <c r="HU123" s="90"/>
      <c r="HV123" s="90"/>
      <c r="HW123" s="90"/>
      <c r="HX123" s="90"/>
      <c r="HY123" s="90"/>
      <c r="HZ123" s="90"/>
      <c r="IA123" s="90"/>
      <c r="IB123" s="90"/>
      <c r="IC123" s="90"/>
      <c r="ID123" s="90"/>
      <c r="IE123" s="90"/>
      <c r="IF123" s="90"/>
      <c r="IG123" s="90"/>
      <c r="IH123" s="90"/>
      <c r="II123" s="90"/>
      <c r="IJ123" s="90"/>
    </row>
    <row r="124" spans="1:244" s="93" customFormat="1" ht="31.5" outlineLevel="2" x14ac:dyDescent="0.2">
      <c r="A124" s="99" t="s">
        <v>314</v>
      </c>
      <c r="B124" s="63" t="s">
        <v>872</v>
      </c>
      <c r="C124" s="58">
        <v>0</v>
      </c>
      <c r="D124" s="58">
        <f t="shared" si="76"/>
        <v>30000</v>
      </c>
      <c r="E124" s="58">
        <f>SUM(F124:H124)</f>
        <v>30000</v>
      </c>
      <c r="F124" s="58">
        <v>0</v>
      </c>
      <c r="G124" s="58">
        <v>30000</v>
      </c>
      <c r="H124" s="59">
        <v>0</v>
      </c>
      <c r="I124" s="58">
        <f t="shared" si="148"/>
        <v>0</v>
      </c>
      <c r="J124" s="59">
        <v>0</v>
      </c>
      <c r="K124" s="58">
        <v>0</v>
      </c>
      <c r="L124" s="58">
        <v>0</v>
      </c>
      <c r="M124" s="58">
        <f t="shared" si="150"/>
        <v>0</v>
      </c>
      <c r="N124" s="59">
        <v>0</v>
      </c>
      <c r="O124" s="58">
        <v>0</v>
      </c>
      <c r="P124" s="58">
        <v>0</v>
      </c>
      <c r="Q124" s="58" t="s">
        <v>223</v>
      </c>
      <c r="R124" s="58" t="s">
        <v>224</v>
      </c>
      <c r="S124" s="74">
        <v>44383</v>
      </c>
      <c r="T124" s="74">
        <v>44393</v>
      </c>
      <c r="U124" s="74">
        <v>44400</v>
      </c>
      <c r="V124" s="74">
        <v>44410</v>
      </c>
      <c r="W124" s="74">
        <v>44530</v>
      </c>
      <c r="X124" s="74"/>
      <c r="Y124" s="74"/>
      <c r="Z124" s="74"/>
      <c r="AA124" s="74"/>
      <c r="AB124" s="74"/>
      <c r="AC124" s="74">
        <v>44402</v>
      </c>
      <c r="AD124" s="74">
        <v>44411</v>
      </c>
      <c r="AE124" s="74">
        <v>44530</v>
      </c>
      <c r="AF124" s="74">
        <v>44540</v>
      </c>
      <c r="AG124" s="58"/>
      <c r="AH124" s="58"/>
      <c r="AI124" s="58"/>
      <c r="AJ124" s="58"/>
      <c r="AK124" s="58"/>
      <c r="AL124" s="58"/>
      <c r="AM124" s="58"/>
      <c r="AN124" s="58"/>
      <c r="AO124" s="58"/>
      <c r="AP124" s="92">
        <v>40000</v>
      </c>
      <c r="AZ124" s="34">
        <f t="shared" si="122"/>
        <v>30000</v>
      </c>
      <c r="BA124" s="34">
        <f t="shared" si="123"/>
        <v>0</v>
      </c>
    </row>
    <row r="125" spans="1:244" ht="15.75" outlineLevel="2" x14ac:dyDescent="0.2">
      <c r="A125" s="99" t="s">
        <v>316</v>
      </c>
      <c r="B125" s="63" t="s">
        <v>746</v>
      </c>
      <c r="C125" s="58">
        <v>0</v>
      </c>
      <c r="D125" s="58">
        <f t="shared" si="76"/>
        <v>8000</v>
      </c>
      <c r="E125" s="58">
        <f t="shared" ref="E125:E129" si="151">F125+G125+H125</f>
        <v>8000</v>
      </c>
      <c r="F125" s="58">
        <v>0</v>
      </c>
      <c r="G125" s="58">
        <v>8000</v>
      </c>
      <c r="H125" s="58">
        <v>0</v>
      </c>
      <c r="I125" s="58">
        <f t="shared" si="148"/>
        <v>0</v>
      </c>
      <c r="J125" s="59">
        <v>0</v>
      </c>
      <c r="K125" s="58">
        <v>0</v>
      </c>
      <c r="L125" s="58">
        <v>0</v>
      </c>
      <c r="M125" s="58">
        <f t="shared" si="150"/>
        <v>0</v>
      </c>
      <c r="N125" s="59">
        <v>0</v>
      </c>
      <c r="O125" s="58">
        <v>0</v>
      </c>
      <c r="P125" s="58">
        <v>0</v>
      </c>
      <c r="Q125" s="60" t="s">
        <v>55</v>
      </c>
      <c r="R125" s="74">
        <v>44317</v>
      </c>
      <c r="S125" s="74">
        <f t="shared" ref="S125:S129" si="152">R125+5</f>
        <v>44322</v>
      </c>
      <c r="T125" s="74">
        <f t="shared" ref="T125:T129" si="153">S125+10</f>
        <v>44332</v>
      </c>
      <c r="U125" s="74">
        <f t="shared" ref="U125:U129" si="154">T125+7</f>
        <v>44339</v>
      </c>
      <c r="V125" s="74">
        <f t="shared" ref="V125:V129" si="155">U125+10</f>
        <v>44349</v>
      </c>
      <c r="W125" s="74">
        <f t="shared" ref="W125:W129" si="156">V125+90</f>
        <v>44439</v>
      </c>
      <c r="X125" s="74"/>
      <c r="Y125" s="74"/>
      <c r="Z125" s="74"/>
      <c r="AA125" s="74"/>
      <c r="AB125" s="74"/>
      <c r="AC125" s="74" t="s">
        <v>55</v>
      </c>
      <c r="AD125" s="74">
        <f t="shared" ref="AD125:AD129" si="157">V125+1</f>
        <v>44350</v>
      </c>
      <c r="AE125" s="74">
        <f t="shared" ref="AE125:AE129" si="158">W125</f>
        <v>44439</v>
      </c>
      <c r="AF125" s="74" t="s">
        <v>55</v>
      </c>
      <c r="AG125" s="58"/>
      <c r="AH125" s="58"/>
      <c r="AI125" s="58"/>
      <c r="AJ125" s="58"/>
      <c r="AK125" s="58"/>
      <c r="AL125" s="58"/>
      <c r="AM125" s="58"/>
      <c r="AN125" s="58"/>
      <c r="AO125" s="58"/>
      <c r="AZ125" s="34">
        <f t="shared" si="122"/>
        <v>8000</v>
      </c>
      <c r="BA125" s="34">
        <f t="shared" si="123"/>
        <v>0</v>
      </c>
    </row>
    <row r="126" spans="1:244" ht="15.75" outlineLevel="2" x14ac:dyDescent="0.2">
      <c r="A126" s="99" t="s">
        <v>318</v>
      </c>
      <c r="B126" s="63" t="s">
        <v>747</v>
      </c>
      <c r="C126" s="58">
        <v>0</v>
      </c>
      <c r="D126" s="58">
        <f t="shared" si="76"/>
        <v>8000</v>
      </c>
      <c r="E126" s="58">
        <f t="shared" si="151"/>
        <v>8000</v>
      </c>
      <c r="F126" s="58">
        <v>0</v>
      </c>
      <c r="G126" s="58">
        <v>8000</v>
      </c>
      <c r="H126" s="58">
        <v>0</v>
      </c>
      <c r="I126" s="58">
        <f t="shared" si="148"/>
        <v>0</v>
      </c>
      <c r="J126" s="59">
        <v>0</v>
      </c>
      <c r="K126" s="58">
        <v>0</v>
      </c>
      <c r="L126" s="58">
        <v>0</v>
      </c>
      <c r="M126" s="58">
        <f t="shared" si="150"/>
        <v>0</v>
      </c>
      <c r="N126" s="59">
        <v>0</v>
      </c>
      <c r="O126" s="58">
        <v>0</v>
      </c>
      <c r="P126" s="58">
        <v>0</v>
      </c>
      <c r="Q126" s="60" t="s">
        <v>55</v>
      </c>
      <c r="R126" s="74">
        <v>44317</v>
      </c>
      <c r="S126" s="74">
        <f t="shared" si="152"/>
        <v>44322</v>
      </c>
      <c r="T126" s="74">
        <f t="shared" si="153"/>
        <v>44332</v>
      </c>
      <c r="U126" s="74">
        <f t="shared" si="154"/>
        <v>44339</v>
      </c>
      <c r="V126" s="74">
        <f t="shared" si="155"/>
        <v>44349</v>
      </c>
      <c r="W126" s="74">
        <f t="shared" si="156"/>
        <v>44439</v>
      </c>
      <c r="X126" s="74"/>
      <c r="Y126" s="74"/>
      <c r="Z126" s="74"/>
      <c r="AA126" s="74"/>
      <c r="AB126" s="74"/>
      <c r="AC126" s="74" t="s">
        <v>55</v>
      </c>
      <c r="AD126" s="74">
        <f t="shared" si="157"/>
        <v>44350</v>
      </c>
      <c r="AE126" s="74">
        <f t="shared" si="158"/>
        <v>44439</v>
      </c>
      <c r="AF126" s="74" t="s">
        <v>55</v>
      </c>
      <c r="AG126" s="58"/>
      <c r="AH126" s="58"/>
      <c r="AI126" s="58"/>
      <c r="AJ126" s="58"/>
      <c r="AK126" s="58"/>
      <c r="AL126" s="58"/>
      <c r="AM126" s="58"/>
      <c r="AN126" s="58"/>
      <c r="AO126" s="58"/>
      <c r="AZ126" s="34">
        <f t="shared" si="122"/>
        <v>8000</v>
      </c>
      <c r="BA126" s="34">
        <f t="shared" si="123"/>
        <v>0</v>
      </c>
    </row>
    <row r="127" spans="1:244" ht="15.75" outlineLevel="2" x14ac:dyDescent="0.2">
      <c r="A127" s="99" t="s">
        <v>320</v>
      </c>
      <c r="B127" s="63" t="s">
        <v>748</v>
      </c>
      <c r="C127" s="58">
        <v>0</v>
      </c>
      <c r="D127" s="58">
        <f t="shared" si="76"/>
        <v>8000</v>
      </c>
      <c r="E127" s="58">
        <f t="shared" si="151"/>
        <v>8000</v>
      </c>
      <c r="F127" s="58">
        <v>0</v>
      </c>
      <c r="G127" s="58">
        <v>8000</v>
      </c>
      <c r="H127" s="58">
        <v>0</v>
      </c>
      <c r="I127" s="58">
        <f t="shared" si="148"/>
        <v>0</v>
      </c>
      <c r="J127" s="59">
        <v>0</v>
      </c>
      <c r="K127" s="58">
        <v>0</v>
      </c>
      <c r="L127" s="58">
        <v>0</v>
      </c>
      <c r="M127" s="58">
        <f t="shared" si="150"/>
        <v>0</v>
      </c>
      <c r="N127" s="59">
        <v>0</v>
      </c>
      <c r="O127" s="58">
        <v>0</v>
      </c>
      <c r="P127" s="58">
        <v>0</v>
      </c>
      <c r="Q127" s="60" t="s">
        <v>55</v>
      </c>
      <c r="R127" s="74">
        <v>44317</v>
      </c>
      <c r="S127" s="74">
        <f t="shared" si="152"/>
        <v>44322</v>
      </c>
      <c r="T127" s="74">
        <f t="shared" si="153"/>
        <v>44332</v>
      </c>
      <c r="U127" s="74">
        <f t="shared" si="154"/>
        <v>44339</v>
      </c>
      <c r="V127" s="74">
        <f t="shared" si="155"/>
        <v>44349</v>
      </c>
      <c r="W127" s="74">
        <f t="shared" si="156"/>
        <v>44439</v>
      </c>
      <c r="X127" s="74"/>
      <c r="Y127" s="74"/>
      <c r="Z127" s="74"/>
      <c r="AA127" s="74"/>
      <c r="AB127" s="74"/>
      <c r="AC127" s="74" t="s">
        <v>55</v>
      </c>
      <c r="AD127" s="74">
        <f t="shared" si="157"/>
        <v>44350</v>
      </c>
      <c r="AE127" s="74">
        <f t="shared" si="158"/>
        <v>44439</v>
      </c>
      <c r="AF127" s="74" t="s">
        <v>55</v>
      </c>
      <c r="AG127" s="58"/>
      <c r="AH127" s="58"/>
      <c r="AI127" s="58"/>
      <c r="AJ127" s="58"/>
      <c r="AK127" s="58"/>
      <c r="AL127" s="58"/>
      <c r="AM127" s="58"/>
      <c r="AN127" s="58"/>
      <c r="AO127" s="58"/>
      <c r="AZ127" s="34">
        <f t="shared" si="122"/>
        <v>8000</v>
      </c>
      <c r="BA127" s="34">
        <f t="shared" si="123"/>
        <v>0</v>
      </c>
    </row>
    <row r="128" spans="1:244" ht="15.75" outlineLevel="2" x14ac:dyDescent="0.2">
      <c r="A128" s="99" t="s">
        <v>322</v>
      </c>
      <c r="B128" s="63" t="s">
        <v>749</v>
      </c>
      <c r="C128" s="58">
        <v>0</v>
      </c>
      <c r="D128" s="58">
        <f t="shared" si="76"/>
        <v>8000</v>
      </c>
      <c r="E128" s="58">
        <f t="shared" si="151"/>
        <v>8000</v>
      </c>
      <c r="F128" s="58">
        <v>0</v>
      </c>
      <c r="G128" s="58">
        <v>8000</v>
      </c>
      <c r="H128" s="58">
        <v>0</v>
      </c>
      <c r="I128" s="58">
        <f t="shared" si="148"/>
        <v>0</v>
      </c>
      <c r="J128" s="59">
        <v>0</v>
      </c>
      <c r="K128" s="58">
        <v>0</v>
      </c>
      <c r="L128" s="58">
        <v>0</v>
      </c>
      <c r="M128" s="58">
        <f t="shared" si="150"/>
        <v>0</v>
      </c>
      <c r="N128" s="59">
        <v>0</v>
      </c>
      <c r="O128" s="58">
        <v>0</v>
      </c>
      <c r="P128" s="58">
        <v>0</v>
      </c>
      <c r="Q128" s="60" t="s">
        <v>55</v>
      </c>
      <c r="R128" s="74">
        <v>44317</v>
      </c>
      <c r="S128" s="74">
        <f t="shared" si="152"/>
        <v>44322</v>
      </c>
      <c r="T128" s="74">
        <f t="shared" si="153"/>
        <v>44332</v>
      </c>
      <c r="U128" s="74">
        <f t="shared" si="154"/>
        <v>44339</v>
      </c>
      <c r="V128" s="74">
        <f t="shared" si="155"/>
        <v>44349</v>
      </c>
      <c r="W128" s="74">
        <f t="shared" si="156"/>
        <v>44439</v>
      </c>
      <c r="X128" s="74"/>
      <c r="Y128" s="74"/>
      <c r="Z128" s="74"/>
      <c r="AA128" s="74"/>
      <c r="AB128" s="74"/>
      <c r="AC128" s="74" t="s">
        <v>55</v>
      </c>
      <c r="AD128" s="74">
        <f t="shared" si="157"/>
        <v>44350</v>
      </c>
      <c r="AE128" s="74">
        <f t="shared" si="158"/>
        <v>44439</v>
      </c>
      <c r="AF128" s="74" t="s">
        <v>55</v>
      </c>
      <c r="AG128" s="58"/>
      <c r="AH128" s="58"/>
      <c r="AI128" s="58"/>
      <c r="AJ128" s="58"/>
      <c r="AK128" s="58"/>
      <c r="AL128" s="58"/>
      <c r="AM128" s="58"/>
      <c r="AN128" s="58"/>
      <c r="AO128" s="58"/>
      <c r="AZ128" s="34">
        <f t="shared" si="122"/>
        <v>8000</v>
      </c>
      <c r="BA128" s="34">
        <f t="shared" si="123"/>
        <v>0</v>
      </c>
    </row>
    <row r="129" spans="1:245" ht="15.75" outlineLevel="2" x14ac:dyDescent="0.2">
      <c r="A129" s="99" t="s">
        <v>324</v>
      </c>
      <c r="B129" s="63" t="s">
        <v>750</v>
      </c>
      <c r="C129" s="58">
        <v>0</v>
      </c>
      <c r="D129" s="58">
        <f t="shared" si="76"/>
        <v>8000</v>
      </c>
      <c r="E129" s="58">
        <f t="shared" si="151"/>
        <v>8000</v>
      </c>
      <c r="F129" s="58">
        <v>0</v>
      </c>
      <c r="G129" s="58">
        <v>8000</v>
      </c>
      <c r="H129" s="58">
        <v>0</v>
      </c>
      <c r="I129" s="58">
        <f t="shared" si="148"/>
        <v>0</v>
      </c>
      <c r="J129" s="59">
        <v>0</v>
      </c>
      <c r="K129" s="58">
        <v>0</v>
      </c>
      <c r="L129" s="58">
        <v>0</v>
      </c>
      <c r="M129" s="58">
        <f t="shared" si="150"/>
        <v>0</v>
      </c>
      <c r="N129" s="59">
        <v>0</v>
      </c>
      <c r="O129" s="58">
        <v>0</v>
      </c>
      <c r="P129" s="58">
        <v>0</v>
      </c>
      <c r="Q129" s="60" t="s">
        <v>55</v>
      </c>
      <c r="R129" s="74">
        <v>44317</v>
      </c>
      <c r="S129" s="74">
        <f t="shared" si="152"/>
        <v>44322</v>
      </c>
      <c r="T129" s="74">
        <f t="shared" si="153"/>
        <v>44332</v>
      </c>
      <c r="U129" s="74">
        <f t="shared" si="154"/>
        <v>44339</v>
      </c>
      <c r="V129" s="74">
        <f t="shared" si="155"/>
        <v>44349</v>
      </c>
      <c r="W129" s="74">
        <f t="shared" si="156"/>
        <v>44439</v>
      </c>
      <c r="X129" s="74"/>
      <c r="Y129" s="74"/>
      <c r="Z129" s="74"/>
      <c r="AA129" s="74"/>
      <c r="AB129" s="74"/>
      <c r="AC129" s="74" t="s">
        <v>55</v>
      </c>
      <c r="AD129" s="74">
        <f t="shared" si="157"/>
        <v>44350</v>
      </c>
      <c r="AE129" s="74">
        <f t="shared" si="158"/>
        <v>44439</v>
      </c>
      <c r="AF129" s="74" t="s">
        <v>55</v>
      </c>
      <c r="AG129" s="58"/>
      <c r="AH129" s="58"/>
      <c r="AI129" s="58"/>
      <c r="AJ129" s="58"/>
      <c r="AK129" s="58"/>
      <c r="AL129" s="58"/>
      <c r="AM129" s="58"/>
      <c r="AN129" s="58"/>
      <c r="AO129" s="58"/>
      <c r="AZ129" s="34">
        <f t="shared" si="122"/>
        <v>8000</v>
      </c>
      <c r="BA129" s="34">
        <f t="shared" si="123"/>
        <v>0</v>
      </c>
    </row>
    <row r="130" spans="1:245" ht="15.75" outlineLevel="2" x14ac:dyDescent="0.2">
      <c r="A130" s="99" t="s">
        <v>881</v>
      </c>
      <c r="B130" s="63" t="s">
        <v>828</v>
      </c>
      <c r="C130" s="58">
        <v>2.0649999999999999</v>
      </c>
      <c r="D130" s="58">
        <f t="shared" si="76"/>
        <v>3360</v>
      </c>
      <c r="E130" s="58">
        <f>SUM(F130:H130)</f>
        <v>0</v>
      </c>
      <c r="F130" s="58">
        <v>0</v>
      </c>
      <c r="G130" s="58">
        <v>0</v>
      </c>
      <c r="H130" s="59">
        <v>0</v>
      </c>
      <c r="I130" s="58">
        <f t="shared" si="148"/>
        <v>0</v>
      </c>
      <c r="J130" s="59">
        <v>0</v>
      </c>
      <c r="K130" s="58">
        <v>0</v>
      </c>
      <c r="L130" s="58">
        <v>0</v>
      </c>
      <c r="M130" s="58">
        <f>SUM(N130:P130)</f>
        <v>3360</v>
      </c>
      <c r="N130" s="58">
        <v>0</v>
      </c>
      <c r="O130" s="58">
        <v>3360</v>
      </c>
      <c r="P130" s="58">
        <v>0</v>
      </c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64" t="s">
        <v>802</v>
      </c>
    </row>
    <row r="131" spans="1:245" ht="15.75" outlineLevel="2" x14ac:dyDescent="0.2">
      <c r="A131" s="99" t="s">
        <v>882</v>
      </c>
      <c r="B131" s="63" t="s">
        <v>829</v>
      </c>
      <c r="C131" s="58">
        <v>1.2</v>
      </c>
      <c r="D131" s="58">
        <f t="shared" si="76"/>
        <v>1890</v>
      </c>
      <c r="E131" s="58">
        <f>SUM(F131:H131)</f>
        <v>0</v>
      </c>
      <c r="F131" s="58">
        <v>0</v>
      </c>
      <c r="G131" s="58">
        <v>0</v>
      </c>
      <c r="H131" s="59">
        <v>0</v>
      </c>
      <c r="I131" s="58">
        <f t="shared" si="148"/>
        <v>0</v>
      </c>
      <c r="J131" s="59">
        <v>0</v>
      </c>
      <c r="K131" s="58">
        <v>0</v>
      </c>
      <c r="L131" s="58">
        <v>0</v>
      </c>
      <c r="M131" s="58">
        <f>SUM(N131:P131)</f>
        <v>1890</v>
      </c>
      <c r="N131" s="58">
        <v>0</v>
      </c>
      <c r="O131" s="58">
        <v>1890</v>
      </c>
      <c r="P131" s="58">
        <v>0</v>
      </c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64" t="s">
        <v>802</v>
      </c>
    </row>
    <row r="132" spans="1:245" s="112" customFormat="1" ht="15.75" outlineLevel="1" x14ac:dyDescent="0.2">
      <c r="A132" s="101" t="s">
        <v>326</v>
      </c>
      <c r="B132" s="29" t="s">
        <v>327</v>
      </c>
      <c r="C132" s="31">
        <f>SUM(C133:C137)</f>
        <v>9</v>
      </c>
      <c r="D132" s="31">
        <f t="shared" ref="D132:P132" si="159">SUM(D133:D137)</f>
        <v>24600</v>
      </c>
      <c r="E132" s="31">
        <f t="shared" si="159"/>
        <v>16000</v>
      </c>
      <c r="F132" s="31">
        <f t="shared" si="159"/>
        <v>0</v>
      </c>
      <c r="G132" s="31">
        <f t="shared" si="159"/>
        <v>16000</v>
      </c>
      <c r="H132" s="31">
        <f t="shared" si="159"/>
        <v>0</v>
      </c>
      <c r="I132" s="31">
        <f t="shared" si="159"/>
        <v>0</v>
      </c>
      <c r="J132" s="31">
        <f t="shared" si="159"/>
        <v>0</v>
      </c>
      <c r="K132" s="31">
        <f t="shared" si="159"/>
        <v>0</v>
      </c>
      <c r="L132" s="31">
        <f t="shared" si="159"/>
        <v>0</v>
      </c>
      <c r="M132" s="31">
        <f t="shared" si="159"/>
        <v>8600</v>
      </c>
      <c r="N132" s="31">
        <f t="shared" si="159"/>
        <v>0</v>
      </c>
      <c r="O132" s="31">
        <f t="shared" si="159"/>
        <v>8600</v>
      </c>
      <c r="P132" s="31">
        <f t="shared" si="159"/>
        <v>0</v>
      </c>
      <c r="Q132" s="31" t="s">
        <v>41</v>
      </c>
      <c r="R132" s="110" t="s">
        <v>41</v>
      </c>
      <c r="S132" s="110" t="s">
        <v>41</v>
      </c>
      <c r="T132" s="110" t="s">
        <v>41</v>
      </c>
      <c r="U132" s="110" t="s">
        <v>41</v>
      </c>
      <c r="V132" s="110" t="s">
        <v>41</v>
      </c>
      <c r="W132" s="110" t="s">
        <v>41</v>
      </c>
      <c r="X132" s="31" t="s">
        <v>41</v>
      </c>
      <c r="Y132" s="31" t="s">
        <v>41</v>
      </c>
      <c r="Z132" s="31" t="s">
        <v>41</v>
      </c>
      <c r="AA132" s="31" t="s">
        <v>41</v>
      </c>
      <c r="AB132" s="31" t="s">
        <v>41</v>
      </c>
      <c r="AC132" s="31" t="s">
        <v>41</v>
      </c>
      <c r="AD132" s="31" t="s">
        <v>41</v>
      </c>
      <c r="AE132" s="31" t="s">
        <v>41</v>
      </c>
      <c r="AF132" s="31" t="s">
        <v>41</v>
      </c>
      <c r="AG132" s="31" t="s">
        <v>41</v>
      </c>
      <c r="AH132" s="31" t="s">
        <v>41</v>
      </c>
      <c r="AI132" s="31" t="s">
        <v>41</v>
      </c>
      <c r="AJ132" s="31" t="s">
        <v>41</v>
      </c>
      <c r="AK132" s="31" t="s">
        <v>41</v>
      </c>
      <c r="AL132" s="31" t="s">
        <v>41</v>
      </c>
      <c r="AM132" s="31" t="s">
        <v>41</v>
      </c>
      <c r="AN132" s="31" t="s">
        <v>41</v>
      </c>
      <c r="AO132" s="31" t="s">
        <v>41</v>
      </c>
      <c r="AP132" s="111"/>
      <c r="AZ132" s="34">
        <f t="shared" si="122"/>
        <v>16000</v>
      </c>
      <c r="BA132" s="34">
        <f t="shared" si="123"/>
        <v>0</v>
      </c>
    </row>
    <row r="133" spans="1:245" s="112" customFormat="1" ht="15.75" outlineLevel="2" x14ac:dyDescent="0.2">
      <c r="A133" s="99" t="s">
        <v>328</v>
      </c>
      <c r="B133" s="78" t="s">
        <v>329</v>
      </c>
      <c r="C133" s="58">
        <v>0</v>
      </c>
      <c r="D133" s="58">
        <f t="shared" si="76"/>
        <v>8000</v>
      </c>
      <c r="E133" s="58">
        <f t="shared" ref="E133:E134" si="160">F133+G133+H133</f>
        <v>8000</v>
      </c>
      <c r="F133" s="58">
        <v>0</v>
      </c>
      <c r="G133" s="58">
        <v>8000</v>
      </c>
      <c r="H133" s="58">
        <v>0</v>
      </c>
      <c r="I133" s="58">
        <f t="shared" ref="I133:I137" si="161">SUM(J133:L133)</f>
        <v>0</v>
      </c>
      <c r="J133" s="59">
        <v>0</v>
      </c>
      <c r="K133" s="58">
        <v>0</v>
      </c>
      <c r="L133" s="58">
        <v>0</v>
      </c>
      <c r="M133" s="58">
        <f t="shared" ref="M133:M134" si="162">SUM(N133:P133)</f>
        <v>0</v>
      </c>
      <c r="N133" s="59">
        <v>0</v>
      </c>
      <c r="O133" s="58">
        <v>0</v>
      </c>
      <c r="P133" s="58">
        <v>0</v>
      </c>
      <c r="Q133" s="60" t="s">
        <v>55</v>
      </c>
      <c r="R133" s="74">
        <v>44317</v>
      </c>
      <c r="S133" s="74">
        <f t="shared" ref="S133:S134" si="163">R133+5</f>
        <v>44322</v>
      </c>
      <c r="T133" s="74">
        <f t="shared" ref="T133:T134" si="164">S133+10</f>
        <v>44332</v>
      </c>
      <c r="U133" s="74">
        <f t="shared" ref="U133:U134" si="165">T133+7</f>
        <v>44339</v>
      </c>
      <c r="V133" s="74">
        <f t="shared" ref="V133:V134" si="166">U133+10</f>
        <v>44349</v>
      </c>
      <c r="W133" s="74">
        <f t="shared" ref="W133:W134" si="167">V133+90</f>
        <v>44439</v>
      </c>
      <c r="X133" s="74"/>
      <c r="Y133" s="74"/>
      <c r="Z133" s="74"/>
      <c r="AA133" s="74"/>
      <c r="AB133" s="74"/>
      <c r="AC133" s="74" t="s">
        <v>55</v>
      </c>
      <c r="AD133" s="74">
        <f t="shared" ref="AD133:AD134" si="168">V133+1</f>
        <v>44350</v>
      </c>
      <c r="AE133" s="74">
        <f t="shared" ref="AE133:AE134" si="169">W133</f>
        <v>44439</v>
      </c>
      <c r="AF133" s="74" t="s">
        <v>55</v>
      </c>
      <c r="AG133" s="58"/>
      <c r="AH133" s="58"/>
      <c r="AI133" s="58"/>
      <c r="AJ133" s="58"/>
      <c r="AK133" s="58"/>
      <c r="AL133" s="58"/>
      <c r="AM133" s="58"/>
      <c r="AN133" s="58"/>
      <c r="AO133" s="58"/>
      <c r="AP133" s="113"/>
      <c r="AZ133" s="34">
        <f t="shared" si="122"/>
        <v>8000</v>
      </c>
      <c r="BA133" s="34">
        <f t="shared" si="123"/>
        <v>0</v>
      </c>
    </row>
    <row r="134" spans="1:245" s="112" customFormat="1" ht="15.75" outlineLevel="2" x14ac:dyDescent="0.2">
      <c r="A134" s="99" t="s">
        <v>330</v>
      </c>
      <c r="B134" s="78" t="s">
        <v>331</v>
      </c>
      <c r="C134" s="58">
        <v>0</v>
      </c>
      <c r="D134" s="58">
        <f t="shared" si="76"/>
        <v>8000</v>
      </c>
      <c r="E134" s="58">
        <f t="shared" si="160"/>
        <v>8000</v>
      </c>
      <c r="F134" s="58">
        <v>0</v>
      </c>
      <c r="G134" s="58">
        <v>8000</v>
      </c>
      <c r="H134" s="58">
        <v>0</v>
      </c>
      <c r="I134" s="58">
        <f t="shared" si="161"/>
        <v>0</v>
      </c>
      <c r="J134" s="59">
        <v>0</v>
      </c>
      <c r="K134" s="58">
        <v>0</v>
      </c>
      <c r="L134" s="58">
        <v>0</v>
      </c>
      <c r="M134" s="58">
        <f t="shared" si="162"/>
        <v>0</v>
      </c>
      <c r="N134" s="59">
        <v>0</v>
      </c>
      <c r="O134" s="58">
        <v>0</v>
      </c>
      <c r="P134" s="58">
        <v>0</v>
      </c>
      <c r="Q134" s="60" t="s">
        <v>55</v>
      </c>
      <c r="R134" s="74">
        <v>44317</v>
      </c>
      <c r="S134" s="74">
        <f t="shared" si="163"/>
        <v>44322</v>
      </c>
      <c r="T134" s="74">
        <f t="shared" si="164"/>
        <v>44332</v>
      </c>
      <c r="U134" s="74">
        <f t="shared" si="165"/>
        <v>44339</v>
      </c>
      <c r="V134" s="74">
        <f t="shared" si="166"/>
        <v>44349</v>
      </c>
      <c r="W134" s="74">
        <f t="shared" si="167"/>
        <v>44439</v>
      </c>
      <c r="X134" s="74"/>
      <c r="Y134" s="74"/>
      <c r="Z134" s="74"/>
      <c r="AA134" s="74"/>
      <c r="AB134" s="74"/>
      <c r="AC134" s="74" t="s">
        <v>55</v>
      </c>
      <c r="AD134" s="74">
        <f t="shared" si="168"/>
        <v>44350</v>
      </c>
      <c r="AE134" s="74">
        <f t="shared" si="169"/>
        <v>44439</v>
      </c>
      <c r="AF134" s="74" t="s">
        <v>55</v>
      </c>
      <c r="AG134" s="58"/>
      <c r="AH134" s="58"/>
      <c r="AI134" s="58"/>
      <c r="AJ134" s="58"/>
      <c r="AK134" s="58"/>
      <c r="AL134" s="58"/>
      <c r="AM134" s="58"/>
      <c r="AN134" s="58"/>
      <c r="AO134" s="58"/>
      <c r="AP134" s="113"/>
      <c r="AZ134" s="34">
        <f t="shared" si="122"/>
        <v>8000</v>
      </c>
      <c r="BA134" s="34">
        <f t="shared" si="123"/>
        <v>0</v>
      </c>
    </row>
    <row r="135" spans="1:245" customFormat="1" ht="15.75" outlineLevel="2" x14ac:dyDescent="0.25">
      <c r="A135" s="99" t="s">
        <v>567</v>
      </c>
      <c r="B135" s="63" t="s">
        <v>830</v>
      </c>
      <c r="C135" s="58">
        <v>6</v>
      </c>
      <c r="D135" s="58">
        <f t="shared" si="76"/>
        <v>3000</v>
      </c>
      <c r="E135" s="58">
        <f t="shared" ref="E135:E137" si="170">SUM(F135:H135)</f>
        <v>0</v>
      </c>
      <c r="F135" s="58">
        <v>0</v>
      </c>
      <c r="G135" s="58">
        <v>0</v>
      </c>
      <c r="H135" s="59">
        <v>0</v>
      </c>
      <c r="I135" s="58">
        <f t="shared" si="161"/>
        <v>0</v>
      </c>
      <c r="J135" s="59">
        <v>0</v>
      </c>
      <c r="K135" s="58">
        <v>0</v>
      </c>
      <c r="L135" s="58">
        <v>0</v>
      </c>
      <c r="M135" s="58">
        <f t="shared" ref="M135:M137" si="171">SUM(N135:P135)</f>
        <v>3000</v>
      </c>
      <c r="N135" s="58">
        <v>0</v>
      </c>
      <c r="O135" s="58">
        <v>3000</v>
      </c>
      <c r="P135" s="58">
        <v>0</v>
      </c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64" t="s">
        <v>802</v>
      </c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</row>
    <row r="136" spans="1:245" customFormat="1" ht="15.75" outlineLevel="2" x14ac:dyDescent="0.25">
      <c r="A136" s="99" t="s">
        <v>569</v>
      </c>
      <c r="B136" s="63" t="s">
        <v>831</v>
      </c>
      <c r="C136" s="58">
        <v>1</v>
      </c>
      <c r="D136" s="58">
        <f t="shared" si="76"/>
        <v>2200</v>
      </c>
      <c r="E136" s="58">
        <f t="shared" si="170"/>
        <v>0</v>
      </c>
      <c r="F136" s="58">
        <v>0</v>
      </c>
      <c r="G136" s="58">
        <v>0</v>
      </c>
      <c r="H136" s="59">
        <v>0</v>
      </c>
      <c r="I136" s="58">
        <f t="shared" si="161"/>
        <v>0</v>
      </c>
      <c r="J136" s="59">
        <v>0</v>
      </c>
      <c r="K136" s="58">
        <v>0</v>
      </c>
      <c r="L136" s="58">
        <v>0</v>
      </c>
      <c r="M136" s="58">
        <f t="shared" si="171"/>
        <v>2200</v>
      </c>
      <c r="N136" s="58">
        <v>0</v>
      </c>
      <c r="O136" s="58">
        <v>2200</v>
      </c>
      <c r="P136" s="58">
        <v>0</v>
      </c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64" t="s">
        <v>802</v>
      </c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</row>
    <row r="137" spans="1:245" customFormat="1" ht="15.75" outlineLevel="2" x14ac:dyDescent="0.25">
      <c r="A137" s="99" t="s">
        <v>571</v>
      </c>
      <c r="B137" s="63" t="s">
        <v>832</v>
      </c>
      <c r="C137" s="58">
        <v>2</v>
      </c>
      <c r="D137" s="58">
        <f t="shared" si="76"/>
        <v>3400</v>
      </c>
      <c r="E137" s="58">
        <f t="shared" si="170"/>
        <v>0</v>
      </c>
      <c r="F137" s="58">
        <v>0</v>
      </c>
      <c r="G137" s="58">
        <v>0</v>
      </c>
      <c r="H137" s="59">
        <v>0</v>
      </c>
      <c r="I137" s="58">
        <f t="shared" si="161"/>
        <v>0</v>
      </c>
      <c r="J137" s="59">
        <v>0</v>
      </c>
      <c r="K137" s="58">
        <v>0</v>
      </c>
      <c r="L137" s="58">
        <v>0</v>
      </c>
      <c r="M137" s="58">
        <f t="shared" si="171"/>
        <v>3400</v>
      </c>
      <c r="N137" s="58">
        <v>0</v>
      </c>
      <c r="O137" s="58">
        <v>3400</v>
      </c>
      <c r="P137" s="58">
        <v>0</v>
      </c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64" t="s">
        <v>802</v>
      </c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  <c r="DU137" s="134"/>
      <c r="DV137" s="134"/>
      <c r="DW137" s="134"/>
      <c r="DX137" s="134"/>
      <c r="DY137" s="134"/>
      <c r="DZ137" s="134"/>
      <c r="EA137" s="134"/>
      <c r="EB137" s="134"/>
      <c r="EC137" s="134"/>
      <c r="ED137" s="134"/>
      <c r="EE137" s="134"/>
      <c r="EF137" s="134"/>
      <c r="EG137" s="134"/>
      <c r="EH137" s="134"/>
      <c r="EI137" s="134"/>
      <c r="EJ137" s="134"/>
      <c r="EK137" s="134"/>
      <c r="EL137" s="134"/>
      <c r="EM137" s="134"/>
      <c r="EN137" s="134"/>
      <c r="EO137" s="134"/>
      <c r="EP137" s="134"/>
      <c r="EQ137" s="134"/>
      <c r="ER137" s="134"/>
      <c r="ES137" s="134"/>
      <c r="ET137" s="134"/>
      <c r="EU137" s="134"/>
      <c r="EV137" s="134"/>
      <c r="EW137" s="134"/>
      <c r="EX137" s="134"/>
      <c r="EY137" s="134"/>
      <c r="EZ137" s="134"/>
      <c r="FA137" s="134"/>
      <c r="FB137" s="134"/>
      <c r="FC137" s="134"/>
      <c r="FD137" s="134"/>
      <c r="FE137" s="134"/>
      <c r="FF137" s="134"/>
      <c r="FG137" s="134"/>
      <c r="FH137" s="134"/>
      <c r="FI137" s="134"/>
      <c r="FJ137" s="134"/>
      <c r="FK137" s="134"/>
      <c r="FL137" s="134"/>
      <c r="FM137" s="134"/>
      <c r="FN137" s="134"/>
      <c r="FO137" s="134"/>
      <c r="FP137" s="134"/>
      <c r="FQ137" s="134"/>
      <c r="FR137" s="134"/>
      <c r="FS137" s="134"/>
      <c r="FT137" s="134"/>
      <c r="FU137" s="134"/>
      <c r="FV137" s="134"/>
      <c r="FW137" s="134"/>
      <c r="FX137" s="134"/>
      <c r="FY137" s="134"/>
      <c r="FZ137" s="134"/>
      <c r="GA137" s="134"/>
      <c r="GB137" s="134"/>
      <c r="GC137" s="134"/>
      <c r="GD137" s="134"/>
      <c r="GE137" s="134"/>
      <c r="GF137" s="134"/>
      <c r="GG137" s="134"/>
      <c r="GH137" s="134"/>
      <c r="GI137" s="134"/>
      <c r="GJ137" s="134"/>
      <c r="GK137" s="134"/>
      <c r="GL137" s="134"/>
      <c r="GM137" s="134"/>
      <c r="GN137" s="134"/>
      <c r="GO137" s="134"/>
      <c r="GP137" s="134"/>
      <c r="GQ137" s="134"/>
      <c r="GR137" s="134"/>
      <c r="GS137" s="134"/>
      <c r="GT137" s="134"/>
      <c r="GU137" s="134"/>
      <c r="GV137" s="134"/>
      <c r="GW137" s="134"/>
      <c r="GX137" s="134"/>
      <c r="GY137" s="134"/>
      <c r="GZ137" s="134"/>
      <c r="HA137" s="134"/>
      <c r="HB137" s="134"/>
      <c r="HC137" s="134"/>
      <c r="HD137" s="134"/>
      <c r="HE137" s="134"/>
      <c r="HF137" s="134"/>
      <c r="HG137" s="134"/>
      <c r="HH137" s="134"/>
      <c r="HI137" s="134"/>
      <c r="HJ137" s="134"/>
      <c r="HK137" s="134"/>
      <c r="HL137" s="134"/>
      <c r="HM137" s="134"/>
      <c r="HN137" s="134"/>
      <c r="HO137" s="134"/>
      <c r="HP137" s="134"/>
      <c r="HQ137" s="134"/>
      <c r="HR137" s="134"/>
      <c r="HS137" s="134"/>
      <c r="HT137" s="134"/>
      <c r="HU137" s="134"/>
      <c r="HV137" s="134"/>
      <c r="HW137" s="134"/>
      <c r="HX137" s="134"/>
      <c r="HY137" s="134"/>
      <c r="HZ137" s="134"/>
      <c r="IA137" s="134"/>
      <c r="IB137" s="134"/>
      <c r="IC137" s="134"/>
      <c r="ID137" s="134"/>
      <c r="IE137" s="134"/>
      <c r="IF137" s="134"/>
      <c r="IG137" s="134"/>
      <c r="IH137" s="134"/>
      <c r="II137" s="134"/>
      <c r="IJ137" s="134"/>
      <c r="IK137" s="134"/>
    </row>
    <row r="138" spans="1:245" s="54" customFormat="1" ht="15.75" outlineLevel="1" x14ac:dyDescent="0.2">
      <c r="A138" s="29">
        <v>12</v>
      </c>
      <c r="B138" s="29" t="s">
        <v>332</v>
      </c>
      <c r="C138" s="31">
        <f>SUM(C139:C142)</f>
        <v>3.5999999999999996</v>
      </c>
      <c r="D138" s="31">
        <f t="shared" ref="D138:P138" si="172">SUM(D139:D142)</f>
        <v>7720</v>
      </c>
      <c r="E138" s="31">
        <f t="shared" si="172"/>
        <v>2100</v>
      </c>
      <c r="F138" s="31">
        <f t="shared" si="172"/>
        <v>0</v>
      </c>
      <c r="G138" s="31">
        <f t="shared" si="172"/>
        <v>2100</v>
      </c>
      <c r="H138" s="31">
        <f t="shared" si="172"/>
        <v>0</v>
      </c>
      <c r="I138" s="31">
        <f t="shared" si="172"/>
        <v>0</v>
      </c>
      <c r="J138" s="31">
        <f t="shared" si="172"/>
        <v>0</v>
      </c>
      <c r="K138" s="31">
        <f t="shared" si="172"/>
        <v>0</v>
      </c>
      <c r="L138" s="31">
        <f t="shared" si="172"/>
        <v>0</v>
      </c>
      <c r="M138" s="31">
        <f t="shared" si="172"/>
        <v>5620</v>
      </c>
      <c r="N138" s="31">
        <f t="shared" si="172"/>
        <v>0</v>
      </c>
      <c r="O138" s="31">
        <f t="shared" si="172"/>
        <v>5620</v>
      </c>
      <c r="P138" s="31">
        <f t="shared" si="172"/>
        <v>0</v>
      </c>
      <c r="Q138" s="72" t="s">
        <v>41</v>
      </c>
      <c r="R138" s="72" t="s">
        <v>41</v>
      </c>
      <c r="S138" s="72" t="s">
        <v>41</v>
      </c>
      <c r="T138" s="72" t="s">
        <v>41</v>
      </c>
      <c r="U138" s="72" t="s">
        <v>41</v>
      </c>
      <c r="V138" s="72" t="s">
        <v>41</v>
      </c>
      <c r="W138" s="72" t="s">
        <v>41</v>
      </c>
      <c r="X138" s="72" t="s">
        <v>41</v>
      </c>
      <c r="Y138" s="72" t="s">
        <v>41</v>
      </c>
      <c r="Z138" s="72" t="s">
        <v>41</v>
      </c>
      <c r="AA138" s="72" t="s">
        <v>41</v>
      </c>
      <c r="AB138" s="72" t="s">
        <v>41</v>
      </c>
      <c r="AC138" s="72" t="s">
        <v>41</v>
      </c>
      <c r="AD138" s="72" t="s">
        <v>41</v>
      </c>
      <c r="AE138" s="72" t="s">
        <v>41</v>
      </c>
      <c r="AF138" s="72" t="s">
        <v>41</v>
      </c>
      <c r="AG138" s="52" t="s">
        <v>41</v>
      </c>
      <c r="AH138" s="52" t="s">
        <v>41</v>
      </c>
      <c r="AI138" s="52" t="s">
        <v>41</v>
      </c>
      <c r="AJ138" s="52" t="s">
        <v>41</v>
      </c>
      <c r="AK138" s="52" t="s">
        <v>41</v>
      </c>
      <c r="AL138" s="52" t="s">
        <v>41</v>
      </c>
      <c r="AM138" s="52" t="s">
        <v>41</v>
      </c>
      <c r="AN138" s="52" t="s">
        <v>41</v>
      </c>
      <c r="AO138" s="52" t="s">
        <v>41</v>
      </c>
      <c r="AP138" s="53"/>
      <c r="AZ138" s="34">
        <f t="shared" si="122"/>
        <v>2100</v>
      </c>
      <c r="BA138" s="34">
        <f t="shared" si="123"/>
        <v>0</v>
      </c>
    </row>
    <row r="139" spans="1:245" customFormat="1" ht="15.75" outlineLevel="2" x14ac:dyDescent="0.25">
      <c r="A139" s="99" t="s">
        <v>333</v>
      </c>
      <c r="B139" s="63" t="s">
        <v>334</v>
      </c>
      <c r="C139" s="58">
        <v>1</v>
      </c>
      <c r="D139" s="58">
        <f t="shared" si="76"/>
        <v>2100</v>
      </c>
      <c r="E139" s="58">
        <f>SUM(F139:H139)</f>
        <v>2100</v>
      </c>
      <c r="F139" s="58">
        <v>0</v>
      </c>
      <c r="G139" s="58">
        <v>2100</v>
      </c>
      <c r="H139" s="59">
        <v>0</v>
      </c>
      <c r="I139" s="58">
        <f t="shared" ref="I139:I142" si="173">SUM(J139:L139)</f>
        <v>0</v>
      </c>
      <c r="J139" s="59">
        <v>0</v>
      </c>
      <c r="K139" s="58">
        <v>0</v>
      </c>
      <c r="L139" s="58">
        <v>0</v>
      </c>
      <c r="M139" s="58">
        <f t="shared" ref="M139" si="174">SUM(N139:P139)</f>
        <v>0</v>
      </c>
      <c r="N139" s="59">
        <v>0</v>
      </c>
      <c r="O139" s="58">
        <v>0</v>
      </c>
      <c r="P139" s="58">
        <v>0</v>
      </c>
      <c r="Q139" s="60" t="s">
        <v>55</v>
      </c>
      <c r="R139" s="74">
        <v>44242</v>
      </c>
      <c r="S139" s="74">
        <f>R139+5</f>
        <v>44247</v>
      </c>
      <c r="T139" s="74">
        <f>S139+10</f>
        <v>44257</v>
      </c>
      <c r="U139" s="74">
        <f>T139+7</f>
        <v>44264</v>
      </c>
      <c r="V139" s="74">
        <f>U139+10</f>
        <v>44274</v>
      </c>
      <c r="W139" s="74">
        <f>V139+120</f>
        <v>44394</v>
      </c>
      <c r="X139" s="74"/>
      <c r="Y139" s="74"/>
      <c r="Z139" s="74"/>
      <c r="AA139" s="74"/>
      <c r="AB139" s="74"/>
      <c r="AC139" s="74" t="s">
        <v>55</v>
      </c>
      <c r="AD139" s="74">
        <f>V139+1</f>
        <v>44275</v>
      </c>
      <c r="AE139" s="74">
        <f>W139</f>
        <v>44394</v>
      </c>
      <c r="AF139" s="74" t="s">
        <v>55</v>
      </c>
      <c r="AG139" s="58"/>
      <c r="AH139" s="58"/>
      <c r="AI139" s="58"/>
      <c r="AJ139" s="58"/>
      <c r="AK139" s="58"/>
      <c r="AL139" s="58"/>
      <c r="AM139" s="58"/>
      <c r="AN139" s="58"/>
      <c r="AO139" s="58"/>
      <c r="AP139" s="85" t="s">
        <v>335</v>
      </c>
      <c r="AZ139" s="34">
        <f t="shared" si="122"/>
        <v>2100</v>
      </c>
      <c r="BA139" s="34">
        <f t="shared" si="123"/>
        <v>0</v>
      </c>
    </row>
    <row r="140" spans="1:245" customFormat="1" ht="15.75" outlineLevel="2" x14ac:dyDescent="0.25">
      <c r="A140" s="99" t="s">
        <v>576</v>
      </c>
      <c r="B140" s="63" t="s">
        <v>833</v>
      </c>
      <c r="C140" s="58">
        <v>0.8</v>
      </c>
      <c r="D140" s="58">
        <f t="shared" si="76"/>
        <v>1820</v>
      </c>
      <c r="E140" s="58">
        <f t="shared" ref="E140:E142" si="175">SUM(F140:H140)</f>
        <v>0</v>
      </c>
      <c r="F140" s="58">
        <v>0</v>
      </c>
      <c r="G140" s="58">
        <v>0</v>
      </c>
      <c r="H140" s="59">
        <v>0</v>
      </c>
      <c r="I140" s="58">
        <f t="shared" si="173"/>
        <v>0</v>
      </c>
      <c r="J140" s="59">
        <v>0</v>
      </c>
      <c r="K140" s="58">
        <v>0</v>
      </c>
      <c r="L140" s="58">
        <v>0</v>
      </c>
      <c r="M140" s="58">
        <f t="shared" ref="M140:M142" si="176">SUM(N140:P140)</f>
        <v>1820</v>
      </c>
      <c r="N140" s="58">
        <v>0</v>
      </c>
      <c r="O140" s="58">
        <v>1820</v>
      </c>
      <c r="P140" s="58">
        <v>0</v>
      </c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64" t="s">
        <v>802</v>
      </c>
    </row>
    <row r="141" spans="1:245" customFormat="1" ht="15.75" outlineLevel="2" x14ac:dyDescent="0.25">
      <c r="A141" s="99" t="s">
        <v>578</v>
      </c>
      <c r="B141" s="63" t="s">
        <v>834</v>
      </c>
      <c r="C141" s="58">
        <v>1</v>
      </c>
      <c r="D141" s="58">
        <f t="shared" si="76"/>
        <v>2100</v>
      </c>
      <c r="E141" s="58">
        <f t="shared" si="175"/>
        <v>0</v>
      </c>
      <c r="F141" s="58">
        <v>0</v>
      </c>
      <c r="G141" s="58">
        <v>0</v>
      </c>
      <c r="H141" s="59">
        <v>0</v>
      </c>
      <c r="I141" s="58">
        <f t="shared" si="173"/>
        <v>0</v>
      </c>
      <c r="J141" s="59">
        <v>0</v>
      </c>
      <c r="K141" s="58">
        <v>0</v>
      </c>
      <c r="L141" s="58">
        <v>0</v>
      </c>
      <c r="M141" s="58">
        <f t="shared" si="176"/>
        <v>2100</v>
      </c>
      <c r="N141" s="58">
        <v>0</v>
      </c>
      <c r="O141" s="58">
        <v>2100</v>
      </c>
      <c r="P141" s="58">
        <v>0</v>
      </c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64" t="s">
        <v>802</v>
      </c>
    </row>
    <row r="142" spans="1:245" customFormat="1" ht="15.75" outlineLevel="2" x14ac:dyDescent="0.25">
      <c r="A142" s="99" t="s">
        <v>580</v>
      </c>
      <c r="B142" s="63" t="s">
        <v>835</v>
      </c>
      <c r="C142" s="58">
        <v>0.8</v>
      </c>
      <c r="D142" s="58">
        <f t="shared" si="76"/>
        <v>1700</v>
      </c>
      <c r="E142" s="58">
        <f t="shared" si="175"/>
        <v>0</v>
      </c>
      <c r="F142" s="58">
        <v>0</v>
      </c>
      <c r="G142" s="58">
        <v>0</v>
      </c>
      <c r="H142" s="59">
        <v>0</v>
      </c>
      <c r="I142" s="58">
        <f t="shared" si="173"/>
        <v>0</v>
      </c>
      <c r="J142" s="59">
        <v>0</v>
      </c>
      <c r="K142" s="58">
        <v>0</v>
      </c>
      <c r="L142" s="58">
        <v>0</v>
      </c>
      <c r="M142" s="58">
        <f t="shared" si="176"/>
        <v>1700</v>
      </c>
      <c r="N142" s="58">
        <v>0</v>
      </c>
      <c r="O142" s="58">
        <v>1700</v>
      </c>
      <c r="P142" s="58">
        <v>0</v>
      </c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64" t="s">
        <v>802</v>
      </c>
    </row>
    <row r="143" spans="1:245" s="54" customFormat="1" ht="15.75" outlineLevel="1" x14ac:dyDescent="0.2">
      <c r="A143" s="29">
        <v>13</v>
      </c>
      <c r="B143" s="29" t="s">
        <v>336</v>
      </c>
      <c r="C143" s="31">
        <f t="shared" ref="C143" si="177">SUM(C144:C153)</f>
        <v>6.2</v>
      </c>
      <c r="D143" s="31">
        <f t="shared" ref="D143" si="178">SUM(D144:D153)</f>
        <v>38900</v>
      </c>
      <c r="E143" s="31">
        <f t="shared" ref="E143" si="179">SUM(E144:E153)</f>
        <v>38900</v>
      </c>
      <c r="F143" s="31">
        <f t="shared" ref="F143" si="180">SUM(F144:F153)</f>
        <v>0</v>
      </c>
      <c r="G143" s="31">
        <f t="shared" ref="G143" si="181">SUM(G144:G153)</f>
        <v>38900</v>
      </c>
      <c r="H143" s="31">
        <f t="shared" ref="H143" si="182">SUM(H144:H153)</f>
        <v>0</v>
      </c>
      <c r="I143" s="31">
        <f t="shared" ref="I143" si="183">SUM(I144:I153)</f>
        <v>0</v>
      </c>
      <c r="J143" s="31">
        <f t="shared" ref="J143" si="184">SUM(J144:J153)</f>
        <v>0</v>
      </c>
      <c r="K143" s="31">
        <f t="shared" ref="K143" si="185">SUM(K144:K153)</f>
        <v>0</v>
      </c>
      <c r="L143" s="31">
        <f t="shared" ref="L143" si="186">SUM(L144:L153)</f>
        <v>0</v>
      </c>
      <c r="M143" s="31">
        <f t="shared" ref="M143" si="187">SUM(M144:M153)</f>
        <v>0</v>
      </c>
      <c r="N143" s="31">
        <f t="shared" ref="N143" si="188">SUM(N144:N153)</f>
        <v>0</v>
      </c>
      <c r="O143" s="31">
        <f t="shared" ref="O143" si="189">SUM(O144:O153)</f>
        <v>0</v>
      </c>
      <c r="P143" s="31">
        <f t="shared" ref="P143" si="190">SUM(P144:P153)</f>
        <v>0</v>
      </c>
      <c r="Q143" s="72" t="s">
        <v>41</v>
      </c>
      <c r="R143" s="72" t="s">
        <v>41</v>
      </c>
      <c r="S143" s="72" t="s">
        <v>41</v>
      </c>
      <c r="T143" s="72" t="s">
        <v>41</v>
      </c>
      <c r="U143" s="72" t="s">
        <v>41</v>
      </c>
      <c r="V143" s="72" t="s">
        <v>41</v>
      </c>
      <c r="W143" s="72" t="s">
        <v>41</v>
      </c>
      <c r="X143" s="72" t="s">
        <v>41</v>
      </c>
      <c r="Y143" s="72" t="s">
        <v>41</v>
      </c>
      <c r="Z143" s="72" t="s">
        <v>41</v>
      </c>
      <c r="AA143" s="72" t="s">
        <v>41</v>
      </c>
      <c r="AB143" s="72" t="s">
        <v>41</v>
      </c>
      <c r="AC143" s="72" t="s">
        <v>41</v>
      </c>
      <c r="AD143" s="72" t="s">
        <v>41</v>
      </c>
      <c r="AE143" s="72" t="s">
        <v>41</v>
      </c>
      <c r="AF143" s="72" t="s">
        <v>41</v>
      </c>
      <c r="AG143" s="52" t="s">
        <v>41</v>
      </c>
      <c r="AH143" s="52" t="s">
        <v>41</v>
      </c>
      <c r="AI143" s="52" t="s">
        <v>41</v>
      </c>
      <c r="AJ143" s="52" t="s">
        <v>41</v>
      </c>
      <c r="AK143" s="52" t="s">
        <v>41</v>
      </c>
      <c r="AL143" s="52" t="s">
        <v>41</v>
      </c>
      <c r="AM143" s="52" t="s">
        <v>41</v>
      </c>
      <c r="AN143" s="52" t="s">
        <v>41</v>
      </c>
      <c r="AO143" s="52" t="s">
        <v>41</v>
      </c>
      <c r="AP143" s="53"/>
      <c r="AZ143" s="34">
        <f t="shared" si="122"/>
        <v>38900</v>
      </c>
      <c r="BA143" s="34">
        <f t="shared" si="123"/>
        <v>0</v>
      </c>
    </row>
    <row r="144" spans="1:245" s="87" customFormat="1" ht="15.75" outlineLevel="2" x14ac:dyDescent="0.2">
      <c r="A144" s="99" t="s">
        <v>337</v>
      </c>
      <c r="B144" s="159" t="s">
        <v>751</v>
      </c>
      <c r="C144" s="144">
        <v>0</v>
      </c>
      <c r="D144" s="58">
        <f t="shared" si="76"/>
        <v>1200</v>
      </c>
      <c r="E144" s="144">
        <f t="shared" ref="E144:E151" si="191">SUM(F144:H144)</f>
        <v>1200</v>
      </c>
      <c r="F144" s="144">
        <v>0</v>
      </c>
      <c r="G144" s="144">
        <f>1000+200</f>
        <v>1200</v>
      </c>
      <c r="H144" s="59">
        <v>0</v>
      </c>
      <c r="I144" s="58">
        <f t="shared" ref="I144:I153" si="192">SUM(J144:L144)</f>
        <v>0</v>
      </c>
      <c r="J144" s="59">
        <v>0</v>
      </c>
      <c r="K144" s="58">
        <v>0</v>
      </c>
      <c r="L144" s="58">
        <v>0</v>
      </c>
      <c r="M144" s="58">
        <f t="shared" ref="M144:M153" si="193">SUM(N144:P144)</f>
        <v>0</v>
      </c>
      <c r="N144" s="59">
        <v>0</v>
      </c>
      <c r="O144" s="58">
        <v>0</v>
      </c>
      <c r="P144" s="58">
        <v>0</v>
      </c>
      <c r="Q144" s="60" t="s">
        <v>55</v>
      </c>
      <c r="R144" s="60" t="s">
        <v>55</v>
      </c>
      <c r="S144" s="74">
        <v>44237</v>
      </c>
      <c r="T144" s="74">
        <f>S144+12</f>
        <v>44249</v>
      </c>
      <c r="U144" s="74">
        <f t="shared" ref="U144:U153" si="194">T144+7</f>
        <v>44256</v>
      </c>
      <c r="V144" s="74">
        <f t="shared" ref="V144:V153" si="195">U144+10</f>
        <v>44266</v>
      </c>
      <c r="W144" s="74">
        <f>V144+90</f>
        <v>44356</v>
      </c>
      <c r="X144" s="74"/>
      <c r="Y144" s="74"/>
      <c r="Z144" s="74"/>
      <c r="AA144" s="74"/>
      <c r="AB144" s="74"/>
      <c r="AC144" s="74" t="s">
        <v>55</v>
      </c>
      <c r="AD144" s="74">
        <f t="shared" ref="AD144:AD153" si="196">V144+1</f>
        <v>44267</v>
      </c>
      <c r="AE144" s="74">
        <f t="shared" ref="AE144:AE153" si="197">W144</f>
        <v>44356</v>
      </c>
      <c r="AF144" s="74" t="s">
        <v>55</v>
      </c>
      <c r="AG144" s="58"/>
      <c r="AH144" s="58"/>
      <c r="AI144" s="58"/>
      <c r="AJ144" s="58"/>
      <c r="AK144" s="58"/>
      <c r="AL144" s="58"/>
      <c r="AM144" s="58"/>
      <c r="AN144" s="58"/>
      <c r="AO144" s="58"/>
      <c r="AP144" s="85" t="s">
        <v>335</v>
      </c>
      <c r="AZ144" s="34">
        <f t="shared" si="122"/>
        <v>1200</v>
      </c>
      <c r="BA144" s="34">
        <f t="shared" si="123"/>
        <v>0</v>
      </c>
    </row>
    <row r="145" spans="1:244" s="116" customFormat="1" ht="15.75" outlineLevel="2" x14ac:dyDescent="0.2">
      <c r="A145" s="99" t="s">
        <v>339</v>
      </c>
      <c r="B145" s="63" t="s">
        <v>340</v>
      </c>
      <c r="C145" s="58">
        <v>1</v>
      </c>
      <c r="D145" s="58">
        <f t="shared" si="76"/>
        <v>5000</v>
      </c>
      <c r="E145" s="58">
        <f t="shared" si="191"/>
        <v>5000</v>
      </c>
      <c r="F145" s="58">
        <v>0</v>
      </c>
      <c r="G145" s="58">
        <v>5000</v>
      </c>
      <c r="H145" s="59">
        <v>0</v>
      </c>
      <c r="I145" s="58">
        <f t="shared" si="192"/>
        <v>0</v>
      </c>
      <c r="J145" s="59">
        <v>0</v>
      </c>
      <c r="K145" s="58">
        <v>0</v>
      </c>
      <c r="L145" s="58">
        <v>0</v>
      </c>
      <c r="M145" s="58">
        <f t="shared" si="193"/>
        <v>0</v>
      </c>
      <c r="N145" s="59">
        <v>0</v>
      </c>
      <c r="O145" s="58">
        <v>0</v>
      </c>
      <c r="P145" s="58">
        <v>0</v>
      </c>
      <c r="Q145" s="60" t="s">
        <v>49</v>
      </c>
      <c r="R145" s="74">
        <v>44228</v>
      </c>
      <c r="S145" s="74">
        <v>44237</v>
      </c>
      <c r="T145" s="74">
        <f>S145+12</f>
        <v>44249</v>
      </c>
      <c r="U145" s="74">
        <f t="shared" si="194"/>
        <v>44256</v>
      </c>
      <c r="V145" s="74">
        <f t="shared" si="195"/>
        <v>44266</v>
      </c>
      <c r="W145" s="74">
        <f>V145+90</f>
        <v>44356</v>
      </c>
      <c r="X145" s="74"/>
      <c r="Y145" s="74"/>
      <c r="Z145" s="74"/>
      <c r="AA145" s="74"/>
      <c r="AB145" s="74"/>
      <c r="AC145" s="74">
        <f>U145+2</f>
        <v>44258</v>
      </c>
      <c r="AD145" s="74">
        <f t="shared" si="196"/>
        <v>44267</v>
      </c>
      <c r="AE145" s="74">
        <f t="shared" si="197"/>
        <v>44356</v>
      </c>
      <c r="AF145" s="74">
        <f>W145+10</f>
        <v>44366</v>
      </c>
      <c r="AG145" s="58"/>
      <c r="AH145" s="58"/>
      <c r="AI145" s="58"/>
      <c r="AJ145" s="58"/>
      <c r="AK145" s="58"/>
      <c r="AL145" s="58"/>
      <c r="AM145" s="58"/>
      <c r="AN145" s="58"/>
      <c r="AO145" s="58"/>
      <c r="AP145" s="85" t="s">
        <v>341</v>
      </c>
      <c r="AZ145" s="34">
        <f t="shared" si="122"/>
        <v>5000</v>
      </c>
      <c r="BA145" s="34">
        <f t="shared" si="123"/>
        <v>0</v>
      </c>
    </row>
    <row r="146" spans="1:244" s="87" customFormat="1" ht="15.75" outlineLevel="2" x14ac:dyDescent="0.2">
      <c r="A146" s="99" t="s">
        <v>342</v>
      </c>
      <c r="B146" s="63" t="s">
        <v>343</v>
      </c>
      <c r="C146" s="58">
        <v>0</v>
      </c>
      <c r="D146" s="58">
        <f t="shared" si="76"/>
        <v>3000</v>
      </c>
      <c r="E146" s="58">
        <f t="shared" si="191"/>
        <v>3000</v>
      </c>
      <c r="F146" s="58">
        <v>0</v>
      </c>
      <c r="G146" s="58">
        <v>3000</v>
      </c>
      <c r="H146" s="59">
        <v>0</v>
      </c>
      <c r="I146" s="58">
        <f t="shared" si="192"/>
        <v>0</v>
      </c>
      <c r="J146" s="59">
        <v>0</v>
      </c>
      <c r="K146" s="58">
        <v>0</v>
      </c>
      <c r="L146" s="58">
        <v>0</v>
      </c>
      <c r="M146" s="58">
        <f t="shared" si="193"/>
        <v>0</v>
      </c>
      <c r="N146" s="59">
        <v>0</v>
      </c>
      <c r="O146" s="58">
        <v>0</v>
      </c>
      <c r="P146" s="58">
        <v>0</v>
      </c>
      <c r="Q146" s="60" t="s">
        <v>163</v>
      </c>
      <c r="R146" s="74">
        <v>44287</v>
      </c>
      <c r="S146" s="74">
        <f t="shared" ref="S146:S153" si="198">R146+5</f>
        <v>44292</v>
      </c>
      <c r="T146" s="74">
        <f t="shared" ref="T146:T153" si="199">S146+10</f>
        <v>44302</v>
      </c>
      <c r="U146" s="74">
        <f t="shared" si="194"/>
        <v>44309</v>
      </c>
      <c r="V146" s="74">
        <f t="shared" si="195"/>
        <v>44319</v>
      </c>
      <c r="W146" s="74">
        <f>V146+120</f>
        <v>44439</v>
      </c>
      <c r="X146" s="74"/>
      <c r="Y146" s="74"/>
      <c r="Z146" s="74"/>
      <c r="AA146" s="74"/>
      <c r="AB146" s="74"/>
      <c r="AC146" s="74">
        <f>U146+2</f>
        <v>44311</v>
      </c>
      <c r="AD146" s="74">
        <f t="shared" si="196"/>
        <v>44320</v>
      </c>
      <c r="AE146" s="74">
        <f t="shared" si="197"/>
        <v>44439</v>
      </c>
      <c r="AF146" s="74">
        <f>W146+10</f>
        <v>44449</v>
      </c>
      <c r="AG146" s="58"/>
      <c r="AH146" s="58"/>
      <c r="AI146" s="58"/>
      <c r="AJ146" s="58"/>
      <c r="AK146" s="58"/>
      <c r="AL146" s="58"/>
      <c r="AM146" s="58"/>
      <c r="AN146" s="58"/>
      <c r="AO146" s="58"/>
      <c r="AP146" s="117" t="s">
        <v>344</v>
      </c>
      <c r="AZ146" s="34">
        <f t="shared" si="122"/>
        <v>3000</v>
      </c>
      <c r="BA146" s="34">
        <f t="shared" si="123"/>
        <v>0</v>
      </c>
    </row>
    <row r="147" spans="1:244" s="62" customFormat="1" ht="15.75" outlineLevel="2" x14ac:dyDescent="0.2">
      <c r="A147" s="99" t="s">
        <v>345</v>
      </c>
      <c r="B147" s="63" t="s">
        <v>346</v>
      </c>
      <c r="C147" s="58">
        <v>0</v>
      </c>
      <c r="D147" s="58">
        <f t="shared" si="76"/>
        <v>4000</v>
      </c>
      <c r="E147" s="58">
        <f t="shared" si="191"/>
        <v>4000</v>
      </c>
      <c r="F147" s="58">
        <v>0</v>
      </c>
      <c r="G147" s="58">
        <v>4000</v>
      </c>
      <c r="H147" s="59">
        <v>0</v>
      </c>
      <c r="I147" s="58">
        <f t="shared" si="192"/>
        <v>0</v>
      </c>
      <c r="J147" s="59">
        <v>0</v>
      </c>
      <c r="K147" s="58">
        <v>0</v>
      </c>
      <c r="L147" s="58">
        <v>0</v>
      </c>
      <c r="M147" s="58">
        <f t="shared" si="193"/>
        <v>0</v>
      </c>
      <c r="N147" s="59">
        <v>0</v>
      </c>
      <c r="O147" s="58">
        <v>0</v>
      </c>
      <c r="P147" s="58">
        <v>0</v>
      </c>
      <c r="Q147" s="60" t="s">
        <v>55</v>
      </c>
      <c r="R147" s="74">
        <v>44317</v>
      </c>
      <c r="S147" s="74">
        <f t="shared" si="198"/>
        <v>44322</v>
      </c>
      <c r="T147" s="74">
        <f t="shared" si="199"/>
        <v>44332</v>
      </c>
      <c r="U147" s="74">
        <f t="shared" si="194"/>
        <v>44339</v>
      </c>
      <c r="V147" s="74">
        <f t="shared" si="195"/>
        <v>44349</v>
      </c>
      <c r="W147" s="74">
        <f>V147+90</f>
        <v>44439</v>
      </c>
      <c r="X147" s="74"/>
      <c r="Y147" s="74"/>
      <c r="Z147" s="74"/>
      <c r="AA147" s="74"/>
      <c r="AB147" s="74"/>
      <c r="AC147" s="74" t="s">
        <v>55</v>
      </c>
      <c r="AD147" s="74">
        <f t="shared" si="196"/>
        <v>44350</v>
      </c>
      <c r="AE147" s="74">
        <f t="shared" si="197"/>
        <v>44439</v>
      </c>
      <c r="AF147" s="74" t="s">
        <v>55</v>
      </c>
      <c r="AG147" s="58"/>
      <c r="AH147" s="58"/>
      <c r="AI147" s="58"/>
      <c r="AJ147" s="58"/>
      <c r="AK147" s="58"/>
      <c r="AL147" s="58"/>
      <c r="AM147" s="58"/>
      <c r="AN147" s="58"/>
      <c r="AO147" s="58"/>
      <c r="AP147" s="118" t="s">
        <v>121</v>
      </c>
      <c r="AZ147" s="34">
        <f t="shared" si="122"/>
        <v>4000</v>
      </c>
      <c r="BA147" s="34">
        <f t="shared" si="123"/>
        <v>0</v>
      </c>
    </row>
    <row r="148" spans="1:244" s="62" customFormat="1" ht="15.75" outlineLevel="2" x14ac:dyDescent="0.2">
      <c r="A148" s="99" t="s">
        <v>347</v>
      </c>
      <c r="B148" s="63" t="s">
        <v>348</v>
      </c>
      <c r="C148" s="58">
        <v>0</v>
      </c>
      <c r="D148" s="58">
        <f t="shared" si="76"/>
        <v>1200</v>
      </c>
      <c r="E148" s="58">
        <f t="shared" si="191"/>
        <v>1200</v>
      </c>
      <c r="F148" s="58">
        <v>0</v>
      </c>
      <c r="G148" s="58">
        <v>1200</v>
      </c>
      <c r="H148" s="59">
        <v>0</v>
      </c>
      <c r="I148" s="58">
        <f t="shared" si="192"/>
        <v>0</v>
      </c>
      <c r="J148" s="59">
        <v>0</v>
      </c>
      <c r="K148" s="58">
        <v>0</v>
      </c>
      <c r="L148" s="58">
        <v>0</v>
      </c>
      <c r="M148" s="58">
        <f t="shared" si="193"/>
        <v>0</v>
      </c>
      <c r="N148" s="59">
        <v>0</v>
      </c>
      <c r="O148" s="58">
        <v>0</v>
      </c>
      <c r="P148" s="58">
        <v>0</v>
      </c>
      <c r="Q148" s="60" t="s">
        <v>55</v>
      </c>
      <c r="R148" s="74">
        <v>44285</v>
      </c>
      <c r="S148" s="74">
        <f t="shared" si="198"/>
        <v>44290</v>
      </c>
      <c r="T148" s="74">
        <f t="shared" si="199"/>
        <v>44300</v>
      </c>
      <c r="U148" s="74">
        <f t="shared" si="194"/>
        <v>44307</v>
      </c>
      <c r="V148" s="74">
        <f t="shared" si="195"/>
        <v>44317</v>
      </c>
      <c r="W148" s="74">
        <f>V148+120</f>
        <v>44437</v>
      </c>
      <c r="X148" s="74"/>
      <c r="Y148" s="74"/>
      <c r="Z148" s="74"/>
      <c r="AA148" s="74"/>
      <c r="AB148" s="74"/>
      <c r="AC148" s="74" t="s">
        <v>55</v>
      </c>
      <c r="AD148" s="74">
        <f t="shared" si="196"/>
        <v>44318</v>
      </c>
      <c r="AE148" s="74">
        <f t="shared" si="197"/>
        <v>44437</v>
      </c>
      <c r="AF148" s="74" t="s">
        <v>55</v>
      </c>
      <c r="AG148" s="58"/>
      <c r="AH148" s="58"/>
      <c r="AI148" s="58"/>
      <c r="AJ148" s="58"/>
      <c r="AK148" s="58"/>
      <c r="AL148" s="58"/>
      <c r="AM148" s="58"/>
      <c r="AN148" s="58"/>
      <c r="AO148" s="58"/>
      <c r="AP148" s="118" t="s">
        <v>121</v>
      </c>
      <c r="AZ148" s="34">
        <f t="shared" si="122"/>
        <v>1200</v>
      </c>
      <c r="BA148" s="34">
        <f t="shared" si="123"/>
        <v>0</v>
      </c>
    </row>
    <row r="149" spans="1:244" s="62" customFormat="1" ht="15.75" outlineLevel="2" x14ac:dyDescent="0.2">
      <c r="A149" s="99" t="s">
        <v>349</v>
      </c>
      <c r="B149" s="63" t="s">
        <v>350</v>
      </c>
      <c r="C149" s="58">
        <v>1.2</v>
      </c>
      <c r="D149" s="58">
        <f t="shared" si="76"/>
        <v>2000</v>
      </c>
      <c r="E149" s="58">
        <f t="shared" si="191"/>
        <v>2000</v>
      </c>
      <c r="F149" s="58">
        <v>0</v>
      </c>
      <c r="G149" s="58">
        <v>2000</v>
      </c>
      <c r="H149" s="59">
        <v>0</v>
      </c>
      <c r="I149" s="58">
        <f t="shared" si="192"/>
        <v>0</v>
      </c>
      <c r="J149" s="59">
        <v>0</v>
      </c>
      <c r="K149" s="58">
        <v>0</v>
      </c>
      <c r="L149" s="58">
        <v>0</v>
      </c>
      <c r="M149" s="58">
        <f t="shared" si="193"/>
        <v>0</v>
      </c>
      <c r="N149" s="59">
        <v>0</v>
      </c>
      <c r="O149" s="58">
        <v>0</v>
      </c>
      <c r="P149" s="58">
        <v>0</v>
      </c>
      <c r="Q149" s="60" t="s">
        <v>55</v>
      </c>
      <c r="R149" s="74">
        <v>44284</v>
      </c>
      <c r="S149" s="74">
        <f t="shared" si="198"/>
        <v>44289</v>
      </c>
      <c r="T149" s="74">
        <f t="shared" si="199"/>
        <v>44299</v>
      </c>
      <c r="U149" s="74">
        <f t="shared" si="194"/>
        <v>44306</v>
      </c>
      <c r="V149" s="74">
        <f t="shared" si="195"/>
        <v>44316</v>
      </c>
      <c r="W149" s="74">
        <f>V149+120</f>
        <v>44436</v>
      </c>
      <c r="X149" s="74"/>
      <c r="Y149" s="74"/>
      <c r="Z149" s="74"/>
      <c r="AA149" s="74"/>
      <c r="AB149" s="74"/>
      <c r="AC149" s="74" t="s">
        <v>55</v>
      </c>
      <c r="AD149" s="74">
        <f t="shared" si="196"/>
        <v>44317</v>
      </c>
      <c r="AE149" s="74">
        <f t="shared" si="197"/>
        <v>44436</v>
      </c>
      <c r="AF149" s="74" t="s">
        <v>55</v>
      </c>
      <c r="AG149" s="58"/>
      <c r="AH149" s="58"/>
      <c r="AI149" s="58"/>
      <c r="AJ149" s="58"/>
      <c r="AK149" s="58"/>
      <c r="AL149" s="58"/>
      <c r="AM149" s="58"/>
      <c r="AN149" s="58"/>
      <c r="AO149" s="58"/>
      <c r="AP149" s="118" t="s">
        <v>121</v>
      </c>
      <c r="AZ149" s="34">
        <f t="shared" si="122"/>
        <v>2000</v>
      </c>
      <c r="BA149" s="34">
        <f t="shared" si="123"/>
        <v>0</v>
      </c>
    </row>
    <row r="150" spans="1:244" ht="15.75" outlineLevel="2" x14ac:dyDescent="0.2">
      <c r="A150" s="99" t="s">
        <v>351</v>
      </c>
      <c r="B150" s="63" t="s">
        <v>352</v>
      </c>
      <c r="C150" s="58">
        <v>4</v>
      </c>
      <c r="D150" s="58">
        <f t="shared" si="76"/>
        <v>6000</v>
      </c>
      <c r="E150" s="58">
        <f t="shared" si="191"/>
        <v>6000</v>
      </c>
      <c r="F150" s="58">
        <v>0</v>
      </c>
      <c r="G150" s="58">
        <v>6000</v>
      </c>
      <c r="H150" s="59">
        <v>0</v>
      </c>
      <c r="I150" s="58">
        <f t="shared" si="192"/>
        <v>0</v>
      </c>
      <c r="J150" s="59">
        <v>0</v>
      </c>
      <c r="K150" s="58">
        <v>0</v>
      </c>
      <c r="L150" s="58">
        <v>0</v>
      </c>
      <c r="M150" s="58">
        <f t="shared" si="193"/>
        <v>0</v>
      </c>
      <c r="N150" s="59">
        <v>0</v>
      </c>
      <c r="O150" s="58">
        <v>0</v>
      </c>
      <c r="P150" s="58">
        <v>0</v>
      </c>
      <c r="Q150" s="60" t="s">
        <v>55</v>
      </c>
      <c r="R150" s="74">
        <v>44281</v>
      </c>
      <c r="S150" s="74">
        <f t="shared" si="198"/>
        <v>44286</v>
      </c>
      <c r="T150" s="74">
        <f t="shared" si="199"/>
        <v>44296</v>
      </c>
      <c r="U150" s="74">
        <f t="shared" si="194"/>
        <v>44303</v>
      </c>
      <c r="V150" s="74">
        <f t="shared" si="195"/>
        <v>44313</v>
      </c>
      <c r="W150" s="74">
        <f>V150+120</f>
        <v>44433</v>
      </c>
      <c r="X150" s="74"/>
      <c r="Y150" s="74"/>
      <c r="Z150" s="74"/>
      <c r="AA150" s="74"/>
      <c r="AB150" s="74"/>
      <c r="AC150" s="74" t="s">
        <v>55</v>
      </c>
      <c r="AD150" s="74">
        <f t="shared" si="196"/>
        <v>44314</v>
      </c>
      <c r="AE150" s="74">
        <f t="shared" si="197"/>
        <v>44433</v>
      </c>
      <c r="AF150" s="74" t="s">
        <v>55</v>
      </c>
      <c r="AG150" s="58"/>
      <c r="AH150" s="58"/>
      <c r="AI150" s="58"/>
      <c r="AJ150" s="58"/>
      <c r="AK150" s="58"/>
      <c r="AL150" s="58"/>
      <c r="AM150" s="58"/>
      <c r="AN150" s="58"/>
      <c r="AO150" s="58"/>
      <c r="AP150" s="85" t="s">
        <v>335</v>
      </c>
      <c r="AZ150" s="34">
        <f t="shared" si="122"/>
        <v>6000</v>
      </c>
      <c r="BA150" s="34">
        <f t="shared" si="123"/>
        <v>0</v>
      </c>
    </row>
    <row r="151" spans="1:244" s="104" customFormat="1" ht="31.5" outlineLevel="2" x14ac:dyDescent="0.2">
      <c r="A151" s="99" t="s">
        <v>353</v>
      </c>
      <c r="B151" s="159" t="s">
        <v>354</v>
      </c>
      <c r="C151" s="58">
        <v>0</v>
      </c>
      <c r="D151" s="58">
        <f t="shared" si="76"/>
        <v>500</v>
      </c>
      <c r="E151" s="58">
        <f t="shared" si="191"/>
        <v>500</v>
      </c>
      <c r="F151" s="58">
        <v>0</v>
      </c>
      <c r="G151" s="58">
        <v>500</v>
      </c>
      <c r="H151" s="59">
        <v>0</v>
      </c>
      <c r="I151" s="58">
        <f t="shared" si="192"/>
        <v>0</v>
      </c>
      <c r="J151" s="59">
        <v>0</v>
      </c>
      <c r="K151" s="58">
        <v>0</v>
      </c>
      <c r="L151" s="58">
        <v>0</v>
      </c>
      <c r="M151" s="58">
        <f t="shared" si="193"/>
        <v>0</v>
      </c>
      <c r="N151" s="59">
        <v>0</v>
      </c>
      <c r="O151" s="58">
        <v>0</v>
      </c>
      <c r="P151" s="58">
        <v>0</v>
      </c>
      <c r="Q151" s="103" t="s">
        <v>355</v>
      </c>
      <c r="R151" s="74">
        <v>44280</v>
      </c>
      <c r="S151" s="74">
        <f t="shared" si="198"/>
        <v>44285</v>
      </c>
      <c r="T151" s="74">
        <f t="shared" si="199"/>
        <v>44295</v>
      </c>
      <c r="U151" s="74">
        <f t="shared" si="194"/>
        <v>44302</v>
      </c>
      <c r="V151" s="74">
        <f t="shared" si="195"/>
        <v>44312</v>
      </c>
      <c r="W151" s="74">
        <f>V151+120</f>
        <v>44432</v>
      </c>
      <c r="X151" s="74"/>
      <c r="Y151" s="74"/>
      <c r="Z151" s="74"/>
      <c r="AA151" s="74"/>
      <c r="AB151" s="74"/>
      <c r="AC151" s="74" t="s">
        <v>55</v>
      </c>
      <c r="AD151" s="74">
        <f t="shared" si="196"/>
        <v>44313</v>
      </c>
      <c r="AE151" s="74">
        <f t="shared" si="197"/>
        <v>44432</v>
      </c>
      <c r="AF151" s="74" t="s">
        <v>55</v>
      </c>
      <c r="AG151" s="58"/>
      <c r="AH151" s="58"/>
      <c r="AI151" s="58"/>
      <c r="AJ151" s="58"/>
      <c r="AK151" s="58"/>
      <c r="AL151" s="58"/>
      <c r="AM151" s="58"/>
      <c r="AN151" s="58"/>
      <c r="AO151" s="58"/>
      <c r="AP151" s="119" t="s">
        <v>356</v>
      </c>
      <c r="AZ151" s="34">
        <f t="shared" si="122"/>
        <v>500</v>
      </c>
      <c r="BA151" s="34">
        <f t="shared" si="123"/>
        <v>0</v>
      </c>
    </row>
    <row r="152" spans="1:244" ht="15.75" outlineLevel="2" x14ac:dyDescent="0.2">
      <c r="A152" s="99" t="s">
        <v>357</v>
      </c>
      <c r="B152" s="78" t="s">
        <v>358</v>
      </c>
      <c r="C152" s="58">
        <v>0</v>
      </c>
      <c r="D152" s="58">
        <f t="shared" si="76"/>
        <v>8000</v>
      </c>
      <c r="E152" s="58">
        <f t="shared" ref="E152:E153" si="200">F152+G152+H152</f>
        <v>8000</v>
      </c>
      <c r="F152" s="58">
        <v>0</v>
      </c>
      <c r="G152" s="58">
        <v>8000</v>
      </c>
      <c r="H152" s="58">
        <v>0</v>
      </c>
      <c r="I152" s="58">
        <f t="shared" si="192"/>
        <v>0</v>
      </c>
      <c r="J152" s="59">
        <v>0</v>
      </c>
      <c r="K152" s="58">
        <v>0</v>
      </c>
      <c r="L152" s="58">
        <v>0</v>
      </c>
      <c r="M152" s="58">
        <f t="shared" si="193"/>
        <v>0</v>
      </c>
      <c r="N152" s="59">
        <v>0</v>
      </c>
      <c r="O152" s="58">
        <v>0</v>
      </c>
      <c r="P152" s="58">
        <v>0</v>
      </c>
      <c r="Q152" s="60" t="s">
        <v>55</v>
      </c>
      <c r="R152" s="74">
        <v>44317</v>
      </c>
      <c r="S152" s="74">
        <f t="shared" si="198"/>
        <v>44322</v>
      </c>
      <c r="T152" s="74">
        <f t="shared" si="199"/>
        <v>44332</v>
      </c>
      <c r="U152" s="74">
        <f t="shared" si="194"/>
        <v>44339</v>
      </c>
      <c r="V152" s="74">
        <f t="shared" si="195"/>
        <v>44349</v>
      </c>
      <c r="W152" s="74">
        <f t="shared" ref="W152:W153" si="201">V152+90</f>
        <v>44439</v>
      </c>
      <c r="X152" s="74"/>
      <c r="Y152" s="74"/>
      <c r="Z152" s="74"/>
      <c r="AA152" s="74"/>
      <c r="AB152" s="74"/>
      <c r="AC152" s="74" t="s">
        <v>55</v>
      </c>
      <c r="AD152" s="74">
        <f t="shared" si="196"/>
        <v>44350</v>
      </c>
      <c r="AE152" s="74">
        <f t="shared" si="197"/>
        <v>44439</v>
      </c>
      <c r="AF152" s="74" t="s">
        <v>55</v>
      </c>
      <c r="AG152" s="58"/>
      <c r="AH152" s="58"/>
      <c r="AI152" s="58"/>
      <c r="AJ152" s="58"/>
      <c r="AK152" s="58"/>
      <c r="AL152" s="58"/>
      <c r="AM152" s="58"/>
      <c r="AN152" s="58"/>
      <c r="AO152" s="58"/>
      <c r="AZ152" s="34">
        <f t="shared" si="122"/>
        <v>8000</v>
      </c>
      <c r="BA152" s="34">
        <f t="shared" si="123"/>
        <v>0</v>
      </c>
    </row>
    <row r="153" spans="1:244" ht="15.75" outlineLevel="2" x14ac:dyDescent="0.2">
      <c r="A153" s="99" t="s">
        <v>359</v>
      </c>
      <c r="B153" s="78" t="s">
        <v>360</v>
      </c>
      <c r="C153" s="58">
        <v>0</v>
      </c>
      <c r="D153" s="58">
        <f t="shared" si="76"/>
        <v>8000</v>
      </c>
      <c r="E153" s="58">
        <f t="shared" si="200"/>
        <v>8000</v>
      </c>
      <c r="F153" s="58">
        <v>0</v>
      </c>
      <c r="G153" s="58">
        <v>8000</v>
      </c>
      <c r="H153" s="58">
        <v>0</v>
      </c>
      <c r="I153" s="58">
        <f t="shared" si="192"/>
        <v>0</v>
      </c>
      <c r="J153" s="59">
        <v>0</v>
      </c>
      <c r="K153" s="58">
        <v>0</v>
      </c>
      <c r="L153" s="58">
        <v>0</v>
      </c>
      <c r="M153" s="58">
        <f t="shared" si="193"/>
        <v>0</v>
      </c>
      <c r="N153" s="59">
        <v>0</v>
      </c>
      <c r="O153" s="58">
        <v>0</v>
      </c>
      <c r="P153" s="58">
        <v>0</v>
      </c>
      <c r="Q153" s="60" t="s">
        <v>55</v>
      </c>
      <c r="R153" s="74">
        <v>44317</v>
      </c>
      <c r="S153" s="74">
        <f t="shared" si="198"/>
        <v>44322</v>
      </c>
      <c r="T153" s="74">
        <f t="shared" si="199"/>
        <v>44332</v>
      </c>
      <c r="U153" s="74">
        <f t="shared" si="194"/>
        <v>44339</v>
      </c>
      <c r="V153" s="74">
        <f t="shared" si="195"/>
        <v>44349</v>
      </c>
      <c r="W153" s="74">
        <f t="shared" si="201"/>
        <v>44439</v>
      </c>
      <c r="X153" s="74"/>
      <c r="Y153" s="74"/>
      <c r="Z153" s="74"/>
      <c r="AA153" s="74"/>
      <c r="AB153" s="74"/>
      <c r="AC153" s="74" t="s">
        <v>55</v>
      </c>
      <c r="AD153" s="74">
        <f t="shared" si="196"/>
        <v>44350</v>
      </c>
      <c r="AE153" s="74">
        <f t="shared" si="197"/>
        <v>44439</v>
      </c>
      <c r="AF153" s="74" t="s">
        <v>55</v>
      </c>
      <c r="AG153" s="58"/>
      <c r="AH153" s="58"/>
      <c r="AI153" s="58"/>
      <c r="AJ153" s="58"/>
      <c r="AK153" s="58"/>
      <c r="AL153" s="58"/>
      <c r="AM153" s="58"/>
      <c r="AN153" s="58"/>
      <c r="AO153" s="58"/>
      <c r="AZ153" s="34">
        <f t="shared" si="122"/>
        <v>8000</v>
      </c>
      <c r="BA153" s="34">
        <f t="shared" si="123"/>
        <v>0</v>
      </c>
    </row>
    <row r="154" spans="1:244" s="122" customFormat="1" ht="15.75" outlineLevel="1" x14ac:dyDescent="0.2">
      <c r="A154" s="120" t="s">
        <v>361</v>
      </c>
      <c r="B154" s="121" t="s">
        <v>362</v>
      </c>
      <c r="C154" s="31">
        <f>SUM(C155:C167)</f>
        <v>2.6791999999999998</v>
      </c>
      <c r="D154" s="31">
        <f t="shared" ref="D154:P154" si="202">SUM(D155:D167)</f>
        <v>109400</v>
      </c>
      <c r="E154" s="31">
        <f t="shared" si="202"/>
        <v>96400</v>
      </c>
      <c r="F154" s="31">
        <f t="shared" si="202"/>
        <v>0</v>
      </c>
      <c r="G154" s="31">
        <f t="shared" si="202"/>
        <v>96400</v>
      </c>
      <c r="H154" s="31">
        <f t="shared" si="202"/>
        <v>0</v>
      </c>
      <c r="I154" s="31">
        <f t="shared" si="202"/>
        <v>10000</v>
      </c>
      <c r="J154" s="31">
        <f t="shared" si="202"/>
        <v>0</v>
      </c>
      <c r="K154" s="31">
        <f t="shared" si="202"/>
        <v>10000</v>
      </c>
      <c r="L154" s="31">
        <f t="shared" si="202"/>
        <v>0</v>
      </c>
      <c r="M154" s="31">
        <f t="shared" si="202"/>
        <v>3000</v>
      </c>
      <c r="N154" s="31">
        <f t="shared" si="202"/>
        <v>0</v>
      </c>
      <c r="O154" s="31">
        <f t="shared" si="202"/>
        <v>3000</v>
      </c>
      <c r="P154" s="31">
        <f t="shared" si="202"/>
        <v>0</v>
      </c>
      <c r="Q154" s="72" t="s">
        <v>41</v>
      </c>
      <c r="R154" s="72" t="s">
        <v>41</v>
      </c>
      <c r="S154" s="72" t="s">
        <v>41</v>
      </c>
      <c r="T154" s="72" t="s">
        <v>41</v>
      </c>
      <c r="U154" s="72" t="s">
        <v>41</v>
      </c>
      <c r="V154" s="72" t="s">
        <v>41</v>
      </c>
      <c r="W154" s="72" t="s">
        <v>41</v>
      </c>
      <c r="X154" s="72" t="s">
        <v>41</v>
      </c>
      <c r="Y154" s="72" t="s">
        <v>41</v>
      </c>
      <c r="Z154" s="72" t="s">
        <v>41</v>
      </c>
      <c r="AA154" s="72" t="s">
        <v>41</v>
      </c>
      <c r="AB154" s="72" t="s">
        <v>41</v>
      </c>
      <c r="AC154" s="72" t="s">
        <v>41</v>
      </c>
      <c r="AD154" s="72" t="s">
        <v>41</v>
      </c>
      <c r="AE154" s="72" t="s">
        <v>41</v>
      </c>
      <c r="AF154" s="72" t="s">
        <v>41</v>
      </c>
      <c r="AG154" s="52" t="s">
        <v>41</v>
      </c>
      <c r="AH154" s="52" t="s">
        <v>41</v>
      </c>
      <c r="AI154" s="52" t="s">
        <v>41</v>
      </c>
      <c r="AJ154" s="52" t="s">
        <v>41</v>
      </c>
      <c r="AK154" s="52" t="s">
        <v>41</v>
      </c>
      <c r="AL154" s="52" t="s">
        <v>41</v>
      </c>
      <c r="AM154" s="52" t="s">
        <v>41</v>
      </c>
      <c r="AN154" s="52" t="s">
        <v>41</v>
      </c>
      <c r="AO154" s="52" t="s">
        <v>41</v>
      </c>
      <c r="AZ154" s="34">
        <f t="shared" si="122"/>
        <v>96400</v>
      </c>
      <c r="BA154" s="34">
        <f t="shared" si="123"/>
        <v>0</v>
      </c>
    </row>
    <row r="155" spans="1:244" s="91" customFormat="1" ht="15.75" outlineLevel="2" x14ac:dyDescent="0.25">
      <c r="A155" s="99" t="s">
        <v>363</v>
      </c>
      <c r="B155" s="57" t="s">
        <v>364</v>
      </c>
      <c r="C155" s="58">
        <v>2.6791999999999998</v>
      </c>
      <c r="D155" s="58">
        <f t="shared" si="76"/>
        <v>24400</v>
      </c>
      <c r="E155" s="58">
        <f t="shared" ref="E155" si="203">SUM(F155:H155)</f>
        <v>24400</v>
      </c>
      <c r="F155" s="58">
        <v>0</v>
      </c>
      <c r="G155" s="58">
        <v>24400</v>
      </c>
      <c r="H155" s="58">
        <v>0</v>
      </c>
      <c r="I155" s="58">
        <f t="shared" ref="I155:I167" si="204">SUM(J155:L155)</f>
        <v>0</v>
      </c>
      <c r="J155" s="59">
        <v>0</v>
      </c>
      <c r="K155" s="58">
        <v>0</v>
      </c>
      <c r="L155" s="58">
        <v>0</v>
      </c>
      <c r="M155" s="58">
        <f t="shared" ref="M155:M164" si="205">SUM(N155:P155)</f>
        <v>0</v>
      </c>
      <c r="N155" s="59">
        <v>0</v>
      </c>
      <c r="O155" s="58">
        <v>0</v>
      </c>
      <c r="P155" s="58">
        <v>0</v>
      </c>
      <c r="Q155" s="60" t="s">
        <v>49</v>
      </c>
      <c r="R155" s="74">
        <v>44253</v>
      </c>
      <c r="S155" s="74">
        <f>R155+5</f>
        <v>44258</v>
      </c>
      <c r="T155" s="74">
        <f t="shared" ref="T155:T164" si="206">S155+10</f>
        <v>44268</v>
      </c>
      <c r="U155" s="74">
        <f t="shared" ref="U155:U164" si="207">T155+7</f>
        <v>44275</v>
      </c>
      <c r="V155" s="74">
        <f t="shared" ref="V155:V164" si="208">U155+10</f>
        <v>44285</v>
      </c>
      <c r="W155" s="74">
        <f>V155+120</f>
        <v>44405</v>
      </c>
      <c r="X155" s="74"/>
      <c r="Y155" s="74"/>
      <c r="Z155" s="74"/>
      <c r="AA155" s="74"/>
      <c r="AB155" s="74"/>
      <c r="AC155" s="74">
        <f t="shared" ref="AC155" si="209">U155+2</f>
        <v>44277</v>
      </c>
      <c r="AD155" s="74">
        <f t="shared" ref="AD155:AD164" si="210">V155+1</f>
        <v>44286</v>
      </c>
      <c r="AE155" s="74">
        <f t="shared" ref="AE155:AE164" si="211">W155</f>
        <v>44405</v>
      </c>
      <c r="AF155" s="74">
        <f t="shared" ref="AF155" si="212">W155+10</f>
        <v>44415</v>
      </c>
      <c r="AG155" s="58"/>
      <c r="AH155" s="58"/>
      <c r="AI155" s="58"/>
      <c r="AJ155" s="58"/>
      <c r="AK155" s="58"/>
      <c r="AL155" s="58"/>
      <c r="AM155" s="58"/>
      <c r="AN155" s="58"/>
      <c r="AO155" s="58"/>
      <c r="AP155" s="89" t="s">
        <v>220</v>
      </c>
      <c r="AQ155" s="90"/>
      <c r="AR155" s="90"/>
      <c r="AS155" s="90"/>
      <c r="AT155" s="90"/>
      <c r="AU155" s="90"/>
      <c r="AV155" s="90"/>
      <c r="AW155" s="90"/>
      <c r="AX155" s="90"/>
      <c r="AY155" s="90"/>
      <c r="AZ155" s="34">
        <f t="shared" si="122"/>
        <v>24400</v>
      </c>
      <c r="BA155" s="34">
        <f t="shared" si="123"/>
        <v>0</v>
      </c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  <c r="HN155" s="90"/>
      <c r="HO155" s="90"/>
      <c r="HP155" s="90"/>
      <c r="HQ155" s="90"/>
      <c r="HR155" s="90"/>
      <c r="HS155" s="90"/>
      <c r="HT155" s="90"/>
      <c r="HU155" s="90"/>
      <c r="HV155" s="90"/>
      <c r="HW155" s="90"/>
      <c r="HX155" s="90"/>
      <c r="HY155" s="90"/>
      <c r="HZ155" s="90"/>
      <c r="IA155" s="90"/>
      <c r="IB155" s="90"/>
      <c r="IC155" s="90"/>
      <c r="ID155" s="90"/>
      <c r="IE155" s="90"/>
      <c r="IF155" s="90"/>
      <c r="IG155" s="90"/>
      <c r="IH155" s="90"/>
      <c r="II155" s="90"/>
      <c r="IJ155" s="90"/>
    </row>
    <row r="156" spans="1:244" ht="15.75" outlineLevel="2" x14ac:dyDescent="0.2">
      <c r="A156" s="99" t="s">
        <v>365</v>
      </c>
      <c r="B156" s="123" t="s">
        <v>366</v>
      </c>
      <c r="C156" s="58">
        <v>0</v>
      </c>
      <c r="D156" s="58">
        <f t="shared" si="76"/>
        <v>8000</v>
      </c>
      <c r="E156" s="58">
        <f t="shared" ref="E156:E164" si="213">F156+G156+H156</f>
        <v>8000</v>
      </c>
      <c r="F156" s="58">
        <v>0</v>
      </c>
      <c r="G156" s="58">
        <v>8000</v>
      </c>
      <c r="H156" s="58">
        <v>0</v>
      </c>
      <c r="I156" s="58">
        <f t="shared" si="204"/>
        <v>0</v>
      </c>
      <c r="J156" s="59">
        <v>0</v>
      </c>
      <c r="K156" s="58">
        <v>0</v>
      </c>
      <c r="L156" s="58">
        <v>0</v>
      </c>
      <c r="M156" s="58">
        <f t="shared" si="205"/>
        <v>0</v>
      </c>
      <c r="N156" s="59">
        <v>0</v>
      </c>
      <c r="O156" s="58">
        <v>0</v>
      </c>
      <c r="P156" s="58">
        <v>0</v>
      </c>
      <c r="Q156" s="60" t="s">
        <v>55</v>
      </c>
      <c r="R156" s="74">
        <v>44317</v>
      </c>
      <c r="S156" s="74">
        <f t="shared" ref="S156:S164" si="214">R156+5</f>
        <v>44322</v>
      </c>
      <c r="T156" s="74">
        <f t="shared" si="206"/>
        <v>44332</v>
      </c>
      <c r="U156" s="74">
        <f t="shared" si="207"/>
        <v>44339</v>
      </c>
      <c r="V156" s="74">
        <f t="shared" si="208"/>
        <v>44349</v>
      </c>
      <c r="W156" s="74">
        <f t="shared" ref="W156:W164" si="215">V156+90</f>
        <v>44439</v>
      </c>
      <c r="X156" s="74"/>
      <c r="Y156" s="74"/>
      <c r="Z156" s="74"/>
      <c r="AA156" s="74"/>
      <c r="AB156" s="74"/>
      <c r="AC156" s="74" t="s">
        <v>55</v>
      </c>
      <c r="AD156" s="74">
        <f t="shared" si="210"/>
        <v>44350</v>
      </c>
      <c r="AE156" s="74">
        <f t="shared" si="211"/>
        <v>44439</v>
      </c>
      <c r="AF156" s="74" t="s">
        <v>55</v>
      </c>
      <c r="AG156" s="58"/>
      <c r="AH156" s="58"/>
      <c r="AI156" s="58"/>
      <c r="AJ156" s="58"/>
      <c r="AK156" s="58"/>
      <c r="AL156" s="58"/>
      <c r="AM156" s="58"/>
      <c r="AN156" s="58"/>
      <c r="AO156" s="58"/>
      <c r="AZ156" s="34">
        <f t="shared" si="122"/>
        <v>8000</v>
      </c>
      <c r="BA156" s="34">
        <f t="shared" si="123"/>
        <v>0</v>
      </c>
    </row>
    <row r="157" spans="1:244" ht="15.75" outlineLevel="2" x14ac:dyDescent="0.2">
      <c r="A157" s="99" t="s">
        <v>367</v>
      </c>
      <c r="B157" s="123" t="s">
        <v>752</v>
      </c>
      <c r="C157" s="58">
        <v>0</v>
      </c>
      <c r="D157" s="58">
        <f t="shared" si="76"/>
        <v>8000</v>
      </c>
      <c r="E157" s="58">
        <f t="shared" si="213"/>
        <v>8000</v>
      </c>
      <c r="F157" s="58">
        <v>0</v>
      </c>
      <c r="G157" s="58">
        <v>8000</v>
      </c>
      <c r="H157" s="58">
        <v>0</v>
      </c>
      <c r="I157" s="58">
        <f t="shared" si="204"/>
        <v>0</v>
      </c>
      <c r="J157" s="59">
        <v>0</v>
      </c>
      <c r="K157" s="58">
        <v>0</v>
      </c>
      <c r="L157" s="58">
        <v>0</v>
      </c>
      <c r="M157" s="58">
        <f t="shared" si="205"/>
        <v>0</v>
      </c>
      <c r="N157" s="59">
        <v>0</v>
      </c>
      <c r="O157" s="58">
        <v>0</v>
      </c>
      <c r="P157" s="58">
        <v>0</v>
      </c>
      <c r="Q157" s="60" t="s">
        <v>55</v>
      </c>
      <c r="R157" s="74">
        <v>44317</v>
      </c>
      <c r="S157" s="74">
        <f t="shared" si="214"/>
        <v>44322</v>
      </c>
      <c r="T157" s="74">
        <f t="shared" si="206"/>
        <v>44332</v>
      </c>
      <c r="U157" s="74">
        <f t="shared" si="207"/>
        <v>44339</v>
      </c>
      <c r="V157" s="74">
        <f t="shared" si="208"/>
        <v>44349</v>
      </c>
      <c r="W157" s="74">
        <f t="shared" si="215"/>
        <v>44439</v>
      </c>
      <c r="X157" s="74"/>
      <c r="Y157" s="74"/>
      <c r="Z157" s="74"/>
      <c r="AA157" s="74"/>
      <c r="AB157" s="74"/>
      <c r="AC157" s="74" t="s">
        <v>55</v>
      </c>
      <c r="AD157" s="74">
        <f t="shared" si="210"/>
        <v>44350</v>
      </c>
      <c r="AE157" s="74">
        <f t="shared" si="211"/>
        <v>44439</v>
      </c>
      <c r="AF157" s="74" t="s">
        <v>55</v>
      </c>
      <c r="AG157" s="58"/>
      <c r="AH157" s="58"/>
      <c r="AI157" s="58"/>
      <c r="AJ157" s="58"/>
      <c r="AK157" s="58"/>
      <c r="AL157" s="58"/>
      <c r="AM157" s="58"/>
      <c r="AN157" s="58"/>
      <c r="AO157" s="58"/>
      <c r="AZ157" s="34">
        <f t="shared" si="122"/>
        <v>8000</v>
      </c>
      <c r="BA157" s="34">
        <f t="shared" si="123"/>
        <v>0</v>
      </c>
    </row>
    <row r="158" spans="1:244" ht="15.75" outlineLevel="2" x14ac:dyDescent="0.2">
      <c r="A158" s="99" t="s">
        <v>369</v>
      </c>
      <c r="B158" s="123" t="s">
        <v>370</v>
      </c>
      <c r="C158" s="58">
        <v>0</v>
      </c>
      <c r="D158" s="58">
        <f t="shared" si="76"/>
        <v>8000</v>
      </c>
      <c r="E158" s="58">
        <f t="shared" si="213"/>
        <v>8000</v>
      </c>
      <c r="F158" s="58">
        <v>0</v>
      </c>
      <c r="G158" s="58">
        <v>8000</v>
      </c>
      <c r="H158" s="58">
        <v>0</v>
      </c>
      <c r="I158" s="58">
        <f t="shared" si="204"/>
        <v>0</v>
      </c>
      <c r="J158" s="59">
        <v>0</v>
      </c>
      <c r="K158" s="58">
        <v>0</v>
      </c>
      <c r="L158" s="58">
        <v>0</v>
      </c>
      <c r="M158" s="58">
        <f t="shared" si="205"/>
        <v>0</v>
      </c>
      <c r="N158" s="59">
        <v>0</v>
      </c>
      <c r="O158" s="58">
        <v>0</v>
      </c>
      <c r="P158" s="58">
        <v>0</v>
      </c>
      <c r="Q158" s="60" t="s">
        <v>55</v>
      </c>
      <c r="R158" s="74">
        <v>44317</v>
      </c>
      <c r="S158" s="74">
        <f t="shared" si="214"/>
        <v>44322</v>
      </c>
      <c r="T158" s="74">
        <f t="shared" si="206"/>
        <v>44332</v>
      </c>
      <c r="U158" s="74">
        <f t="shared" si="207"/>
        <v>44339</v>
      </c>
      <c r="V158" s="74">
        <f t="shared" si="208"/>
        <v>44349</v>
      </c>
      <c r="W158" s="74">
        <f t="shared" si="215"/>
        <v>44439</v>
      </c>
      <c r="X158" s="74"/>
      <c r="Y158" s="74"/>
      <c r="Z158" s="74"/>
      <c r="AA158" s="74"/>
      <c r="AB158" s="74"/>
      <c r="AC158" s="74" t="s">
        <v>55</v>
      </c>
      <c r="AD158" s="74">
        <f t="shared" si="210"/>
        <v>44350</v>
      </c>
      <c r="AE158" s="74">
        <f t="shared" si="211"/>
        <v>44439</v>
      </c>
      <c r="AF158" s="74" t="s">
        <v>55</v>
      </c>
      <c r="AG158" s="58"/>
      <c r="AH158" s="58"/>
      <c r="AI158" s="58"/>
      <c r="AJ158" s="58"/>
      <c r="AK158" s="58"/>
      <c r="AL158" s="58"/>
      <c r="AM158" s="58"/>
      <c r="AN158" s="58"/>
      <c r="AO158" s="58"/>
      <c r="AZ158" s="34">
        <f t="shared" si="122"/>
        <v>8000</v>
      </c>
      <c r="BA158" s="34">
        <f t="shared" si="123"/>
        <v>0</v>
      </c>
    </row>
    <row r="159" spans="1:244" ht="15.75" outlineLevel="2" x14ac:dyDescent="0.2">
      <c r="A159" s="99" t="s">
        <v>371</v>
      </c>
      <c r="B159" s="123" t="s">
        <v>372</v>
      </c>
      <c r="C159" s="58">
        <v>0</v>
      </c>
      <c r="D159" s="58">
        <f t="shared" si="76"/>
        <v>8000</v>
      </c>
      <c r="E159" s="58">
        <f t="shared" si="213"/>
        <v>8000</v>
      </c>
      <c r="F159" s="58">
        <v>0</v>
      </c>
      <c r="G159" s="58">
        <v>8000</v>
      </c>
      <c r="H159" s="58">
        <v>0</v>
      </c>
      <c r="I159" s="58">
        <f t="shared" si="204"/>
        <v>0</v>
      </c>
      <c r="J159" s="59">
        <v>0</v>
      </c>
      <c r="K159" s="58">
        <v>0</v>
      </c>
      <c r="L159" s="58">
        <v>0</v>
      </c>
      <c r="M159" s="58">
        <f t="shared" si="205"/>
        <v>0</v>
      </c>
      <c r="N159" s="59">
        <v>0</v>
      </c>
      <c r="O159" s="58">
        <v>0</v>
      </c>
      <c r="P159" s="58">
        <v>0</v>
      </c>
      <c r="Q159" s="60" t="s">
        <v>55</v>
      </c>
      <c r="R159" s="74">
        <v>44317</v>
      </c>
      <c r="S159" s="74">
        <f t="shared" si="214"/>
        <v>44322</v>
      </c>
      <c r="T159" s="74">
        <f t="shared" si="206"/>
        <v>44332</v>
      </c>
      <c r="U159" s="74">
        <f t="shared" si="207"/>
        <v>44339</v>
      </c>
      <c r="V159" s="74">
        <f t="shared" si="208"/>
        <v>44349</v>
      </c>
      <c r="W159" s="74">
        <f t="shared" si="215"/>
        <v>44439</v>
      </c>
      <c r="X159" s="74"/>
      <c r="Y159" s="74"/>
      <c r="Z159" s="74"/>
      <c r="AA159" s="74"/>
      <c r="AB159" s="74"/>
      <c r="AC159" s="74" t="s">
        <v>55</v>
      </c>
      <c r="AD159" s="74">
        <f t="shared" si="210"/>
        <v>44350</v>
      </c>
      <c r="AE159" s="74">
        <f t="shared" si="211"/>
        <v>44439</v>
      </c>
      <c r="AF159" s="74" t="s">
        <v>55</v>
      </c>
      <c r="AG159" s="58"/>
      <c r="AH159" s="58"/>
      <c r="AI159" s="58"/>
      <c r="AJ159" s="58"/>
      <c r="AK159" s="58"/>
      <c r="AL159" s="58"/>
      <c r="AM159" s="58"/>
      <c r="AN159" s="58"/>
      <c r="AO159" s="58"/>
      <c r="AZ159" s="34">
        <f t="shared" si="122"/>
        <v>8000</v>
      </c>
      <c r="BA159" s="34">
        <f t="shared" si="123"/>
        <v>0</v>
      </c>
    </row>
    <row r="160" spans="1:244" ht="15.75" outlineLevel="2" x14ac:dyDescent="0.2">
      <c r="A160" s="99" t="s">
        <v>373</v>
      </c>
      <c r="B160" s="123" t="s">
        <v>374</v>
      </c>
      <c r="C160" s="58">
        <v>0</v>
      </c>
      <c r="D160" s="58">
        <f t="shared" si="76"/>
        <v>8000</v>
      </c>
      <c r="E160" s="58">
        <f t="shared" si="213"/>
        <v>8000</v>
      </c>
      <c r="F160" s="58">
        <v>0</v>
      </c>
      <c r="G160" s="58">
        <v>8000</v>
      </c>
      <c r="H160" s="58">
        <v>0</v>
      </c>
      <c r="I160" s="58">
        <f t="shared" si="204"/>
        <v>0</v>
      </c>
      <c r="J160" s="59">
        <v>0</v>
      </c>
      <c r="K160" s="58">
        <v>0</v>
      </c>
      <c r="L160" s="58">
        <v>0</v>
      </c>
      <c r="M160" s="58">
        <f t="shared" si="205"/>
        <v>0</v>
      </c>
      <c r="N160" s="59">
        <v>0</v>
      </c>
      <c r="O160" s="58">
        <v>0</v>
      </c>
      <c r="P160" s="58">
        <v>0</v>
      </c>
      <c r="Q160" s="60" t="s">
        <v>55</v>
      </c>
      <c r="R160" s="74">
        <v>44317</v>
      </c>
      <c r="S160" s="74">
        <f t="shared" si="214"/>
        <v>44322</v>
      </c>
      <c r="T160" s="74">
        <f t="shared" si="206"/>
        <v>44332</v>
      </c>
      <c r="U160" s="74">
        <f t="shared" si="207"/>
        <v>44339</v>
      </c>
      <c r="V160" s="74">
        <f t="shared" si="208"/>
        <v>44349</v>
      </c>
      <c r="W160" s="74">
        <f t="shared" si="215"/>
        <v>44439</v>
      </c>
      <c r="X160" s="74"/>
      <c r="Y160" s="74"/>
      <c r="Z160" s="74"/>
      <c r="AA160" s="74"/>
      <c r="AB160" s="74"/>
      <c r="AC160" s="74" t="s">
        <v>55</v>
      </c>
      <c r="AD160" s="74">
        <f t="shared" si="210"/>
        <v>44350</v>
      </c>
      <c r="AE160" s="74">
        <f t="shared" si="211"/>
        <v>44439</v>
      </c>
      <c r="AF160" s="74" t="s">
        <v>55</v>
      </c>
      <c r="AG160" s="58"/>
      <c r="AH160" s="58"/>
      <c r="AI160" s="58"/>
      <c r="AJ160" s="58"/>
      <c r="AK160" s="58"/>
      <c r="AL160" s="58"/>
      <c r="AM160" s="58"/>
      <c r="AN160" s="58"/>
      <c r="AO160" s="58"/>
      <c r="AZ160" s="34">
        <f t="shared" si="122"/>
        <v>8000</v>
      </c>
      <c r="BA160" s="34">
        <f t="shared" si="123"/>
        <v>0</v>
      </c>
    </row>
    <row r="161" spans="1:245" ht="15.75" outlineLevel="2" x14ac:dyDescent="0.2">
      <c r="A161" s="99" t="s">
        <v>375</v>
      </c>
      <c r="B161" s="123" t="s">
        <v>376</v>
      </c>
      <c r="C161" s="58">
        <v>0</v>
      </c>
      <c r="D161" s="58">
        <f t="shared" si="76"/>
        <v>8000</v>
      </c>
      <c r="E161" s="58">
        <f t="shared" si="213"/>
        <v>8000</v>
      </c>
      <c r="F161" s="58">
        <v>0</v>
      </c>
      <c r="G161" s="58">
        <v>8000</v>
      </c>
      <c r="H161" s="58">
        <v>0</v>
      </c>
      <c r="I161" s="58">
        <f t="shared" si="204"/>
        <v>0</v>
      </c>
      <c r="J161" s="59">
        <v>0</v>
      </c>
      <c r="K161" s="58">
        <v>0</v>
      </c>
      <c r="L161" s="58">
        <v>0</v>
      </c>
      <c r="M161" s="58">
        <f t="shared" si="205"/>
        <v>0</v>
      </c>
      <c r="N161" s="59">
        <v>0</v>
      </c>
      <c r="O161" s="58">
        <v>0</v>
      </c>
      <c r="P161" s="58">
        <v>0</v>
      </c>
      <c r="Q161" s="60" t="s">
        <v>55</v>
      </c>
      <c r="R161" s="74">
        <v>44317</v>
      </c>
      <c r="S161" s="74">
        <f t="shared" si="214"/>
        <v>44322</v>
      </c>
      <c r="T161" s="74">
        <f t="shared" si="206"/>
        <v>44332</v>
      </c>
      <c r="U161" s="74">
        <f t="shared" si="207"/>
        <v>44339</v>
      </c>
      <c r="V161" s="74">
        <f t="shared" si="208"/>
        <v>44349</v>
      </c>
      <c r="W161" s="74">
        <f t="shared" si="215"/>
        <v>44439</v>
      </c>
      <c r="X161" s="74"/>
      <c r="Y161" s="74"/>
      <c r="Z161" s="74"/>
      <c r="AA161" s="74"/>
      <c r="AB161" s="74"/>
      <c r="AC161" s="74" t="s">
        <v>55</v>
      </c>
      <c r="AD161" s="74">
        <f t="shared" si="210"/>
        <v>44350</v>
      </c>
      <c r="AE161" s="74">
        <f t="shared" si="211"/>
        <v>44439</v>
      </c>
      <c r="AF161" s="74" t="s">
        <v>55</v>
      </c>
      <c r="AG161" s="58"/>
      <c r="AH161" s="58"/>
      <c r="AI161" s="58"/>
      <c r="AJ161" s="58"/>
      <c r="AK161" s="58"/>
      <c r="AL161" s="58"/>
      <c r="AM161" s="58"/>
      <c r="AN161" s="58"/>
      <c r="AO161" s="58"/>
      <c r="AZ161" s="34">
        <f t="shared" si="122"/>
        <v>8000</v>
      </c>
      <c r="BA161" s="34">
        <f t="shared" si="123"/>
        <v>0</v>
      </c>
    </row>
    <row r="162" spans="1:245" ht="15.75" outlineLevel="2" x14ac:dyDescent="0.2">
      <c r="A162" s="99" t="s">
        <v>377</v>
      </c>
      <c r="B162" s="123" t="s">
        <v>753</v>
      </c>
      <c r="C162" s="58">
        <v>0</v>
      </c>
      <c r="D162" s="58">
        <f t="shared" si="76"/>
        <v>8000</v>
      </c>
      <c r="E162" s="58">
        <f t="shared" si="213"/>
        <v>8000</v>
      </c>
      <c r="F162" s="58">
        <v>0</v>
      </c>
      <c r="G162" s="58">
        <v>8000</v>
      </c>
      <c r="H162" s="58">
        <v>0</v>
      </c>
      <c r="I162" s="58">
        <f t="shared" si="204"/>
        <v>0</v>
      </c>
      <c r="J162" s="59">
        <v>0</v>
      </c>
      <c r="K162" s="58">
        <v>0</v>
      </c>
      <c r="L162" s="58">
        <v>0</v>
      </c>
      <c r="M162" s="58">
        <f t="shared" si="205"/>
        <v>0</v>
      </c>
      <c r="N162" s="59">
        <v>0</v>
      </c>
      <c r="O162" s="58">
        <v>0</v>
      </c>
      <c r="P162" s="58">
        <v>0</v>
      </c>
      <c r="Q162" s="60" t="s">
        <v>55</v>
      </c>
      <c r="R162" s="74">
        <v>44317</v>
      </c>
      <c r="S162" s="74">
        <f t="shared" si="214"/>
        <v>44322</v>
      </c>
      <c r="T162" s="74">
        <f t="shared" si="206"/>
        <v>44332</v>
      </c>
      <c r="U162" s="74">
        <f t="shared" si="207"/>
        <v>44339</v>
      </c>
      <c r="V162" s="74">
        <f t="shared" si="208"/>
        <v>44349</v>
      </c>
      <c r="W162" s="74">
        <f t="shared" si="215"/>
        <v>44439</v>
      </c>
      <c r="X162" s="74"/>
      <c r="Y162" s="74"/>
      <c r="Z162" s="74"/>
      <c r="AA162" s="74"/>
      <c r="AB162" s="74"/>
      <c r="AC162" s="74" t="s">
        <v>55</v>
      </c>
      <c r="AD162" s="74">
        <f t="shared" si="210"/>
        <v>44350</v>
      </c>
      <c r="AE162" s="74">
        <f t="shared" si="211"/>
        <v>44439</v>
      </c>
      <c r="AF162" s="74" t="s">
        <v>55</v>
      </c>
      <c r="AG162" s="58"/>
      <c r="AH162" s="58"/>
      <c r="AI162" s="58"/>
      <c r="AJ162" s="58"/>
      <c r="AK162" s="58"/>
      <c r="AL162" s="58"/>
      <c r="AM162" s="58"/>
      <c r="AN162" s="58"/>
      <c r="AO162" s="58"/>
      <c r="AZ162" s="34">
        <f t="shared" si="122"/>
        <v>8000</v>
      </c>
      <c r="BA162" s="34">
        <f t="shared" si="123"/>
        <v>0</v>
      </c>
    </row>
    <row r="163" spans="1:245" ht="15.75" outlineLevel="2" x14ac:dyDescent="0.2">
      <c r="A163" s="99" t="s">
        <v>379</v>
      </c>
      <c r="B163" s="78" t="s">
        <v>380</v>
      </c>
      <c r="C163" s="58">
        <v>0</v>
      </c>
      <c r="D163" s="58">
        <f t="shared" ref="D163:D248" si="216">E163+I163+M163</f>
        <v>8000</v>
      </c>
      <c r="E163" s="58">
        <f t="shared" si="213"/>
        <v>8000</v>
      </c>
      <c r="F163" s="58">
        <v>0</v>
      </c>
      <c r="G163" s="58">
        <v>8000</v>
      </c>
      <c r="H163" s="58">
        <v>0</v>
      </c>
      <c r="I163" s="58">
        <f t="shared" si="204"/>
        <v>0</v>
      </c>
      <c r="J163" s="59">
        <v>0</v>
      </c>
      <c r="K163" s="58">
        <v>0</v>
      </c>
      <c r="L163" s="58">
        <v>0</v>
      </c>
      <c r="M163" s="58">
        <f t="shared" si="205"/>
        <v>0</v>
      </c>
      <c r="N163" s="59">
        <v>0</v>
      </c>
      <c r="O163" s="58">
        <v>0</v>
      </c>
      <c r="P163" s="58">
        <v>0</v>
      </c>
      <c r="Q163" s="60" t="s">
        <v>55</v>
      </c>
      <c r="R163" s="74">
        <v>44317</v>
      </c>
      <c r="S163" s="74">
        <f t="shared" si="214"/>
        <v>44322</v>
      </c>
      <c r="T163" s="74">
        <f t="shared" si="206"/>
        <v>44332</v>
      </c>
      <c r="U163" s="74">
        <f t="shared" si="207"/>
        <v>44339</v>
      </c>
      <c r="V163" s="74">
        <f t="shared" si="208"/>
        <v>44349</v>
      </c>
      <c r="W163" s="74">
        <f t="shared" si="215"/>
        <v>44439</v>
      </c>
      <c r="X163" s="74"/>
      <c r="Y163" s="74"/>
      <c r="Z163" s="74"/>
      <c r="AA163" s="74"/>
      <c r="AB163" s="74"/>
      <c r="AC163" s="74" t="s">
        <v>55</v>
      </c>
      <c r="AD163" s="74">
        <f t="shared" si="210"/>
        <v>44350</v>
      </c>
      <c r="AE163" s="74">
        <f t="shared" si="211"/>
        <v>44439</v>
      </c>
      <c r="AF163" s="74" t="s">
        <v>55</v>
      </c>
      <c r="AG163" s="58"/>
      <c r="AH163" s="58"/>
      <c r="AI163" s="58"/>
      <c r="AJ163" s="58"/>
      <c r="AK163" s="58"/>
      <c r="AL163" s="58"/>
      <c r="AM163" s="58"/>
      <c r="AN163" s="58"/>
      <c r="AO163" s="58"/>
      <c r="AZ163" s="34">
        <f t="shared" si="122"/>
        <v>8000</v>
      </c>
      <c r="BA163" s="34">
        <f t="shared" si="123"/>
        <v>0</v>
      </c>
    </row>
    <row r="164" spans="1:245" ht="15.75" outlineLevel="2" x14ac:dyDescent="0.2">
      <c r="A164" s="99" t="s">
        <v>381</v>
      </c>
      <c r="B164" s="78" t="s">
        <v>382</v>
      </c>
      <c r="C164" s="58">
        <v>0</v>
      </c>
      <c r="D164" s="58">
        <f t="shared" si="216"/>
        <v>8000</v>
      </c>
      <c r="E164" s="58">
        <f t="shared" si="213"/>
        <v>8000</v>
      </c>
      <c r="F164" s="58">
        <v>0</v>
      </c>
      <c r="G164" s="58">
        <v>8000</v>
      </c>
      <c r="H164" s="58">
        <v>0</v>
      </c>
      <c r="I164" s="58">
        <f t="shared" si="204"/>
        <v>0</v>
      </c>
      <c r="J164" s="59">
        <v>0</v>
      </c>
      <c r="K164" s="58">
        <v>0</v>
      </c>
      <c r="L164" s="58">
        <v>0</v>
      </c>
      <c r="M164" s="58">
        <f t="shared" si="205"/>
        <v>0</v>
      </c>
      <c r="N164" s="59">
        <v>0</v>
      </c>
      <c r="O164" s="58">
        <v>0</v>
      </c>
      <c r="P164" s="58">
        <v>0</v>
      </c>
      <c r="Q164" s="60" t="s">
        <v>55</v>
      </c>
      <c r="R164" s="74">
        <v>44317</v>
      </c>
      <c r="S164" s="74">
        <f t="shared" si="214"/>
        <v>44322</v>
      </c>
      <c r="T164" s="74">
        <f t="shared" si="206"/>
        <v>44332</v>
      </c>
      <c r="U164" s="74">
        <f t="shared" si="207"/>
        <v>44339</v>
      </c>
      <c r="V164" s="74">
        <f t="shared" si="208"/>
        <v>44349</v>
      </c>
      <c r="W164" s="74">
        <f t="shared" si="215"/>
        <v>44439</v>
      </c>
      <c r="X164" s="74"/>
      <c r="Y164" s="74"/>
      <c r="Z164" s="74"/>
      <c r="AA164" s="74"/>
      <c r="AB164" s="74"/>
      <c r="AC164" s="74" t="s">
        <v>55</v>
      </c>
      <c r="AD164" s="74">
        <f t="shared" si="210"/>
        <v>44350</v>
      </c>
      <c r="AE164" s="74">
        <f t="shared" si="211"/>
        <v>44439</v>
      </c>
      <c r="AF164" s="74" t="s">
        <v>55</v>
      </c>
      <c r="AG164" s="58"/>
      <c r="AH164" s="58"/>
      <c r="AI164" s="58"/>
      <c r="AJ164" s="58"/>
      <c r="AK164" s="58"/>
      <c r="AL164" s="58"/>
      <c r="AM164" s="58"/>
      <c r="AN164" s="58"/>
      <c r="AO164" s="58"/>
      <c r="AZ164" s="34">
        <f t="shared" si="122"/>
        <v>8000</v>
      </c>
      <c r="BA164" s="34">
        <f t="shared" si="123"/>
        <v>0</v>
      </c>
    </row>
    <row r="165" spans="1:245" s="164" customFormat="1" ht="15.75" outlineLevel="2" x14ac:dyDescent="0.25">
      <c r="A165" s="99" t="s">
        <v>597</v>
      </c>
      <c r="B165" s="159" t="s">
        <v>772</v>
      </c>
      <c r="C165" s="144">
        <v>0</v>
      </c>
      <c r="D165" s="144">
        <f t="shared" si="216"/>
        <v>5000</v>
      </c>
      <c r="E165" s="144">
        <f t="shared" ref="E165:E167" si="217">SUM(F165:H165)</f>
        <v>0</v>
      </c>
      <c r="F165" s="144">
        <v>0</v>
      </c>
      <c r="G165" s="144">
        <v>0</v>
      </c>
      <c r="H165" s="212">
        <v>0</v>
      </c>
      <c r="I165" s="58">
        <f t="shared" si="204"/>
        <v>5000</v>
      </c>
      <c r="J165" s="212">
        <v>0</v>
      </c>
      <c r="K165" s="144">
        <v>5000</v>
      </c>
      <c r="L165" s="144">
        <v>0</v>
      </c>
      <c r="M165" s="144">
        <f t="shared" ref="M165:M167" si="218">SUM(N165:P165)</f>
        <v>0</v>
      </c>
      <c r="N165" s="144">
        <v>0</v>
      </c>
      <c r="O165" s="144">
        <v>0</v>
      </c>
      <c r="P165" s="144">
        <v>0</v>
      </c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4" t="s">
        <v>763</v>
      </c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83"/>
      <c r="GD165" s="83"/>
      <c r="GE165" s="83"/>
      <c r="GF165" s="83"/>
      <c r="GG165" s="83"/>
      <c r="GH165" s="83"/>
      <c r="GI165" s="83"/>
      <c r="GJ165" s="83"/>
      <c r="GK165" s="83"/>
      <c r="GL165" s="83"/>
      <c r="GM165" s="83"/>
      <c r="GN165" s="83"/>
      <c r="GO165" s="83"/>
      <c r="GP165" s="83"/>
      <c r="GQ165" s="83"/>
      <c r="GR165" s="83"/>
      <c r="GS165" s="83"/>
      <c r="GT165" s="83"/>
      <c r="GU165" s="83"/>
      <c r="GV165" s="83"/>
      <c r="GW165" s="83"/>
      <c r="GX165" s="83"/>
      <c r="GY165" s="83"/>
      <c r="GZ165" s="83"/>
      <c r="HA165" s="83"/>
      <c r="HB165" s="83"/>
      <c r="HC165" s="83"/>
      <c r="HD165" s="83"/>
      <c r="HE165" s="83"/>
      <c r="HF165" s="83"/>
      <c r="HG165" s="83"/>
      <c r="HH165" s="83"/>
      <c r="HI165" s="83"/>
      <c r="HJ165" s="83"/>
      <c r="HK165" s="83"/>
      <c r="HL165" s="83"/>
      <c r="HM165" s="83"/>
      <c r="HN165" s="83"/>
      <c r="HO165" s="83"/>
      <c r="HP165" s="83"/>
      <c r="HQ165" s="83"/>
      <c r="HR165" s="83"/>
      <c r="HS165" s="83"/>
      <c r="HT165" s="83"/>
      <c r="HU165" s="83"/>
      <c r="HV165" s="83"/>
      <c r="HW165" s="83"/>
      <c r="HX165" s="83"/>
      <c r="HY165" s="83"/>
      <c r="HZ165" s="83"/>
      <c r="IA165" s="83"/>
      <c r="IB165" s="83"/>
      <c r="IC165" s="83"/>
      <c r="ID165" s="83"/>
      <c r="IE165" s="83"/>
      <c r="IF165" s="83"/>
      <c r="IG165" s="83"/>
      <c r="IH165" s="83"/>
      <c r="II165" s="83"/>
      <c r="IJ165" s="83"/>
    </row>
    <row r="166" spans="1:245" s="164" customFormat="1" ht="15.75" outlineLevel="2" x14ac:dyDescent="0.25">
      <c r="A166" s="99" t="s">
        <v>599</v>
      </c>
      <c r="B166" s="159" t="s">
        <v>773</v>
      </c>
      <c r="C166" s="144">
        <v>0</v>
      </c>
      <c r="D166" s="144">
        <f t="shared" si="216"/>
        <v>5000</v>
      </c>
      <c r="E166" s="144">
        <f t="shared" si="217"/>
        <v>0</v>
      </c>
      <c r="F166" s="144">
        <v>0</v>
      </c>
      <c r="G166" s="144">
        <v>0</v>
      </c>
      <c r="H166" s="212">
        <v>0</v>
      </c>
      <c r="I166" s="58">
        <f t="shared" si="204"/>
        <v>5000</v>
      </c>
      <c r="J166" s="212">
        <v>0</v>
      </c>
      <c r="K166" s="144">
        <v>5000</v>
      </c>
      <c r="L166" s="144">
        <v>0</v>
      </c>
      <c r="M166" s="144">
        <f t="shared" si="218"/>
        <v>0</v>
      </c>
      <c r="N166" s="144">
        <v>0</v>
      </c>
      <c r="O166" s="144">
        <v>0</v>
      </c>
      <c r="P166" s="144">
        <v>0</v>
      </c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4" t="s">
        <v>763</v>
      </c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83"/>
      <c r="GD166" s="83"/>
      <c r="GE166" s="83"/>
      <c r="GF166" s="83"/>
      <c r="GG166" s="83"/>
      <c r="GH166" s="83"/>
      <c r="GI166" s="83"/>
      <c r="GJ166" s="83"/>
      <c r="GK166" s="83"/>
      <c r="GL166" s="83"/>
      <c r="GM166" s="83"/>
      <c r="GN166" s="83"/>
      <c r="GO166" s="83"/>
      <c r="GP166" s="83"/>
      <c r="GQ166" s="83"/>
      <c r="GR166" s="83"/>
      <c r="GS166" s="83"/>
      <c r="GT166" s="83"/>
      <c r="GU166" s="83"/>
      <c r="GV166" s="83"/>
      <c r="GW166" s="83"/>
      <c r="GX166" s="83"/>
      <c r="GY166" s="83"/>
      <c r="GZ166" s="83"/>
      <c r="HA166" s="83"/>
      <c r="HB166" s="83"/>
      <c r="HC166" s="83"/>
      <c r="HD166" s="83"/>
      <c r="HE166" s="83"/>
      <c r="HF166" s="83"/>
      <c r="HG166" s="83"/>
      <c r="HH166" s="83"/>
      <c r="HI166" s="83"/>
      <c r="HJ166" s="83"/>
      <c r="HK166" s="83"/>
      <c r="HL166" s="83"/>
      <c r="HM166" s="83"/>
      <c r="HN166" s="83"/>
      <c r="HO166" s="83"/>
      <c r="HP166" s="83"/>
      <c r="HQ166" s="83"/>
      <c r="HR166" s="83"/>
      <c r="HS166" s="83"/>
      <c r="HT166" s="83"/>
      <c r="HU166" s="83"/>
      <c r="HV166" s="83"/>
      <c r="HW166" s="83"/>
      <c r="HX166" s="83"/>
      <c r="HY166" s="83"/>
      <c r="HZ166" s="83"/>
      <c r="IA166" s="83"/>
      <c r="IB166" s="83"/>
      <c r="IC166" s="83"/>
      <c r="ID166" s="83"/>
      <c r="IE166" s="83"/>
      <c r="IF166" s="83"/>
      <c r="IG166" s="83"/>
      <c r="IH166" s="83"/>
      <c r="II166" s="83"/>
      <c r="IJ166" s="83"/>
    </row>
    <row r="167" spans="1:245" customFormat="1" ht="15.75" outlineLevel="2" x14ac:dyDescent="0.25">
      <c r="A167" s="99" t="s">
        <v>601</v>
      </c>
      <c r="B167" s="63" t="s">
        <v>836</v>
      </c>
      <c r="C167" s="58">
        <v>0</v>
      </c>
      <c r="D167" s="58">
        <f t="shared" si="216"/>
        <v>3000</v>
      </c>
      <c r="E167" s="58">
        <f t="shared" si="217"/>
        <v>0</v>
      </c>
      <c r="F167" s="58">
        <v>0</v>
      </c>
      <c r="G167" s="58">
        <v>0</v>
      </c>
      <c r="H167" s="59">
        <v>0</v>
      </c>
      <c r="I167" s="58">
        <f t="shared" si="204"/>
        <v>0</v>
      </c>
      <c r="J167" s="59">
        <v>0</v>
      </c>
      <c r="K167" s="58">
        <v>0</v>
      </c>
      <c r="L167" s="58">
        <v>0</v>
      </c>
      <c r="M167" s="58">
        <f t="shared" si="218"/>
        <v>3000</v>
      </c>
      <c r="N167" s="58">
        <v>0</v>
      </c>
      <c r="O167" s="58">
        <v>3000</v>
      </c>
      <c r="P167" s="58">
        <v>0</v>
      </c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117" t="s">
        <v>837</v>
      </c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4"/>
      <c r="DA167" s="134"/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4"/>
      <c r="DL167" s="134"/>
      <c r="DM167" s="134"/>
      <c r="DN167" s="134"/>
      <c r="DO167" s="134"/>
      <c r="DP167" s="134"/>
      <c r="DQ167" s="134"/>
      <c r="DR167" s="134"/>
      <c r="DS167" s="134"/>
      <c r="DT167" s="134"/>
      <c r="DU167" s="134"/>
      <c r="DV167" s="134"/>
      <c r="DW167" s="134"/>
      <c r="DX167" s="134"/>
      <c r="DY167" s="134"/>
      <c r="DZ167" s="134"/>
      <c r="EA167" s="134"/>
      <c r="EB167" s="134"/>
      <c r="EC167" s="134"/>
      <c r="ED167" s="134"/>
      <c r="EE167" s="134"/>
      <c r="EF167" s="134"/>
      <c r="EG167" s="134"/>
      <c r="EH167" s="134"/>
      <c r="EI167" s="134"/>
      <c r="EJ167" s="134"/>
      <c r="EK167" s="134"/>
      <c r="EL167" s="134"/>
      <c r="EM167" s="134"/>
      <c r="EN167" s="134"/>
      <c r="EO167" s="134"/>
      <c r="EP167" s="134"/>
      <c r="EQ167" s="134"/>
      <c r="ER167" s="134"/>
      <c r="ES167" s="134"/>
      <c r="ET167" s="134"/>
      <c r="EU167" s="134"/>
      <c r="EV167" s="134"/>
      <c r="EW167" s="134"/>
      <c r="EX167" s="134"/>
      <c r="EY167" s="134"/>
      <c r="EZ167" s="134"/>
      <c r="FA167" s="134"/>
      <c r="FB167" s="134"/>
      <c r="FC167" s="134"/>
      <c r="FD167" s="134"/>
      <c r="FE167" s="134"/>
      <c r="FF167" s="134"/>
      <c r="FG167" s="134"/>
      <c r="FH167" s="134"/>
      <c r="FI167" s="134"/>
      <c r="FJ167" s="134"/>
      <c r="FK167" s="134"/>
      <c r="FL167" s="134"/>
      <c r="FM167" s="134"/>
      <c r="FN167" s="134"/>
      <c r="FO167" s="134"/>
      <c r="FP167" s="134"/>
      <c r="FQ167" s="134"/>
      <c r="FR167" s="134"/>
      <c r="FS167" s="134"/>
      <c r="FT167" s="134"/>
      <c r="FU167" s="134"/>
      <c r="FV167" s="134"/>
      <c r="FW167" s="134"/>
      <c r="FX167" s="134"/>
      <c r="FY167" s="134"/>
      <c r="FZ167" s="134"/>
      <c r="GA167" s="134"/>
      <c r="GB167" s="134"/>
      <c r="GC167" s="134"/>
      <c r="GD167" s="134"/>
      <c r="GE167" s="134"/>
      <c r="GF167" s="134"/>
      <c r="GG167" s="134"/>
      <c r="GH167" s="134"/>
      <c r="GI167" s="134"/>
      <c r="GJ167" s="134"/>
      <c r="GK167" s="134"/>
      <c r="GL167" s="134"/>
      <c r="GM167" s="134"/>
      <c r="GN167" s="134"/>
      <c r="GO167" s="134"/>
      <c r="GP167" s="134"/>
      <c r="GQ167" s="134"/>
      <c r="GR167" s="134"/>
      <c r="GS167" s="134"/>
      <c r="GT167" s="134"/>
      <c r="GU167" s="134"/>
      <c r="GV167" s="134"/>
      <c r="GW167" s="134"/>
      <c r="GX167" s="134"/>
      <c r="GY167" s="134"/>
      <c r="GZ167" s="134"/>
      <c r="HA167" s="134"/>
      <c r="HB167" s="134"/>
      <c r="HC167" s="134"/>
      <c r="HD167" s="134"/>
      <c r="HE167" s="134"/>
      <c r="HF167" s="134"/>
      <c r="HG167" s="134"/>
      <c r="HH167" s="134"/>
      <c r="HI167" s="134"/>
      <c r="HJ167" s="134"/>
      <c r="HK167" s="134"/>
      <c r="HL167" s="134"/>
      <c r="HM167" s="134"/>
      <c r="HN167" s="134"/>
      <c r="HO167" s="134"/>
      <c r="HP167" s="134"/>
      <c r="HQ167" s="134"/>
      <c r="HR167" s="134"/>
      <c r="HS167" s="134"/>
      <c r="HT167" s="134"/>
      <c r="HU167" s="134"/>
      <c r="HV167" s="134"/>
      <c r="HW167" s="134"/>
      <c r="HX167" s="134"/>
      <c r="HY167" s="134"/>
      <c r="HZ167" s="134"/>
      <c r="IA167" s="134"/>
      <c r="IB167" s="134"/>
      <c r="IC167" s="134"/>
      <c r="ID167" s="134"/>
      <c r="IE167" s="134"/>
      <c r="IF167" s="134"/>
      <c r="IG167" s="134"/>
      <c r="IH167" s="134"/>
      <c r="II167" s="134"/>
      <c r="IJ167" s="134"/>
      <c r="IK167" s="134"/>
    </row>
    <row r="168" spans="1:245" s="112" customFormat="1" ht="15.75" outlineLevel="1" x14ac:dyDescent="0.2">
      <c r="A168" s="101" t="s">
        <v>383</v>
      </c>
      <c r="B168" s="29" t="s">
        <v>384</v>
      </c>
      <c r="C168" s="31">
        <f>SUM(C169:C176)</f>
        <v>10.100000000000001</v>
      </c>
      <c r="D168" s="31">
        <f t="shared" ref="D168:P168" si="219">SUM(D169:D176)</f>
        <v>57300</v>
      </c>
      <c r="E168" s="31">
        <f t="shared" si="219"/>
        <v>32000</v>
      </c>
      <c r="F168" s="31">
        <f t="shared" si="219"/>
        <v>0</v>
      </c>
      <c r="G168" s="31">
        <f t="shared" si="219"/>
        <v>32000</v>
      </c>
      <c r="H168" s="31">
        <f t="shared" si="219"/>
        <v>0</v>
      </c>
      <c r="I168" s="31">
        <f t="shared" si="219"/>
        <v>7300</v>
      </c>
      <c r="J168" s="31">
        <f t="shared" si="219"/>
        <v>0</v>
      </c>
      <c r="K168" s="31">
        <f t="shared" si="219"/>
        <v>7300</v>
      </c>
      <c r="L168" s="31">
        <f t="shared" si="219"/>
        <v>0</v>
      </c>
      <c r="M168" s="31">
        <f t="shared" si="219"/>
        <v>18000</v>
      </c>
      <c r="N168" s="31">
        <f t="shared" si="219"/>
        <v>0</v>
      </c>
      <c r="O168" s="31">
        <f t="shared" si="219"/>
        <v>18000</v>
      </c>
      <c r="P168" s="31">
        <f t="shared" si="219"/>
        <v>0</v>
      </c>
      <c r="Q168" s="31" t="s">
        <v>41</v>
      </c>
      <c r="R168" s="110" t="s">
        <v>41</v>
      </c>
      <c r="S168" s="110" t="s">
        <v>41</v>
      </c>
      <c r="T168" s="110" t="s">
        <v>41</v>
      </c>
      <c r="U168" s="110" t="s">
        <v>41</v>
      </c>
      <c r="V168" s="110" t="s">
        <v>41</v>
      </c>
      <c r="W168" s="110" t="s">
        <v>41</v>
      </c>
      <c r="X168" s="31" t="s">
        <v>41</v>
      </c>
      <c r="Y168" s="31" t="s">
        <v>41</v>
      </c>
      <c r="Z168" s="31" t="s">
        <v>41</v>
      </c>
      <c r="AA168" s="31" t="s">
        <v>41</v>
      </c>
      <c r="AB168" s="31" t="s">
        <v>41</v>
      </c>
      <c r="AC168" s="31" t="s">
        <v>41</v>
      </c>
      <c r="AD168" s="31" t="s">
        <v>41</v>
      </c>
      <c r="AE168" s="31" t="s">
        <v>41</v>
      </c>
      <c r="AF168" s="31" t="s">
        <v>41</v>
      </c>
      <c r="AG168" s="31" t="s">
        <v>41</v>
      </c>
      <c r="AH168" s="31" t="s">
        <v>41</v>
      </c>
      <c r="AI168" s="31" t="s">
        <v>41</v>
      </c>
      <c r="AJ168" s="31" t="s">
        <v>41</v>
      </c>
      <c r="AK168" s="31" t="s">
        <v>41</v>
      </c>
      <c r="AL168" s="31" t="s">
        <v>41</v>
      </c>
      <c r="AM168" s="31" t="s">
        <v>41</v>
      </c>
      <c r="AN168" s="31" t="s">
        <v>41</v>
      </c>
      <c r="AO168" s="31" t="s">
        <v>41</v>
      </c>
      <c r="AP168" s="111"/>
      <c r="AZ168" s="34">
        <f t="shared" si="122"/>
        <v>32000</v>
      </c>
      <c r="BA168" s="34">
        <f t="shared" si="123"/>
        <v>0</v>
      </c>
    </row>
    <row r="169" spans="1:245" s="112" customFormat="1" ht="15.75" outlineLevel="2" x14ac:dyDescent="0.2">
      <c r="A169" s="124" t="s">
        <v>385</v>
      </c>
      <c r="B169" s="78" t="s">
        <v>754</v>
      </c>
      <c r="C169" s="58">
        <v>0</v>
      </c>
      <c r="D169" s="58">
        <f t="shared" si="216"/>
        <v>8000</v>
      </c>
      <c r="E169" s="58">
        <f t="shared" ref="E169:E172" si="220">F169+G169+H169</f>
        <v>8000</v>
      </c>
      <c r="F169" s="58">
        <v>0</v>
      </c>
      <c r="G169" s="58">
        <v>8000</v>
      </c>
      <c r="H169" s="58">
        <v>0</v>
      </c>
      <c r="I169" s="58">
        <f t="shared" ref="I169:I172" si="221">SUM(J169:L169)</f>
        <v>0</v>
      </c>
      <c r="J169" s="59">
        <v>0</v>
      </c>
      <c r="K169" s="58">
        <v>0</v>
      </c>
      <c r="L169" s="58">
        <v>0</v>
      </c>
      <c r="M169" s="58">
        <f t="shared" ref="M169:M172" si="222">SUM(N169:P169)</f>
        <v>0</v>
      </c>
      <c r="N169" s="59">
        <v>0</v>
      </c>
      <c r="O169" s="58">
        <v>0</v>
      </c>
      <c r="P169" s="58">
        <v>0</v>
      </c>
      <c r="Q169" s="60" t="s">
        <v>55</v>
      </c>
      <c r="R169" s="74">
        <v>44317</v>
      </c>
      <c r="S169" s="74">
        <f t="shared" ref="S169:S172" si="223">R169+5</f>
        <v>44322</v>
      </c>
      <c r="T169" s="74">
        <f t="shared" ref="T169:T172" si="224">S169+10</f>
        <v>44332</v>
      </c>
      <c r="U169" s="74">
        <f t="shared" ref="U169:U172" si="225">T169+7</f>
        <v>44339</v>
      </c>
      <c r="V169" s="74">
        <f t="shared" ref="V169:V172" si="226">U169+10</f>
        <v>44349</v>
      </c>
      <c r="W169" s="74">
        <f t="shared" ref="W169:W172" si="227">V169+90</f>
        <v>44439</v>
      </c>
      <c r="X169" s="74"/>
      <c r="Y169" s="74"/>
      <c r="Z169" s="74"/>
      <c r="AA169" s="74"/>
      <c r="AB169" s="74"/>
      <c r="AC169" s="74" t="s">
        <v>55</v>
      </c>
      <c r="AD169" s="74">
        <f t="shared" ref="AD169:AD172" si="228">V169+1</f>
        <v>44350</v>
      </c>
      <c r="AE169" s="74">
        <f t="shared" ref="AE169:AE172" si="229">W169</f>
        <v>44439</v>
      </c>
      <c r="AF169" s="74" t="s">
        <v>55</v>
      </c>
      <c r="AG169" s="58"/>
      <c r="AH169" s="58"/>
      <c r="AI169" s="58"/>
      <c r="AJ169" s="58"/>
      <c r="AK169" s="58"/>
      <c r="AL169" s="58"/>
      <c r="AM169" s="58"/>
      <c r="AN169" s="58"/>
      <c r="AO169" s="58"/>
      <c r="AP169" s="113"/>
      <c r="AZ169" s="34">
        <f t="shared" si="122"/>
        <v>8000</v>
      </c>
      <c r="BA169" s="34">
        <f t="shared" si="123"/>
        <v>0</v>
      </c>
    </row>
    <row r="170" spans="1:245" s="112" customFormat="1" ht="15.75" outlineLevel="2" x14ac:dyDescent="0.2">
      <c r="A170" s="124" t="s">
        <v>387</v>
      </c>
      <c r="B170" s="78" t="s">
        <v>388</v>
      </c>
      <c r="C170" s="58">
        <v>0</v>
      </c>
      <c r="D170" s="58">
        <f t="shared" si="216"/>
        <v>8000</v>
      </c>
      <c r="E170" s="58">
        <f t="shared" si="220"/>
        <v>8000</v>
      </c>
      <c r="F170" s="58">
        <v>0</v>
      </c>
      <c r="G170" s="58">
        <v>8000</v>
      </c>
      <c r="H170" s="58">
        <v>0</v>
      </c>
      <c r="I170" s="58">
        <f t="shared" si="221"/>
        <v>0</v>
      </c>
      <c r="J170" s="59">
        <v>0</v>
      </c>
      <c r="K170" s="58">
        <v>0</v>
      </c>
      <c r="L170" s="58">
        <v>0</v>
      </c>
      <c r="M170" s="58">
        <f t="shared" si="222"/>
        <v>0</v>
      </c>
      <c r="N170" s="59">
        <v>0</v>
      </c>
      <c r="O170" s="58">
        <v>0</v>
      </c>
      <c r="P170" s="58">
        <v>0</v>
      </c>
      <c r="Q170" s="60" t="s">
        <v>55</v>
      </c>
      <c r="R170" s="74">
        <v>44317</v>
      </c>
      <c r="S170" s="74">
        <f t="shared" si="223"/>
        <v>44322</v>
      </c>
      <c r="T170" s="74">
        <f t="shared" si="224"/>
        <v>44332</v>
      </c>
      <c r="U170" s="74">
        <f t="shared" si="225"/>
        <v>44339</v>
      </c>
      <c r="V170" s="74">
        <f t="shared" si="226"/>
        <v>44349</v>
      </c>
      <c r="W170" s="74">
        <f t="shared" si="227"/>
        <v>44439</v>
      </c>
      <c r="X170" s="74"/>
      <c r="Y170" s="74"/>
      <c r="Z170" s="74"/>
      <c r="AA170" s="74"/>
      <c r="AB170" s="74"/>
      <c r="AC170" s="74" t="s">
        <v>55</v>
      </c>
      <c r="AD170" s="74">
        <f t="shared" si="228"/>
        <v>44350</v>
      </c>
      <c r="AE170" s="74">
        <f t="shared" si="229"/>
        <v>44439</v>
      </c>
      <c r="AF170" s="74" t="s">
        <v>55</v>
      </c>
      <c r="AG170" s="58"/>
      <c r="AH170" s="58"/>
      <c r="AI170" s="58"/>
      <c r="AJ170" s="58"/>
      <c r="AK170" s="58"/>
      <c r="AL170" s="58"/>
      <c r="AM170" s="58"/>
      <c r="AN170" s="58"/>
      <c r="AO170" s="58"/>
      <c r="AP170" s="113"/>
      <c r="AZ170" s="34">
        <f t="shared" si="122"/>
        <v>8000</v>
      </c>
      <c r="BA170" s="34">
        <f t="shared" si="123"/>
        <v>0</v>
      </c>
    </row>
    <row r="171" spans="1:245" s="112" customFormat="1" ht="15.75" outlineLevel="2" x14ac:dyDescent="0.2">
      <c r="A171" s="124" t="s">
        <v>389</v>
      </c>
      <c r="B171" s="78" t="s">
        <v>390</v>
      </c>
      <c r="C171" s="58">
        <v>0</v>
      </c>
      <c r="D171" s="58">
        <f t="shared" si="216"/>
        <v>8000</v>
      </c>
      <c r="E171" s="58">
        <f t="shared" si="220"/>
        <v>8000</v>
      </c>
      <c r="F171" s="58">
        <v>0</v>
      </c>
      <c r="G171" s="58">
        <v>8000</v>
      </c>
      <c r="H171" s="58">
        <v>0</v>
      </c>
      <c r="I171" s="58">
        <f t="shared" si="221"/>
        <v>0</v>
      </c>
      <c r="J171" s="59">
        <v>0</v>
      </c>
      <c r="K171" s="58">
        <v>0</v>
      </c>
      <c r="L171" s="58">
        <v>0</v>
      </c>
      <c r="M171" s="58">
        <f t="shared" si="222"/>
        <v>0</v>
      </c>
      <c r="N171" s="59">
        <v>0</v>
      </c>
      <c r="O171" s="58">
        <v>0</v>
      </c>
      <c r="P171" s="58">
        <v>0</v>
      </c>
      <c r="Q171" s="60" t="s">
        <v>55</v>
      </c>
      <c r="R171" s="74">
        <v>44317</v>
      </c>
      <c r="S171" s="74">
        <f t="shared" si="223"/>
        <v>44322</v>
      </c>
      <c r="T171" s="74">
        <f t="shared" si="224"/>
        <v>44332</v>
      </c>
      <c r="U171" s="74">
        <f t="shared" si="225"/>
        <v>44339</v>
      </c>
      <c r="V171" s="74">
        <f t="shared" si="226"/>
        <v>44349</v>
      </c>
      <c r="W171" s="74">
        <f t="shared" si="227"/>
        <v>44439</v>
      </c>
      <c r="X171" s="74"/>
      <c r="Y171" s="74"/>
      <c r="Z171" s="74"/>
      <c r="AA171" s="74"/>
      <c r="AB171" s="74"/>
      <c r="AC171" s="74" t="s">
        <v>55</v>
      </c>
      <c r="AD171" s="74">
        <f t="shared" si="228"/>
        <v>44350</v>
      </c>
      <c r="AE171" s="74">
        <f t="shared" si="229"/>
        <v>44439</v>
      </c>
      <c r="AF171" s="74" t="s">
        <v>55</v>
      </c>
      <c r="AG171" s="58"/>
      <c r="AH171" s="58"/>
      <c r="AI171" s="58"/>
      <c r="AJ171" s="58"/>
      <c r="AK171" s="58"/>
      <c r="AL171" s="58"/>
      <c r="AM171" s="58"/>
      <c r="AN171" s="58"/>
      <c r="AO171" s="58"/>
      <c r="AP171" s="113"/>
      <c r="AZ171" s="34">
        <f t="shared" si="122"/>
        <v>8000</v>
      </c>
      <c r="BA171" s="34">
        <f t="shared" si="123"/>
        <v>0</v>
      </c>
    </row>
    <row r="172" spans="1:245" s="112" customFormat="1" ht="15.75" outlineLevel="2" x14ac:dyDescent="0.2">
      <c r="A172" s="124" t="s">
        <v>391</v>
      </c>
      <c r="B172" s="78" t="s">
        <v>392</v>
      </c>
      <c r="C172" s="58">
        <v>0</v>
      </c>
      <c r="D172" s="58">
        <f t="shared" si="216"/>
        <v>8000</v>
      </c>
      <c r="E172" s="58">
        <f t="shared" si="220"/>
        <v>8000</v>
      </c>
      <c r="F172" s="58">
        <v>0</v>
      </c>
      <c r="G172" s="58">
        <v>8000</v>
      </c>
      <c r="H172" s="58">
        <v>0</v>
      </c>
      <c r="I172" s="58">
        <f t="shared" si="221"/>
        <v>0</v>
      </c>
      <c r="J172" s="59">
        <v>0</v>
      </c>
      <c r="K172" s="58">
        <v>0</v>
      </c>
      <c r="L172" s="58">
        <v>0</v>
      </c>
      <c r="M172" s="58">
        <f t="shared" si="222"/>
        <v>0</v>
      </c>
      <c r="N172" s="59">
        <v>0</v>
      </c>
      <c r="O172" s="58">
        <v>0</v>
      </c>
      <c r="P172" s="58">
        <v>0</v>
      </c>
      <c r="Q172" s="60" t="s">
        <v>55</v>
      </c>
      <c r="R172" s="74">
        <v>44317</v>
      </c>
      <c r="S172" s="74">
        <f t="shared" si="223"/>
        <v>44322</v>
      </c>
      <c r="T172" s="74">
        <f t="shared" si="224"/>
        <v>44332</v>
      </c>
      <c r="U172" s="74">
        <f t="shared" si="225"/>
        <v>44339</v>
      </c>
      <c r="V172" s="74">
        <f t="shared" si="226"/>
        <v>44349</v>
      </c>
      <c r="W172" s="74">
        <f t="shared" si="227"/>
        <v>44439</v>
      </c>
      <c r="X172" s="74"/>
      <c r="Y172" s="74"/>
      <c r="Z172" s="74"/>
      <c r="AA172" s="74"/>
      <c r="AB172" s="74"/>
      <c r="AC172" s="74" t="s">
        <v>55</v>
      </c>
      <c r="AD172" s="74">
        <f t="shared" si="228"/>
        <v>44350</v>
      </c>
      <c r="AE172" s="74">
        <f t="shared" si="229"/>
        <v>44439</v>
      </c>
      <c r="AF172" s="74" t="s">
        <v>55</v>
      </c>
      <c r="AG172" s="58"/>
      <c r="AH172" s="58"/>
      <c r="AI172" s="58"/>
      <c r="AJ172" s="58"/>
      <c r="AK172" s="58"/>
      <c r="AL172" s="58"/>
      <c r="AM172" s="58"/>
      <c r="AN172" s="58"/>
      <c r="AO172" s="58"/>
      <c r="AP172" s="113"/>
      <c r="AZ172" s="34">
        <f t="shared" si="122"/>
        <v>8000</v>
      </c>
      <c r="BA172" s="34">
        <f t="shared" si="123"/>
        <v>0</v>
      </c>
    </row>
    <row r="173" spans="1:245" s="91" customFormat="1" ht="15.75" outlineLevel="2" x14ac:dyDescent="0.25">
      <c r="A173" s="124" t="s">
        <v>607</v>
      </c>
      <c r="B173" s="159" t="s">
        <v>774</v>
      </c>
      <c r="C173" s="58">
        <v>0</v>
      </c>
      <c r="D173" s="58">
        <f t="shared" si="216"/>
        <v>7300</v>
      </c>
      <c r="E173" s="58">
        <f t="shared" ref="E173:E176" si="230">SUM(F173:H173)</f>
        <v>0</v>
      </c>
      <c r="F173" s="58">
        <v>0</v>
      </c>
      <c r="G173" s="58">
        <v>0</v>
      </c>
      <c r="H173" s="59">
        <v>0</v>
      </c>
      <c r="I173" s="58">
        <f t="shared" ref="I173:I176" si="231">SUM(J173:L173)</f>
        <v>7300</v>
      </c>
      <c r="J173" s="59">
        <v>0</v>
      </c>
      <c r="K173" s="58">
        <v>7300</v>
      </c>
      <c r="L173" s="58">
        <v>0</v>
      </c>
      <c r="M173" s="58">
        <f t="shared" ref="M173:M176" si="232">SUM(N173:P173)</f>
        <v>0</v>
      </c>
      <c r="N173" s="58">
        <v>0</v>
      </c>
      <c r="O173" s="58">
        <v>0</v>
      </c>
      <c r="P173" s="58">
        <v>0</v>
      </c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9" t="s">
        <v>763</v>
      </c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  <c r="HN173" s="90"/>
      <c r="HO173" s="90"/>
      <c r="HP173" s="90"/>
      <c r="HQ173" s="90"/>
      <c r="HR173" s="90"/>
      <c r="HS173" s="90"/>
      <c r="HT173" s="90"/>
      <c r="HU173" s="90"/>
      <c r="HV173" s="90"/>
      <c r="HW173" s="90"/>
      <c r="HX173" s="90"/>
      <c r="HY173" s="90"/>
      <c r="HZ173" s="90"/>
      <c r="IA173" s="90"/>
      <c r="IB173" s="90"/>
      <c r="IC173" s="90"/>
      <c r="ID173" s="90"/>
      <c r="IE173" s="90"/>
      <c r="IF173" s="90"/>
      <c r="IG173" s="90"/>
      <c r="IH173" s="90"/>
      <c r="II173" s="90"/>
      <c r="IJ173" s="90"/>
    </row>
    <row r="174" spans="1:245" s="220" customFormat="1" ht="15.75" outlineLevel="2" x14ac:dyDescent="0.25">
      <c r="A174" s="124" t="s">
        <v>609</v>
      </c>
      <c r="B174" s="57" t="s">
        <v>838</v>
      </c>
      <c r="C174" s="58">
        <v>3.4</v>
      </c>
      <c r="D174" s="58">
        <f t="shared" si="216"/>
        <v>4000</v>
      </c>
      <c r="E174" s="58">
        <f t="shared" si="230"/>
        <v>0</v>
      </c>
      <c r="F174" s="58">
        <v>0</v>
      </c>
      <c r="G174" s="58">
        <v>0</v>
      </c>
      <c r="H174" s="59">
        <v>0</v>
      </c>
      <c r="I174" s="58">
        <f t="shared" si="231"/>
        <v>0</v>
      </c>
      <c r="J174" s="59">
        <v>0</v>
      </c>
      <c r="K174" s="58">
        <v>0</v>
      </c>
      <c r="L174" s="58">
        <v>0</v>
      </c>
      <c r="M174" s="58">
        <f t="shared" si="232"/>
        <v>4000</v>
      </c>
      <c r="N174" s="58">
        <v>0</v>
      </c>
      <c r="O174" s="58">
        <v>4000</v>
      </c>
      <c r="P174" s="58">
        <v>0</v>
      </c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126" t="s">
        <v>839</v>
      </c>
    </row>
    <row r="175" spans="1:245" s="220" customFormat="1" ht="15.75" outlineLevel="2" x14ac:dyDescent="0.25">
      <c r="A175" s="124" t="s">
        <v>883</v>
      </c>
      <c r="B175" s="57" t="s">
        <v>840</v>
      </c>
      <c r="C175" s="58">
        <v>3.5</v>
      </c>
      <c r="D175" s="58">
        <f t="shared" si="216"/>
        <v>4000</v>
      </c>
      <c r="E175" s="58">
        <f t="shared" si="230"/>
        <v>0</v>
      </c>
      <c r="F175" s="58">
        <v>0</v>
      </c>
      <c r="G175" s="58">
        <v>0</v>
      </c>
      <c r="H175" s="59">
        <v>0</v>
      </c>
      <c r="I175" s="58">
        <f t="shared" si="231"/>
        <v>0</v>
      </c>
      <c r="J175" s="59">
        <v>0</v>
      </c>
      <c r="K175" s="58">
        <v>0</v>
      </c>
      <c r="L175" s="58">
        <v>0</v>
      </c>
      <c r="M175" s="58">
        <f t="shared" si="232"/>
        <v>4000</v>
      </c>
      <c r="N175" s="58">
        <v>0</v>
      </c>
      <c r="O175" s="58">
        <v>4000</v>
      </c>
      <c r="P175" s="58">
        <v>0</v>
      </c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126" t="s">
        <v>839</v>
      </c>
    </row>
    <row r="176" spans="1:245" customFormat="1" ht="35.25" customHeight="1" outlineLevel="2" x14ac:dyDescent="0.25">
      <c r="A176" s="124" t="s">
        <v>884</v>
      </c>
      <c r="B176" s="57" t="s">
        <v>841</v>
      </c>
      <c r="C176" s="58">
        <v>3.2</v>
      </c>
      <c r="D176" s="58">
        <f t="shared" si="216"/>
        <v>10000</v>
      </c>
      <c r="E176" s="58">
        <f t="shared" si="230"/>
        <v>0</v>
      </c>
      <c r="F176" s="58">
        <v>0</v>
      </c>
      <c r="G176" s="58">
        <v>0</v>
      </c>
      <c r="H176" s="59">
        <v>0</v>
      </c>
      <c r="I176" s="58">
        <f t="shared" si="231"/>
        <v>0</v>
      </c>
      <c r="J176" s="59">
        <v>0</v>
      </c>
      <c r="K176" s="58">
        <v>0</v>
      </c>
      <c r="L176" s="58">
        <v>0</v>
      </c>
      <c r="M176" s="58">
        <f t="shared" si="232"/>
        <v>10000</v>
      </c>
      <c r="N176" s="58">
        <v>0</v>
      </c>
      <c r="O176" s="58">
        <v>10000</v>
      </c>
      <c r="P176" s="58">
        <v>0</v>
      </c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126" t="s">
        <v>842</v>
      </c>
    </row>
    <row r="177" spans="1:53" s="122" customFormat="1" ht="15.75" outlineLevel="1" x14ac:dyDescent="0.2">
      <c r="A177" s="125">
        <v>16</v>
      </c>
      <c r="B177" s="29" t="s">
        <v>393</v>
      </c>
      <c r="C177" s="31">
        <f>SUM(C178:C198)</f>
        <v>0</v>
      </c>
      <c r="D177" s="31">
        <f t="shared" ref="D177:P177" si="233">SUM(D178:D198)</f>
        <v>131800</v>
      </c>
      <c r="E177" s="31">
        <f t="shared" si="233"/>
        <v>127800</v>
      </c>
      <c r="F177" s="31">
        <f t="shared" si="233"/>
        <v>0</v>
      </c>
      <c r="G177" s="31">
        <f t="shared" si="233"/>
        <v>127800</v>
      </c>
      <c r="H177" s="31">
        <f t="shared" si="233"/>
        <v>0</v>
      </c>
      <c r="I177" s="31">
        <f t="shared" si="233"/>
        <v>0</v>
      </c>
      <c r="J177" s="31">
        <f t="shared" si="233"/>
        <v>0</v>
      </c>
      <c r="K177" s="31">
        <f t="shared" si="233"/>
        <v>0</v>
      </c>
      <c r="L177" s="31">
        <f t="shared" si="233"/>
        <v>0</v>
      </c>
      <c r="M177" s="31">
        <f t="shared" si="233"/>
        <v>4000</v>
      </c>
      <c r="N177" s="31">
        <f t="shared" si="233"/>
        <v>0</v>
      </c>
      <c r="O177" s="31">
        <f t="shared" si="233"/>
        <v>4000</v>
      </c>
      <c r="P177" s="31">
        <f t="shared" si="233"/>
        <v>0</v>
      </c>
      <c r="Q177" s="31">
        <f t="shared" ref="Q177:AO177" si="234">SUM(Q178:Q197)</f>
        <v>0</v>
      </c>
      <c r="R177" s="31">
        <f t="shared" si="234"/>
        <v>398853</v>
      </c>
      <c r="S177" s="31">
        <f t="shared" si="234"/>
        <v>885923</v>
      </c>
      <c r="T177" s="31">
        <f t="shared" si="234"/>
        <v>886123</v>
      </c>
      <c r="U177" s="31">
        <f t="shared" si="234"/>
        <v>886263</v>
      </c>
      <c r="V177" s="31">
        <f t="shared" si="234"/>
        <v>886463</v>
      </c>
      <c r="W177" s="31">
        <f t="shared" si="234"/>
        <v>887993</v>
      </c>
      <c r="X177" s="31">
        <f t="shared" si="234"/>
        <v>0</v>
      </c>
      <c r="Y177" s="31">
        <f t="shared" si="234"/>
        <v>0</v>
      </c>
      <c r="Z177" s="31">
        <f t="shared" si="234"/>
        <v>0</v>
      </c>
      <c r="AA177" s="31">
        <f t="shared" si="234"/>
        <v>0</v>
      </c>
      <c r="AB177" s="31">
        <f t="shared" si="234"/>
        <v>0</v>
      </c>
      <c r="AC177" s="31">
        <f t="shared" si="234"/>
        <v>398609</v>
      </c>
      <c r="AD177" s="31">
        <f t="shared" si="234"/>
        <v>886483</v>
      </c>
      <c r="AE177" s="31">
        <f t="shared" si="234"/>
        <v>887993</v>
      </c>
      <c r="AF177" s="31">
        <f t="shared" si="234"/>
        <v>399410</v>
      </c>
      <c r="AG177" s="31">
        <f t="shared" si="234"/>
        <v>0</v>
      </c>
      <c r="AH177" s="31">
        <f t="shared" si="234"/>
        <v>0</v>
      </c>
      <c r="AI177" s="31">
        <f t="shared" si="234"/>
        <v>0</v>
      </c>
      <c r="AJ177" s="31">
        <f t="shared" si="234"/>
        <v>0</v>
      </c>
      <c r="AK177" s="31">
        <f t="shared" si="234"/>
        <v>0</v>
      </c>
      <c r="AL177" s="31">
        <f t="shared" si="234"/>
        <v>0</v>
      </c>
      <c r="AM177" s="31">
        <f t="shared" si="234"/>
        <v>0</v>
      </c>
      <c r="AN177" s="31">
        <f t="shared" si="234"/>
        <v>0</v>
      </c>
      <c r="AO177" s="31">
        <f t="shared" si="234"/>
        <v>0</v>
      </c>
      <c r="AZ177" s="34">
        <f t="shared" si="122"/>
        <v>127800</v>
      </c>
      <c r="BA177" s="34">
        <f t="shared" si="123"/>
        <v>0</v>
      </c>
    </row>
    <row r="178" spans="1:53" s="65" customFormat="1" ht="15.75" outlineLevel="2" x14ac:dyDescent="0.2">
      <c r="A178" s="124" t="s">
        <v>394</v>
      </c>
      <c r="B178" s="63" t="s">
        <v>395</v>
      </c>
      <c r="C178" s="58">
        <v>0</v>
      </c>
      <c r="D178" s="58">
        <f t="shared" si="216"/>
        <v>800</v>
      </c>
      <c r="E178" s="58">
        <f t="shared" ref="E178:E179" si="235">SUM(F178:H178)</f>
        <v>800</v>
      </c>
      <c r="F178" s="58">
        <v>0</v>
      </c>
      <c r="G178" s="58">
        <v>800</v>
      </c>
      <c r="H178" s="59">
        <v>0</v>
      </c>
      <c r="I178" s="58">
        <f t="shared" ref="I178:I198" si="236">SUM(J178:L178)</f>
        <v>0</v>
      </c>
      <c r="J178" s="59">
        <v>0</v>
      </c>
      <c r="K178" s="58">
        <v>0</v>
      </c>
      <c r="L178" s="58">
        <v>0</v>
      </c>
      <c r="M178" s="58">
        <f t="shared" ref="M178:M197" si="237">SUM(N178:P178)</f>
        <v>0</v>
      </c>
      <c r="N178" s="59">
        <v>0</v>
      </c>
      <c r="O178" s="58">
        <v>0</v>
      </c>
      <c r="P178" s="58">
        <v>0</v>
      </c>
      <c r="Q178" s="60" t="s">
        <v>55</v>
      </c>
      <c r="R178" s="60" t="s">
        <v>55</v>
      </c>
      <c r="S178" s="74">
        <v>44270</v>
      </c>
      <c r="T178" s="74">
        <f>S178+10</f>
        <v>44280</v>
      </c>
      <c r="U178" s="74">
        <f>T178+7</f>
        <v>44287</v>
      </c>
      <c r="V178" s="74">
        <f>U178+10</f>
        <v>44297</v>
      </c>
      <c r="W178" s="74">
        <f>V178+90</f>
        <v>44387</v>
      </c>
      <c r="X178" s="74"/>
      <c r="Y178" s="74"/>
      <c r="Z178" s="74"/>
      <c r="AA178" s="74"/>
      <c r="AB178" s="74"/>
      <c r="AC178" s="74" t="s">
        <v>55</v>
      </c>
      <c r="AD178" s="74">
        <f>V178+1</f>
        <v>44298</v>
      </c>
      <c r="AE178" s="74">
        <f>W178</f>
        <v>44387</v>
      </c>
      <c r="AF178" s="74" t="s">
        <v>55</v>
      </c>
      <c r="AG178" s="58"/>
      <c r="AH178" s="58"/>
      <c r="AI178" s="58"/>
      <c r="AJ178" s="58"/>
      <c r="AK178" s="58"/>
      <c r="AL178" s="58"/>
      <c r="AM178" s="58"/>
      <c r="AN178" s="58"/>
      <c r="AO178" s="58"/>
      <c r="AP178" s="126"/>
      <c r="AZ178" s="34">
        <f t="shared" si="122"/>
        <v>800</v>
      </c>
      <c r="BA178" s="34">
        <f t="shared" si="123"/>
        <v>0</v>
      </c>
    </row>
    <row r="179" spans="1:53" customFormat="1" ht="15.75" outlineLevel="2" x14ac:dyDescent="0.25">
      <c r="A179" s="124" t="s">
        <v>396</v>
      </c>
      <c r="B179" s="63" t="s">
        <v>397</v>
      </c>
      <c r="C179" s="58">
        <v>0</v>
      </c>
      <c r="D179" s="58">
        <f t="shared" si="216"/>
        <v>1000</v>
      </c>
      <c r="E179" s="58">
        <f t="shared" si="235"/>
        <v>1000</v>
      </c>
      <c r="F179" s="58">
        <v>0</v>
      </c>
      <c r="G179" s="58">
        <v>1000</v>
      </c>
      <c r="H179" s="59">
        <v>0</v>
      </c>
      <c r="I179" s="58">
        <f t="shared" si="236"/>
        <v>0</v>
      </c>
      <c r="J179" s="59">
        <v>0</v>
      </c>
      <c r="K179" s="58">
        <v>0</v>
      </c>
      <c r="L179" s="58">
        <v>0</v>
      </c>
      <c r="M179" s="58">
        <f t="shared" si="237"/>
        <v>0</v>
      </c>
      <c r="N179" s="59">
        <v>0</v>
      </c>
      <c r="O179" s="58">
        <v>0</v>
      </c>
      <c r="P179" s="58">
        <v>0</v>
      </c>
      <c r="Q179" s="60" t="s">
        <v>55</v>
      </c>
      <c r="R179" s="60" t="s">
        <v>55</v>
      </c>
      <c r="S179" s="74">
        <v>44317</v>
      </c>
      <c r="T179" s="74">
        <f>S179+10</f>
        <v>44327</v>
      </c>
      <c r="U179" s="74">
        <f>T179+7</f>
        <v>44334</v>
      </c>
      <c r="V179" s="74">
        <f>U179+10</f>
        <v>44344</v>
      </c>
      <c r="W179" s="74">
        <f>V179+90</f>
        <v>44434</v>
      </c>
      <c r="X179" s="74"/>
      <c r="Y179" s="74"/>
      <c r="Z179" s="74"/>
      <c r="AA179" s="74"/>
      <c r="AB179" s="74"/>
      <c r="AC179" s="74" t="s">
        <v>55</v>
      </c>
      <c r="AD179" s="74">
        <f>V179+1</f>
        <v>44345</v>
      </c>
      <c r="AE179" s="74">
        <f>W179</f>
        <v>44434</v>
      </c>
      <c r="AF179" s="74" t="s">
        <v>55</v>
      </c>
      <c r="AG179" s="58"/>
      <c r="AH179" s="58"/>
      <c r="AI179" s="58"/>
      <c r="AJ179" s="58"/>
      <c r="AK179" s="58"/>
      <c r="AL179" s="58"/>
      <c r="AM179" s="58"/>
      <c r="AN179" s="58"/>
      <c r="AO179" s="58"/>
      <c r="AP179" s="126" t="s">
        <v>398</v>
      </c>
      <c r="AZ179" s="34">
        <f t="shared" si="122"/>
        <v>1000</v>
      </c>
      <c r="BA179" s="34">
        <f t="shared" si="123"/>
        <v>0</v>
      </c>
    </row>
    <row r="180" spans="1:53" customFormat="1" ht="15.75" outlineLevel="2" x14ac:dyDescent="0.25">
      <c r="A180" s="124" t="s">
        <v>399</v>
      </c>
      <c r="B180" s="63" t="s">
        <v>400</v>
      </c>
      <c r="C180" s="58">
        <v>0</v>
      </c>
      <c r="D180" s="58">
        <f t="shared" si="216"/>
        <v>6000</v>
      </c>
      <c r="E180" s="58">
        <v>6000</v>
      </c>
      <c r="F180" s="58">
        <v>0</v>
      </c>
      <c r="G180" s="58">
        <v>6000</v>
      </c>
      <c r="H180" s="58">
        <v>0</v>
      </c>
      <c r="I180" s="58">
        <f t="shared" si="236"/>
        <v>0</v>
      </c>
      <c r="J180" s="59">
        <v>0</v>
      </c>
      <c r="K180" s="58">
        <v>0</v>
      </c>
      <c r="L180" s="58">
        <v>0</v>
      </c>
      <c r="M180" s="58">
        <f t="shared" si="237"/>
        <v>0</v>
      </c>
      <c r="N180" s="59">
        <v>0</v>
      </c>
      <c r="O180" s="58">
        <v>0</v>
      </c>
      <c r="P180" s="58">
        <v>0</v>
      </c>
      <c r="Q180" s="60" t="s">
        <v>55</v>
      </c>
      <c r="R180" s="127" t="s">
        <v>41</v>
      </c>
      <c r="S180" s="74">
        <v>44270</v>
      </c>
      <c r="T180" s="74">
        <f t="shared" ref="T180:T197" si="238">S180+10</f>
        <v>44280</v>
      </c>
      <c r="U180" s="74">
        <f t="shared" ref="U180:U197" si="239">T180+7</f>
        <v>44287</v>
      </c>
      <c r="V180" s="74">
        <f t="shared" ref="V180:V197" si="240">U180+10</f>
        <v>44297</v>
      </c>
      <c r="W180" s="82">
        <f t="shared" ref="W180:W188" si="241">V180+60</f>
        <v>44357</v>
      </c>
      <c r="X180" s="81"/>
      <c r="Y180" s="81"/>
      <c r="Z180" s="81"/>
      <c r="AA180" s="81"/>
      <c r="AB180" s="81"/>
      <c r="AC180" s="74">
        <f t="shared" ref="AC180:AC188" si="242">U180+2</f>
        <v>44289</v>
      </c>
      <c r="AD180" s="74">
        <f t="shared" ref="AD180:AD197" si="243">V180+1</f>
        <v>44298</v>
      </c>
      <c r="AE180" s="74">
        <f t="shared" ref="AE180:AE197" si="244">W180</f>
        <v>44357</v>
      </c>
      <c r="AF180" s="74">
        <f t="shared" ref="AF180:AF188" si="245">W180+21</f>
        <v>44378</v>
      </c>
      <c r="AG180" s="81"/>
      <c r="AH180" s="81"/>
      <c r="AI180" s="81"/>
      <c r="AJ180" s="81"/>
      <c r="AK180" s="81"/>
      <c r="AL180" s="81"/>
      <c r="AM180" s="81"/>
      <c r="AN180" s="81"/>
      <c r="AO180" s="81"/>
      <c r="AZ180" s="34">
        <f t="shared" si="122"/>
        <v>6000</v>
      </c>
      <c r="BA180" s="34">
        <f t="shared" si="123"/>
        <v>0</v>
      </c>
    </row>
    <row r="181" spans="1:53" customFormat="1" ht="15.75" outlineLevel="2" x14ac:dyDescent="0.25">
      <c r="A181" s="124" t="s">
        <v>401</v>
      </c>
      <c r="B181" s="63" t="s">
        <v>402</v>
      </c>
      <c r="C181" s="58">
        <v>0</v>
      </c>
      <c r="D181" s="58">
        <f t="shared" si="216"/>
        <v>6000</v>
      </c>
      <c r="E181" s="58">
        <v>6000</v>
      </c>
      <c r="F181" s="58">
        <v>0</v>
      </c>
      <c r="G181" s="58">
        <v>6000</v>
      </c>
      <c r="H181" s="58">
        <v>0</v>
      </c>
      <c r="I181" s="58">
        <f t="shared" si="236"/>
        <v>0</v>
      </c>
      <c r="J181" s="59">
        <v>0</v>
      </c>
      <c r="K181" s="58">
        <v>0</v>
      </c>
      <c r="L181" s="58">
        <v>0</v>
      </c>
      <c r="M181" s="58">
        <f t="shared" si="237"/>
        <v>0</v>
      </c>
      <c r="N181" s="59">
        <v>0</v>
      </c>
      <c r="O181" s="58">
        <v>0</v>
      </c>
      <c r="P181" s="58">
        <v>0</v>
      </c>
      <c r="Q181" s="60" t="s">
        <v>55</v>
      </c>
      <c r="R181" s="127" t="s">
        <v>41</v>
      </c>
      <c r="S181" s="74">
        <v>44270</v>
      </c>
      <c r="T181" s="74">
        <f t="shared" si="238"/>
        <v>44280</v>
      </c>
      <c r="U181" s="74">
        <f t="shared" si="239"/>
        <v>44287</v>
      </c>
      <c r="V181" s="74">
        <f t="shared" si="240"/>
        <v>44297</v>
      </c>
      <c r="W181" s="82">
        <f t="shared" si="241"/>
        <v>44357</v>
      </c>
      <c r="X181" s="81"/>
      <c r="Y181" s="81"/>
      <c r="Z181" s="81"/>
      <c r="AA181" s="81"/>
      <c r="AB181" s="81"/>
      <c r="AC181" s="74">
        <f t="shared" si="242"/>
        <v>44289</v>
      </c>
      <c r="AD181" s="74">
        <f t="shared" si="243"/>
        <v>44298</v>
      </c>
      <c r="AE181" s="74">
        <f t="shared" si="244"/>
        <v>44357</v>
      </c>
      <c r="AF181" s="74">
        <f t="shared" si="245"/>
        <v>44378</v>
      </c>
      <c r="AG181" s="81"/>
      <c r="AH181" s="81"/>
      <c r="AI181" s="81"/>
      <c r="AJ181" s="81"/>
      <c r="AK181" s="81"/>
      <c r="AL181" s="81"/>
      <c r="AM181" s="81"/>
      <c r="AN181" s="81"/>
      <c r="AO181" s="81"/>
      <c r="AZ181" s="34">
        <f t="shared" si="122"/>
        <v>6000</v>
      </c>
      <c r="BA181" s="34">
        <f t="shared" si="123"/>
        <v>0</v>
      </c>
    </row>
    <row r="182" spans="1:53" customFormat="1" ht="15.75" outlineLevel="2" x14ac:dyDescent="0.25">
      <c r="A182" s="124" t="s">
        <v>403</v>
      </c>
      <c r="B182" s="63" t="s">
        <v>404</v>
      </c>
      <c r="C182" s="58">
        <v>0</v>
      </c>
      <c r="D182" s="58">
        <f t="shared" si="216"/>
        <v>6000</v>
      </c>
      <c r="E182" s="58">
        <v>6000</v>
      </c>
      <c r="F182" s="58">
        <v>0</v>
      </c>
      <c r="G182" s="58">
        <v>6000</v>
      </c>
      <c r="H182" s="58">
        <v>0</v>
      </c>
      <c r="I182" s="58">
        <f t="shared" si="236"/>
        <v>0</v>
      </c>
      <c r="J182" s="59">
        <v>0</v>
      </c>
      <c r="K182" s="58">
        <v>0</v>
      </c>
      <c r="L182" s="58">
        <v>0</v>
      </c>
      <c r="M182" s="58">
        <f t="shared" si="237"/>
        <v>0</v>
      </c>
      <c r="N182" s="59">
        <v>0</v>
      </c>
      <c r="O182" s="58">
        <v>0</v>
      </c>
      <c r="P182" s="58">
        <v>0</v>
      </c>
      <c r="Q182" s="60" t="s">
        <v>55</v>
      </c>
      <c r="R182" s="127" t="s">
        <v>41</v>
      </c>
      <c r="S182" s="74">
        <v>44270</v>
      </c>
      <c r="T182" s="74">
        <f t="shared" si="238"/>
        <v>44280</v>
      </c>
      <c r="U182" s="74">
        <f t="shared" si="239"/>
        <v>44287</v>
      </c>
      <c r="V182" s="74">
        <f t="shared" si="240"/>
        <v>44297</v>
      </c>
      <c r="W182" s="82">
        <f t="shared" si="241"/>
        <v>44357</v>
      </c>
      <c r="X182" s="81"/>
      <c r="Y182" s="81"/>
      <c r="Z182" s="81"/>
      <c r="AA182" s="81"/>
      <c r="AB182" s="81"/>
      <c r="AC182" s="74">
        <f t="shared" si="242"/>
        <v>44289</v>
      </c>
      <c r="AD182" s="74">
        <f t="shared" si="243"/>
        <v>44298</v>
      </c>
      <c r="AE182" s="74">
        <f t="shared" si="244"/>
        <v>44357</v>
      </c>
      <c r="AF182" s="74">
        <f t="shared" si="245"/>
        <v>44378</v>
      </c>
      <c r="AG182" s="81"/>
      <c r="AH182" s="81"/>
      <c r="AI182" s="81"/>
      <c r="AJ182" s="81"/>
      <c r="AK182" s="81"/>
      <c r="AL182" s="81"/>
      <c r="AM182" s="81"/>
      <c r="AN182" s="81"/>
      <c r="AO182" s="81"/>
      <c r="AZ182" s="34">
        <f t="shared" si="122"/>
        <v>6000</v>
      </c>
      <c r="BA182" s="34">
        <f t="shared" si="123"/>
        <v>0</v>
      </c>
    </row>
    <row r="183" spans="1:53" customFormat="1" ht="15.75" outlineLevel="2" x14ac:dyDescent="0.25">
      <c r="A183" s="124" t="s">
        <v>405</v>
      </c>
      <c r="B183" s="63" t="s">
        <v>406</v>
      </c>
      <c r="C183" s="58">
        <v>0</v>
      </c>
      <c r="D183" s="58">
        <f t="shared" si="216"/>
        <v>6000</v>
      </c>
      <c r="E183" s="58">
        <v>6000</v>
      </c>
      <c r="F183" s="58">
        <v>0</v>
      </c>
      <c r="G183" s="58">
        <v>6000</v>
      </c>
      <c r="H183" s="58">
        <v>0</v>
      </c>
      <c r="I183" s="58">
        <f t="shared" si="236"/>
        <v>0</v>
      </c>
      <c r="J183" s="59">
        <v>0</v>
      </c>
      <c r="K183" s="58">
        <v>0</v>
      </c>
      <c r="L183" s="58">
        <v>0</v>
      </c>
      <c r="M183" s="58">
        <f t="shared" si="237"/>
        <v>0</v>
      </c>
      <c r="N183" s="59">
        <v>0</v>
      </c>
      <c r="O183" s="58">
        <v>0</v>
      </c>
      <c r="P183" s="58">
        <v>0</v>
      </c>
      <c r="Q183" s="60" t="s">
        <v>55</v>
      </c>
      <c r="R183" s="127" t="s">
        <v>41</v>
      </c>
      <c r="S183" s="74">
        <v>44271</v>
      </c>
      <c r="T183" s="74">
        <f t="shared" si="238"/>
        <v>44281</v>
      </c>
      <c r="U183" s="74">
        <f t="shared" si="239"/>
        <v>44288</v>
      </c>
      <c r="V183" s="74">
        <f t="shared" si="240"/>
        <v>44298</v>
      </c>
      <c r="W183" s="82">
        <f t="shared" si="241"/>
        <v>44358</v>
      </c>
      <c r="X183" s="81"/>
      <c r="Y183" s="81"/>
      <c r="Z183" s="81"/>
      <c r="AA183" s="81"/>
      <c r="AB183" s="81"/>
      <c r="AC183" s="74">
        <f t="shared" si="242"/>
        <v>44290</v>
      </c>
      <c r="AD183" s="74">
        <f t="shared" si="243"/>
        <v>44299</v>
      </c>
      <c r="AE183" s="74">
        <f t="shared" si="244"/>
        <v>44358</v>
      </c>
      <c r="AF183" s="74">
        <f t="shared" si="245"/>
        <v>44379</v>
      </c>
      <c r="AG183" s="81"/>
      <c r="AH183" s="81"/>
      <c r="AI183" s="81"/>
      <c r="AJ183" s="81"/>
      <c r="AK183" s="81"/>
      <c r="AL183" s="81"/>
      <c r="AM183" s="81"/>
      <c r="AN183" s="81"/>
      <c r="AO183" s="81"/>
      <c r="AZ183" s="34">
        <f t="shared" si="122"/>
        <v>6000</v>
      </c>
      <c r="BA183" s="34">
        <f t="shared" si="123"/>
        <v>0</v>
      </c>
    </row>
    <row r="184" spans="1:53" customFormat="1" ht="15.75" outlineLevel="2" x14ac:dyDescent="0.25">
      <c r="A184" s="124" t="s">
        <v>407</v>
      </c>
      <c r="B184" s="63" t="s">
        <v>408</v>
      </c>
      <c r="C184" s="58">
        <v>0</v>
      </c>
      <c r="D184" s="58">
        <f t="shared" si="216"/>
        <v>6000</v>
      </c>
      <c r="E184" s="58">
        <v>6000</v>
      </c>
      <c r="F184" s="58">
        <v>0</v>
      </c>
      <c r="G184" s="58">
        <v>6000</v>
      </c>
      <c r="H184" s="58">
        <v>0</v>
      </c>
      <c r="I184" s="58">
        <f t="shared" si="236"/>
        <v>0</v>
      </c>
      <c r="J184" s="59">
        <v>0</v>
      </c>
      <c r="K184" s="58">
        <v>0</v>
      </c>
      <c r="L184" s="58">
        <v>0</v>
      </c>
      <c r="M184" s="58">
        <f t="shared" si="237"/>
        <v>0</v>
      </c>
      <c r="N184" s="59">
        <v>0</v>
      </c>
      <c r="O184" s="58">
        <v>0</v>
      </c>
      <c r="P184" s="58">
        <v>0</v>
      </c>
      <c r="Q184" s="60" t="s">
        <v>55</v>
      </c>
      <c r="R184" s="127" t="s">
        <v>41</v>
      </c>
      <c r="S184" s="74">
        <v>44271</v>
      </c>
      <c r="T184" s="74">
        <f t="shared" si="238"/>
        <v>44281</v>
      </c>
      <c r="U184" s="74">
        <f t="shared" si="239"/>
        <v>44288</v>
      </c>
      <c r="V184" s="74">
        <f t="shared" si="240"/>
        <v>44298</v>
      </c>
      <c r="W184" s="82">
        <f t="shared" si="241"/>
        <v>44358</v>
      </c>
      <c r="X184" s="81"/>
      <c r="Y184" s="81"/>
      <c r="Z184" s="81"/>
      <c r="AA184" s="81"/>
      <c r="AB184" s="81"/>
      <c r="AC184" s="74">
        <f t="shared" si="242"/>
        <v>44290</v>
      </c>
      <c r="AD184" s="74">
        <f t="shared" si="243"/>
        <v>44299</v>
      </c>
      <c r="AE184" s="74">
        <f t="shared" si="244"/>
        <v>44358</v>
      </c>
      <c r="AF184" s="74">
        <f t="shared" si="245"/>
        <v>44379</v>
      </c>
      <c r="AG184" s="81"/>
      <c r="AH184" s="81"/>
      <c r="AI184" s="81"/>
      <c r="AJ184" s="81"/>
      <c r="AK184" s="81"/>
      <c r="AL184" s="81"/>
      <c r="AM184" s="81"/>
      <c r="AN184" s="81"/>
      <c r="AO184" s="81"/>
      <c r="AZ184" s="34">
        <f t="shared" ref="AZ184:AZ261" si="246">SUM(F184:H184)</f>
        <v>6000</v>
      </c>
      <c r="BA184" s="34">
        <f t="shared" ref="BA184:BA261" si="247">AZ184-E184</f>
        <v>0</v>
      </c>
    </row>
    <row r="185" spans="1:53" customFormat="1" ht="15.75" outlineLevel="2" x14ac:dyDescent="0.25">
      <c r="A185" s="124" t="s">
        <v>409</v>
      </c>
      <c r="B185" s="63" t="s">
        <v>410</v>
      </c>
      <c r="C185" s="58">
        <v>0</v>
      </c>
      <c r="D185" s="58">
        <f t="shared" si="216"/>
        <v>6000</v>
      </c>
      <c r="E185" s="58">
        <v>6000</v>
      </c>
      <c r="F185" s="58">
        <v>0</v>
      </c>
      <c r="G185" s="58">
        <v>6000</v>
      </c>
      <c r="H185" s="58">
        <v>0</v>
      </c>
      <c r="I185" s="58">
        <f t="shared" si="236"/>
        <v>0</v>
      </c>
      <c r="J185" s="59">
        <v>0</v>
      </c>
      <c r="K185" s="58">
        <v>0</v>
      </c>
      <c r="L185" s="58">
        <v>0</v>
      </c>
      <c r="M185" s="58">
        <f t="shared" si="237"/>
        <v>0</v>
      </c>
      <c r="N185" s="59">
        <v>0</v>
      </c>
      <c r="O185" s="58">
        <v>0</v>
      </c>
      <c r="P185" s="58">
        <v>0</v>
      </c>
      <c r="Q185" s="60" t="s">
        <v>55</v>
      </c>
      <c r="R185" s="127" t="s">
        <v>41</v>
      </c>
      <c r="S185" s="74">
        <v>44271</v>
      </c>
      <c r="T185" s="74">
        <f t="shared" si="238"/>
        <v>44281</v>
      </c>
      <c r="U185" s="74">
        <f t="shared" si="239"/>
        <v>44288</v>
      </c>
      <c r="V185" s="74">
        <f t="shared" si="240"/>
        <v>44298</v>
      </c>
      <c r="W185" s="82">
        <f t="shared" si="241"/>
        <v>44358</v>
      </c>
      <c r="X185" s="81"/>
      <c r="Y185" s="81"/>
      <c r="Z185" s="81"/>
      <c r="AA185" s="81"/>
      <c r="AB185" s="81"/>
      <c r="AC185" s="74">
        <f t="shared" si="242"/>
        <v>44290</v>
      </c>
      <c r="AD185" s="74">
        <f t="shared" si="243"/>
        <v>44299</v>
      </c>
      <c r="AE185" s="74">
        <f t="shared" si="244"/>
        <v>44358</v>
      </c>
      <c r="AF185" s="74">
        <f t="shared" si="245"/>
        <v>44379</v>
      </c>
      <c r="AG185" s="81"/>
      <c r="AH185" s="81"/>
      <c r="AI185" s="81"/>
      <c r="AJ185" s="81"/>
      <c r="AK185" s="81"/>
      <c r="AL185" s="81"/>
      <c r="AM185" s="81"/>
      <c r="AN185" s="81"/>
      <c r="AO185" s="81"/>
      <c r="AZ185" s="34">
        <f t="shared" si="246"/>
        <v>6000</v>
      </c>
      <c r="BA185" s="34">
        <f t="shared" si="247"/>
        <v>0</v>
      </c>
    </row>
    <row r="186" spans="1:53" customFormat="1" ht="15.75" outlineLevel="2" x14ac:dyDescent="0.25">
      <c r="A186" s="124" t="s">
        <v>411</v>
      </c>
      <c r="B186" s="63" t="s">
        <v>412</v>
      </c>
      <c r="C186" s="58">
        <v>0</v>
      </c>
      <c r="D186" s="58">
        <f t="shared" si="216"/>
        <v>6000</v>
      </c>
      <c r="E186" s="58">
        <v>6000</v>
      </c>
      <c r="F186" s="58">
        <v>0</v>
      </c>
      <c r="G186" s="58">
        <v>6000</v>
      </c>
      <c r="H186" s="58">
        <v>0</v>
      </c>
      <c r="I186" s="58">
        <f t="shared" si="236"/>
        <v>0</v>
      </c>
      <c r="J186" s="59">
        <v>0</v>
      </c>
      <c r="K186" s="58">
        <v>0</v>
      </c>
      <c r="L186" s="58">
        <v>0</v>
      </c>
      <c r="M186" s="58">
        <f t="shared" si="237"/>
        <v>0</v>
      </c>
      <c r="N186" s="59">
        <v>0</v>
      </c>
      <c r="O186" s="58">
        <v>0</v>
      </c>
      <c r="P186" s="58">
        <v>0</v>
      </c>
      <c r="Q186" s="60" t="s">
        <v>55</v>
      </c>
      <c r="R186" s="127" t="s">
        <v>41</v>
      </c>
      <c r="S186" s="74">
        <v>44271</v>
      </c>
      <c r="T186" s="74">
        <f t="shared" si="238"/>
        <v>44281</v>
      </c>
      <c r="U186" s="74">
        <f t="shared" si="239"/>
        <v>44288</v>
      </c>
      <c r="V186" s="74">
        <f t="shared" si="240"/>
        <v>44298</v>
      </c>
      <c r="W186" s="82">
        <f t="shared" si="241"/>
        <v>44358</v>
      </c>
      <c r="X186" s="81"/>
      <c r="Y186" s="81"/>
      <c r="Z186" s="81"/>
      <c r="AA186" s="81"/>
      <c r="AB186" s="81"/>
      <c r="AC186" s="74">
        <f t="shared" si="242"/>
        <v>44290</v>
      </c>
      <c r="AD186" s="74">
        <f t="shared" si="243"/>
        <v>44299</v>
      </c>
      <c r="AE186" s="74">
        <f t="shared" si="244"/>
        <v>44358</v>
      </c>
      <c r="AF186" s="74">
        <f t="shared" si="245"/>
        <v>44379</v>
      </c>
      <c r="AG186" s="81"/>
      <c r="AH186" s="81"/>
      <c r="AI186" s="81"/>
      <c r="AJ186" s="81"/>
      <c r="AK186" s="81"/>
      <c r="AL186" s="81"/>
      <c r="AM186" s="81"/>
      <c r="AN186" s="81"/>
      <c r="AO186" s="81"/>
      <c r="AZ186" s="34">
        <f t="shared" si="246"/>
        <v>6000</v>
      </c>
      <c r="BA186" s="34">
        <f t="shared" si="247"/>
        <v>0</v>
      </c>
    </row>
    <row r="187" spans="1:53" customFormat="1" ht="15.75" outlineLevel="2" x14ac:dyDescent="0.25">
      <c r="A187" s="124" t="s">
        <v>413</v>
      </c>
      <c r="B187" s="63" t="s">
        <v>414</v>
      </c>
      <c r="C187" s="58">
        <v>0</v>
      </c>
      <c r="D187" s="58">
        <f t="shared" si="216"/>
        <v>6000</v>
      </c>
      <c r="E187" s="58">
        <v>6000</v>
      </c>
      <c r="F187" s="58">
        <v>0</v>
      </c>
      <c r="G187" s="58">
        <v>6000</v>
      </c>
      <c r="H187" s="58">
        <v>0</v>
      </c>
      <c r="I187" s="58">
        <f t="shared" si="236"/>
        <v>0</v>
      </c>
      <c r="J187" s="59">
        <v>0</v>
      </c>
      <c r="K187" s="58">
        <v>0</v>
      </c>
      <c r="L187" s="58">
        <v>0</v>
      </c>
      <c r="M187" s="58">
        <f t="shared" si="237"/>
        <v>0</v>
      </c>
      <c r="N187" s="59">
        <v>0</v>
      </c>
      <c r="O187" s="58">
        <v>0</v>
      </c>
      <c r="P187" s="58">
        <v>0</v>
      </c>
      <c r="Q187" s="60" t="s">
        <v>55</v>
      </c>
      <c r="R187" s="127" t="s">
        <v>41</v>
      </c>
      <c r="S187" s="74">
        <v>44272</v>
      </c>
      <c r="T187" s="74">
        <f t="shared" si="238"/>
        <v>44282</v>
      </c>
      <c r="U187" s="74">
        <f t="shared" si="239"/>
        <v>44289</v>
      </c>
      <c r="V187" s="74">
        <f t="shared" si="240"/>
        <v>44299</v>
      </c>
      <c r="W187" s="82">
        <f t="shared" si="241"/>
        <v>44359</v>
      </c>
      <c r="X187" s="81"/>
      <c r="Y187" s="81"/>
      <c r="Z187" s="81"/>
      <c r="AA187" s="81"/>
      <c r="AB187" s="81"/>
      <c r="AC187" s="74">
        <f t="shared" si="242"/>
        <v>44291</v>
      </c>
      <c r="AD187" s="74">
        <f t="shared" si="243"/>
        <v>44300</v>
      </c>
      <c r="AE187" s="74">
        <f t="shared" si="244"/>
        <v>44359</v>
      </c>
      <c r="AF187" s="74">
        <f t="shared" si="245"/>
        <v>44380</v>
      </c>
      <c r="AG187" s="81"/>
      <c r="AH187" s="81"/>
      <c r="AI187" s="81"/>
      <c r="AJ187" s="81"/>
      <c r="AK187" s="81"/>
      <c r="AL187" s="81"/>
      <c r="AM187" s="81"/>
      <c r="AN187" s="81"/>
      <c r="AO187" s="81"/>
      <c r="AZ187" s="34">
        <f t="shared" si="246"/>
        <v>6000</v>
      </c>
      <c r="BA187" s="34">
        <f t="shared" si="247"/>
        <v>0</v>
      </c>
    </row>
    <row r="188" spans="1:53" customFormat="1" ht="15.75" outlineLevel="2" x14ac:dyDescent="0.25">
      <c r="A188" s="124" t="s">
        <v>415</v>
      </c>
      <c r="B188" s="63" t="s">
        <v>416</v>
      </c>
      <c r="C188" s="58">
        <v>0</v>
      </c>
      <c r="D188" s="58">
        <f t="shared" si="216"/>
        <v>6000</v>
      </c>
      <c r="E188" s="58">
        <v>6000</v>
      </c>
      <c r="F188" s="58">
        <v>0</v>
      </c>
      <c r="G188" s="58">
        <v>6000</v>
      </c>
      <c r="H188" s="58">
        <v>0</v>
      </c>
      <c r="I188" s="58">
        <f t="shared" si="236"/>
        <v>0</v>
      </c>
      <c r="J188" s="59">
        <v>0</v>
      </c>
      <c r="K188" s="58">
        <v>0</v>
      </c>
      <c r="L188" s="58">
        <v>0</v>
      </c>
      <c r="M188" s="58">
        <f t="shared" si="237"/>
        <v>0</v>
      </c>
      <c r="N188" s="59">
        <v>0</v>
      </c>
      <c r="O188" s="58">
        <v>0</v>
      </c>
      <c r="P188" s="58">
        <v>0</v>
      </c>
      <c r="Q188" s="60" t="s">
        <v>55</v>
      </c>
      <c r="R188" s="127" t="s">
        <v>41</v>
      </c>
      <c r="S188" s="74">
        <v>44272</v>
      </c>
      <c r="T188" s="74">
        <f t="shared" si="238"/>
        <v>44282</v>
      </c>
      <c r="U188" s="74">
        <f t="shared" si="239"/>
        <v>44289</v>
      </c>
      <c r="V188" s="74">
        <f t="shared" si="240"/>
        <v>44299</v>
      </c>
      <c r="W188" s="82">
        <f t="shared" si="241"/>
        <v>44359</v>
      </c>
      <c r="X188" s="81"/>
      <c r="Y188" s="81"/>
      <c r="Z188" s="81"/>
      <c r="AA188" s="81"/>
      <c r="AB188" s="81"/>
      <c r="AC188" s="74">
        <f t="shared" si="242"/>
        <v>44291</v>
      </c>
      <c r="AD188" s="74">
        <f t="shared" si="243"/>
        <v>44300</v>
      </c>
      <c r="AE188" s="74">
        <f t="shared" si="244"/>
        <v>44359</v>
      </c>
      <c r="AF188" s="74">
        <f t="shared" si="245"/>
        <v>44380</v>
      </c>
      <c r="AG188" s="81"/>
      <c r="AH188" s="81"/>
      <c r="AI188" s="81"/>
      <c r="AJ188" s="81"/>
      <c r="AK188" s="81"/>
      <c r="AL188" s="81"/>
      <c r="AM188" s="81"/>
      <c r="AN188" s="81"/>
      <c r="AO188" s="81"/>
      <c r="AZ188" s="34">
        <f t="shared" si="246"/>
        <v>6000</v>
      </c>
      <c r="BA188" s="34">
        <f t="shared" si="247"/>
        <v>0</v>
      </c>
    </row>
    <row r="189" spans="1:53" customFormat="1" ht="15.75" outlineLevel="2" x14ac:dyDescent="0.25">
      <c r="A189" s="124" t="s">
        <v>417</v>
      </c>
      <c r="B189" s="78" t="s">
        <v>418</v>
      </c>
      <c r="C189" s="58">
        <v>0</v>
      </c>
      <c r="D189" s="58">
        <f t="shared" si="216"/>
        <v>8000</v>
      </c>
      <c r="E189" s="58">
        <f t="shared" ref="E189:E197" si="248">F189+G189+H189</f>
        <v>8000</v>
      </c>
      <c r="F189" s="58">
        <v>0</v>
      </c>
      <c r="G189" s="58">
        <v>8000</v>
      </c>
      <c r="H189" s="58">
        <v>0</v>
      </c>
      <c r="I189" s="58">
        <f t="shared" si="236"/>
        <v>0</v>
      </c>
      <c r="J189" s="59">
        <v>0</v>
      </c>
      <c r="K189" s="58">
        <v>0</v>
      </c>
      <c r="L189" s="58">
        <v>0</v>
      </c>
      <c r="M189" s="58">
        <f t="shared" si="237"/>
        <v>0</v>
      </c>
      <c r="N189" s="59">
        <v>0</v>
      </c>
      <c r="O189" s="58">
        <v>0</v>
      </c>
      <c r="P189" s="58">
        <v>0</v>
      </c>
      <c r="Q189" s="60" t="s">
        <v>55</v>
      </c>
      <c r="R189" s="74">
        <v>44317</v>
      </c>
      <c r="S189" s="74">
        <f t="shared" ref="S189:S197" si="249">R189+5</f>
        <v>44322</v>
      </c>
      <c r="T189" s="74">
        <f t="shared" si="238"/>
        <v>44332</v>
      </c>
      <c r="U189" s="74">
        <f t="shared" si="239"/>
        <v>44339</v>
      </c>
      <c r="V189" s="74">
        <f t="shared" si="240"/>
        <v>44349</v>
      </c>
      <c r="W189" s="74">
        <f t="shared" ref="W189:W197" si="250">V189+90</f>
        <v>44439</v>
      </c>
      <c r="X189" s="74"/>
      <c r="Y189" s="74"/>
      <c r="Z189" s="74"/>
      <c r="AA189" s="74"/>
      <c r="AB189" s="74"/>
      <c r="AC189" s="74" t="s">
        <v>55</v>
      </c>
      <c r="AD189" s="74">
        <f t="shared" si="243"/>
        <v>44350</v>
      </c>
      <c r="AE189" s="74">
        <f t="shared" si="244"/>
        <v>44439</v>
      </c>
      <c r="AF189" s="74" t="s">
        <v>55</v>
      </c>
      <c r="AG189" s="81"/>
      <c r="AH189" s="81"/>
      <c r="AI189" s="81"/>
      <c r="AJ189" s="81"/>
      <c r="AK189" s="81"/>
      <c r="AL189" s="81"/>
      <c r="AM189" s="81"/>
      <c r="AN189" s="81"/>
      <c r="AO189" s="81"/>
      <c r="AZ189" s="34">
        <f t="shared" si="246"/>
        <v>8000</v>
      </c>
      <c r="BA189" s="34">
        <f t="shared" si="247"/>
        <v>0</v>
      </c>
    </row>
    <row r="190" spans="1:53" customFormat="1" ht="15.75" outlineLevel="2" x14ac:dyDescent="0.25">
      <c r="A190" s="124" t="s">
        <v>419</v>
      </c>
      <c r="B190" s="78" t="s">
        <v>420</v>
      </c>
      <c r="C190" s="58">
        <v>0</v>
      </c>
      <c r="D190" s="58">
        <f t="shared" si="216"/>
        <v>8000</v>
      </c>
      <c r="E190" s="58">
        <f t="shared" si="248"/>
        <v>8000</v>
      </c>
      <c r="F190" s="58">
        <v>0</v>
      </c>
      <c r="G190" s="58">
        <v>8000</v>
      </c>
      <c r="H190" s="58">
        <v>0</v>
      </c>
      <c r="I190" s="58">
        <f t="shared" si="236"/>
        <v>0</v>
      </c>
      <c r="J190" s="59">
        <v>0</v>
      </c>
      <c r="K190" s="58">
        <v>0</v>
      </c>
      <c r="L190" s="58">
        <v>0</v>
      </c>
      <c r="M190" s="58">
        <f t="shared" si="237"/>
        <v>0</v>
      </c>
      <c r="N190" s="59">
        <v>0</v>
      </c>
      <c r="O190" s="58">
        <v>0</v>
      </c>
      <c r="P190" s="58">
        <v>0</v>
      </c>
      <c r="Q190" s="60" t="s">
        <v>55</v>
      </c>
      <c r="R190" s="74">
        <v>44317</v>
      </c>
      <c r="S190" s="74">
        <f t="shared" si="249"/>
        <v>44322</v>
      </c>
      <c r="T190" s="74">
        <f t="shared" si="238"/>
        <v>44332</v>
      </c>
      <c r="U190" s="74">
        <f t="shared" si="239"/>
        <v>44339</v>
      </c>
      <c r="V190" s="74">
        <f t="shared" si="240"/>
        <v>44349</v>
      </c>
      <c r="W190" s="74">
        <f t="shared" si="250"/>
        <v>44439</v>
      </c>
      <c r="X190" s="74"/>
      <c r="Y190" s="74"/>
      <c r="Z190" s="74"/>
      <c r="AA190" s="74"/>
      <c r="AB190" s="74"/>
      <c r="AC190" s="74" t="s">
        <v>55</v>
      </c>
      <c r="AD190" s="74">
        <f t="shared" si="243"/>
        <v>44350</v>
      </c>
      <c r="AE190" s="74">
        <f t="shared" si="244"/>
        <v>44439</v>
      </c>
      <c r="AF190" s="74" t="s">
        <v>55</v>
      </c>
      <c r="AG190" s="81"/>
      <c r="AH190" s="81"/>
      <c r="AI190" s="81"/>
      <c r="AJ190" s="81"/>
      <c r="AK190" s="81"/>
      <c r="AL190" s="81"/>
      <c r="AM190" s="81"/>
      <c r="AN190" s="81"/>
      <c r="AO190" s="81"/>
      <c r="AZ190" s="34">
        <f t="shared" si="246"/>
        <v>8000</v>
      </c>
      <c r="BA190" s="34">
        <f t="shared" si="247"/>
        <v>0</v>
      </c>
    </row>
    <row r="191" spans="1:53" customFormat="1" ht="15.75" outlineLevel="2" x14ac:dyDescent="0.25">
      <c r="A191" s="124" t="s">
        <v>421</v>
      </c>
      <c r="B191" s="78" t="s">
        <v>422</v>
      </c>
      <c r="C191" s="58">
        <v>0</v>
      </c>
      <c r="D191" s="58">
        <f t="shared" si="216"/>
        <v>8000</v>
      </c>
      <c r="E191" s="58">
        <f t="shared" si="248"/>
        <v>8000</v>
      </c>
      <c r="F191" s="58">
        <v>0</v>
      </c>
      <c r="G191" s="58">
        <v>8000</v>
      </c>
      <c r="H191" s="58">
        <v>0</v>
      </c>
      <c r="I191" s="58">
        <f t="shared" si="236"/>
        <v>0</v>
      </c>
      <c r="J191" s="59">
        <v>0</v>
      </c>
      <c r="K191" s="58">
        <v>0</v>
      </c>
      <c r="L191" s="58">
        <v>0</v>
      </c>
      <c r="M191" s="58">
        <f t="shared" si="237"/>
        <v>0</v>
      </c>
      <c r="N191" s="59">
        <v>0</v>
      </c>
      <c r="O191" s="58">
        <v>0</v>
      </c>
      <c r="P191" s="58">
        <v>0</v>
      </c>
      <c r="Q191" s="60" t="s">
        <v>55</v>
      </c>
      <c r="R191" s="74">
        <v>44317</v>
      </c>
      <c r="S191" s="74">
        <f t="shared" si="249"/>
        <v>44322</v>
      </c>
      <c r="T191" s="74">
        <f t="shared" si="238"/>
        <v>44332</v>
      </c>
      <c r="U191" s="74">
        <f t="shared" si="239"/>
        <v>44339</v>
      </c>
      <c r="V191" s="74">
        <f t="shared" si="240"/>
        <v>44349</v>
      </c>
      <c r="W191" s="74">
        <f t="shared" si="250"/>
        <v>44439</v>
      </c>
      <c r="X191" s="74"/>
      <c r="Y191" s="74"/>
      <c r="Z191" s="74"/>
      <c r="AA191" s="74"/>
      <c r="AB191" s="74"/>
      <c r="AC191" s="74" t="s">
        <v>55</v>
      </c>
      <c r="AD191" s="74">
        <f t="shared" si="243"/>
        <v>44350</v>
      </c>
      <c r="AE191" s="74">
        <f t="shared" si="244"/>
        <v>44439</v>
      </c>
      <c r="AF191" s="74" t="s">
        <v>55</v>
      </c>
      <c r="AG191" s="81"/>
      <c r="AH191" s="81"/>
      <c r="AI191" s="81"/>
      <c r="AJ191" s="81"/>
      <c r="AK191" s="81"/>
      <c r="AL191" s="81"/>
      <c r="AM191" s="81"/>
      <c r="AN191" s="81"/>
      <c r="AO191" s="81"/>
      <c r="AZ191" s="34">
        <f t="shared" si="246"/>
        <v>8000</v>
      </c>
      <c r="BA191" s="34">
        <f t="shared" si="247"/>
        <v>0</v>
      </c>
    </row>
    <row r="192" spans="1:53" customFormat="1" ht="15.75" outlineLevel="2" x14ac:dyDescent="0.25">
      <c r="A192" s="124" t="s">
        <v>423</v>
      </c>
      <c r="B192" s="78" t="s">
        <v>424</v>
      </c>
      <c r="C192" s="58">
        <v>0</v>
      </c>
      <c r="D192" s="58">
        <f t="shared" si="216"/>
        <v>8000</v>
      </c>
      <c r="E192" s="58">
        <f t="shared" si="248"/>
        <v>8000</v>
      </c>
      <c r="F192" s="58">
        <v>0</v>
      </c>
      <c r="G192" s="58">
        <v>8000</v>
      </c>
      <c r="H192" s="58">
        <v>0</v>
      </c>
      <c r="I192" s="58">
        <f t="shared" si="236"/>
        <v>0</v>
      </c>
      <c r="J192" s="59">
        <v>0</v>
      </c>
      <c r="K192" s="58">
        <v>0</v>
      </c>
      <c r="L192" s="58">
        <v>0</v>
      </c>
      <c r="M192" s="58">
        <f t="shared" si="237"/>
        <v>0</v>
      </c>
      <c r="N192" s="59">
        <v>0</v>
      </c>
      <c r="O192" s="58">
        <v>0</v>
      </c>
      <c r="P192" s="58">
        <v>0</v>
      </c>
      <c r="Q192" s="60" t="s">
        <v>55</v>
      </c>
      <c r="R192" s="74">
        <v>44317</v>
      </c>
      <c r="S192" s="74">
        <f t="shared" si="249"/>
        <v>44322</v>
      </c>
      <c r="T192" s="74">
        <f t="shared" si="238"/>
        <v>44332</v>
      </c>
      <c r="U192" s="74">
        <f t="shared" si="239"/>
        <v>44339</v>
      </c>
      <c r="V192" s="74">
        <f t="shared" si="240"/>
        <v>44349</v>
      </c>
      <c r="W192" s="74">
        <f t="shared" si="250"/>
        <v>44439</v>
      </c>
      <c r="X192" s="74"/>
      <c r="Y192" s="74"/>
      <c r="Z192" s="74"/>
      <c r="AA192" s="74"/>
      <c r="AB192" s="74"/>
      <c r="AC192" s="74" t="s">
        <v>55</v>
      </c>
      <c r="AD192" s="74">
        <f t="shared" si="243"/>
        <v>44350</v>
      </c>
      <c r="AE192" s="74">
        <f t="shared" si="244"/>
        <v>44439</v>
      </c>
      <c r="AF192" s="74" t="s">
        <v>55</v>
      </c>
      <c r="AG192" s="81"/>
      <c r="AH192" s="81"/>
      <c r="AI192" s="81"/>
      <c r="AJ192" s="81"/>
      <c r="AK192" s="81"/>
      <c r="AL192" s="81"/>
      <c r="AM192" s="81"/>
      <c r="AN192" s="81"/>
      <c r="AO192" s="81"/>
      <c r="AZ192" s="34">
        <f t="shared" si="246"/>
        <v>8000</v>
      </c>
      <c r="BA192" s="34">
        <f t="shared" si="247"/>
        <v>0</v>
      </c>
    </row>
    <row r="193" spans="1:245" customFormat="1" ht="15.75" outlineLevel="2" x14ac:dyDescent="0.25">
      <c r="A193" s="124" t="s">
        <v>425</v>
      </c>
      <c r="B193" s="78" t="s">
        <v>426</v>
      </c>
      <c r="C193" s="58">
        <v>0</v>
      </c>
      <c r="D193" s="58">
        <f t="shared" si="216"/>
        <v>8000</v>
      </c>
      <c r="E193" s="58">
        <f t="shared" si="248"/>
        <v>8000</v>
      </c>
      <c r="F193" s="58">
        <v>0</v>
      </c>
      <c r="G193" s="58">
        <v>8000</v>
      </c>
      <c r="H193" s="58">
        <v>0</v>
      </c>
      <c r="I193" s="58">
        <f t="shared" si="236"/>
        <v>0</v>
      </c>
      <c r="J193" s="59">
        <v>0</v>
      </c>
      <c r="K193" s="58">
        <v>0</v>
      </c>
      <c r="L193" s="58">
        <v>0</v>
      </c>
      <c r="M193" s="58">
        <f t="shared" si="237"/>
        <v>0</v>
      </c>
      <c r="N193" s="59">
        <v>0</v>
      </c>
      <c r="O193" s="58">
        <v>0</v>
      </c>
      <c r="P193" s="58">
        <v>0</v>
      </c>
      <c r="Q193" s="60" t="s">
        <v>55</v>
      </c>
      <c r="R193" s="74">
        <v>44317</v>
      </c>
      <c r="S193" s="74">
        <f t="shared" si="249"/>
        <v>44322</v>
      </c>
      <c r="T193" s="74">
        <f t="shared" si="238"/>
        <v>44332</v>
      </c>
      <c r="U193" s="74">
        <f t="shared" si="239"/>
        <v>44339</v>
      </c>
      <c r="V193" s="74">
        <f t="shared" si="240"/>
        <v>44349</v>
      </c>
      <c r="W193" s="74">
        <f t="shared" si="250"/>
        <v>44439</v>
      </c>
      <c r="X193" s="74"/>
      <c r="Y193" s="74"/>
      <c r="Z193" s="74"/>
      <c r="AA193" s="74"/>
      <c r="AB193" s="74"/>
      <c r="AC193" s="74" t="s">
        <v>55</v>
      </c>
      <c r="AD193" s="74">
        <f t="shared" si="243"/>
        <v>44350</v>
      </c>
      <c r="AE193" s="74">
        <f t="shared" si="244"/>
        <v>44439</v>
      </c>
      <c r="AF193" s="74" t="s">
        <v>55</v>
      </c>
      <c r="AG193" s="81"/>
      <c r="AH193" s="81"/>
      <c r="AI193" s="81"/>
      <c r="AJ193" s="81"/>
      <c r="AK193" s="81"/>
      <c r="AL193" s="81"/>
      <c r="AM193" s="81"/>
      <c r="AN193" s="81"/>
      <c r="AO193" s="81"/>
      <c r="AZ193" s="34">
        <f t="shared" si="246"/>
        <v>8000</v>
      </c>
      <c r="BA193" s="34">
        <f t="shared" si="247"/>
        <v>0</v>
      </c>
    </row>
    <row r="194" spans="1:245" customFormat="1" ht="15.75" outlineLevel="2" x14ac:dyDescent="0.25">
      <c r="A194" s="124" t="s">
        <v>427</v>
      </c>
      <c r="B194" s="78" t="s">
        <v>428</v>
      </c>
      <c r="C194" s="58">
        <v>0</v>
      </c>
      <c r="D194" s="58">
        <f t="shared" si="216"/>
        <v>8000</v>
      </c>
      <c r="E194" s="58">
        <f t="shared" si="248"/>
        <v>8000</v>
      </c>
      <c r="F194" s="58">
        <v>0</v>
      </c>
      <c r="G194" s="58">
        <v>8000</v>
      </c>
      <c r="H194" s="58">
        <v>0</v>
      </c>
      <c r="I194" s="58">
        <f t="shared" si="236"/>
        <v>0</v>
      </c>
      <c r="J194" s="59">
        <v>0</v>
      </c>
      <c r="K194" s="58">
        <v>0</v>
      </c>
      <c r="L194" s="58">
        <v>0</v>
      </c>
      <c r="M194" s="58">
        <f t="shared" si="237"/>
        <v>0</v>
      </c>
      <c r="N194" s="59">
        <v>0</v>
      </c>
      <c r="O194" s="58">
        <v>0</v>
      </c>
      <c r="P194" s="58">
        <v>0</v>
      </c>
      <c r="Q194" s="60" t="s">
        <v>55</v>
      </c>
      <c r="R194" s="74">
        <v>44317</v>
      </c>
      <c r="S194" s="74">
        <f t="shared" si="249"/>
        <v>44322</v>
      </c>
      <c r="T194" s="74">
        <f t="shared" si="238"/>
        <v>44332</v>
      </c>
      <c r="U194" s="74">
        <f t="shared" si="239"/>
        <v>44339</v>
      </c>
      <c r="V194" s="74">
        <f t="shared" si="240"/>
        <v>44349</v>
      </c>
      <c r="W194" s="74">
        <f t="shared" si="250"/>
        <v>44439</v>
      </c>
      <c r="X194" s="74"/>
      <c r="Y194" s="74"/>
      <c r="Z194" s="74"/>
      <c r="AA194" s="74"/>
      <c r="AB194" s="74"/>
      <c r="AC194" s="74" t="s">
        <v>55</v>
      </c>
      <c r="AD194" s="74">
        <f t="shared" si="243"/>
        <v>44350</v>
      </c>
      <c r="AE194" s="74">
        <f t="shared" si="244"/>
        <v>44439</v>
      </c>
      <c r="AF194" s="74" t="s">
        <v>55</v>
      </c>
      <c r="AG194" s="81"/>
      <c r="AH194" s="81"/>
      <c r="AI194" s="81"/>
      <c r="AJ194" s="81"/>
      <c r="AK194" s="81"/>
      <c r="AL194" s="81"/>
      <c r="AM194" s="81"/>
      <c r="AN194" s="81"/>
      <c r="AO194" s="81"/>
      <c r="AZ194" s="34">
        <f t="shared" si="246"/>
        <v>8000</v>
      </c>
      <c r="BA194" s="34">
        <f t="shared" si="247"/>
        <v>0</v>
      </c>
    </row>
    <row r="195" spans="1:245" customFormat="1" ht="15.75" outlineLevel="2" x14ac:dyDescent="0.25">
      <c r="A195" s="124" t="s">
        <v>429</v>
      </c>
      <c r="B195" s="78" t="s">
        <v>430</v>
      </c>
      <c r="C195" s="58">
        <v>0</v>
      </c>
      <c r="D195" s="58">
        <f t="shared" si="216"/>
        <v>8000</v>
      </c>
      <c r="E195" s="58">
        <f t="shared" si="248"/>
        <v>8000</v>
      </c>
      <c r="F195" s="58">
        <v>0</v>
      </c>
      <c r="G195" s="58">
        <v>8000</v>
      </c>
      <c r="H195" s="58">
        <v>0</v>
      </c>
      <c r="I195" s="58">
        <f t="shared" si="236"/>
        <v>0</v>
      </c>
      <c r="J195" s="59">
        <v>0</v>
      </c>
      <c r="K195" s="58">
        <v>0</v>
      </c>
      <c r="L195" s="58">
        <v>0</v>
      </c>
      <c r="M195" s="58">
        <f t="shared" si="237"/>
        <v>0</v>
      </c>
      <c r="N195" s="59">
        <v>0</v>
      </c>
      <c r="O195" s="58">
        <v>0</v>
      </c>
      <c r="P195" s="58">
        <v>0</v>
      </c>
      <c r="Q195" s="60" t="s">
        <v>55</v>
      </c>
      <c r="R195" s="74">
        <v>44317</v>
      </c>
      <c r="S195" s="74">
        <f t="shared" si="249"/>
        <v>44322</v>
      </c>
      <c r="T195" s="74">
        <f t="shared" si="238"/>
        <v>44332</v>
      </c>
      <c r="U195" s="74">
        <f t="shared" si="239"/>
        <v>44339</v>
      </c>
      <c r="V195" s="74">
        <f t="shared" si="240"/>
        <v>44349</v>
      </c>
      <c r="W195" s="74">
        <f t="shared" si="250"/>
        <v>44439</v>
      </c>
      <c r="X195" s="74"/>
      <c r="Y195" s="74"/>
      <c r="Z195" s="74"/>
      <c r="AA195" s="74"/>
      <c r="AB195" s="74"/>
      <c r="AC195" s="74" t="s">
        <v>55</v>
      </c>
      <c r="AD195" s="74">
        <f t="shared" si="243"/>
        <v>44350</v>
      </c>
      <c r="AE195" s="74">
        <f t="shared" si="244"/>
        <v>44439</v>
      </c>
      <c r="AF195" s="74" t="s">
        <v>55</v>
      </c>
      <c r="AG195" s="81"/>
      <c r="AH195" s="81"/>
      <c r="AI195" s="81"/>
      <c r="AJ195" s="81"/>
      <c r="AK195" s="81"/>
      <c r="AL195" s="81"/>
      <c r="AM195" s="81"/>
      <c r="AN195" s="81"/>
      <c r="AO195" s="81"/>
      <c r="AZ195" s="34">
        <f t="shared" si="246"/>
        <v>8000</v>
      </c>
      <c r="BA195" s="34">
        <f t="shared" si="247"/>
        <v>0</v>
      </c>
    </row>
    <row r="196" spans="1:245" customFormat="1" ht="15.75" outlineLevel="2" x14ac:dyDescent="0.25">
      <c r="A196" s="124" t="s">
        <v>431</v>
      </c>
      <c r="B196" s="78" t="s">
        <v>432</v>
      </c>
      <c r="C196" s="58">
        <v>0</v>
      </c>
      <c r="D196" s="58">
        <f t="shared" si="216"/>
        <v>8000</v>
      </c>
      <c r="E196" s="58">
        <f t="shared" si="248"/>
        <v>8000</v>
      </c>
      <c r="F196" s="58">
        <v>0</v>
      </c>
      <c r="G196" s="58">
        <v>8000</v>
      </c>
      <c r="H196" s="58">
        <v>0</v>
      </c>
      <c r="I196" s="58">
        <f t="shared" si="236"/>
        <v>0</v>
      </c>
      <c r="J196" s="59">
        <v>0</v>
      </c>
      <c r="K196" s="58">
        <v>0</v>
      </c>
      <c r="L196" s="58">
        <v>0</v>
      </c>
      <c r="M196" s="58">
        <f t="shared" si="237"/>
        <v>0</v>
      </c>
      <c r="N196" s="59">
        <v>0</v>
      </c>
      <c r="O196" s="58">
        <v>0</v>
      </c>
      <c r="P196" s="58">
        <v>0</v>
      </c>
      <c r="Q196" s="60" t="s">
        <v>55</v>
      </c>
      <c r="R196" s="74">
        <v>44317</v>
      </c>
      <c r="S196" s="74">
        <f t="shared" si="249"/>
        <v>44322</v>
      </c>
      <c r="T196" s="74">
        <f t="shared" si="238"/>
        <v>44332</v>
      </c>
      <c r="U196" s="74">
        <f t="shared" si="239"/>
        <v>44339</v>
      </c>
      <c r="V196" s="74">
        <f t="shared" si="240"/>
        <v>44349</v>
      </c>
      <c r="W196" s="74">
        <f t="shared" si="250"/>
        <v>44439</v>
      </c>
      <c r="X196" s="74"/>
      <c r="Y196" s="74"/>
      <c r="Z196" s="74"/>
      <c r="AA196" s="74"/>
      <c r="AB196" s="74"/>
      <c r="AC196" s="74" t="s">
        <v>55</v>
      </c>
      <c r="AD196" s="74">
        <f t="shared" si="243"/>
        <v>44350</v>
      </c>
      <c r="AE196" s="74">
        <f t="shared" si="244"/>
        <v>44439</v>
      </c>
      <c r="AF196" s="74" t="s">
        <v>55</v>
      </c>
      <c r="AG196" s="81"/>
      <c r="AH196" s="81"/>
      <c r="AI196" s="81"/>
      <c r="AJ196" s="81"/>
      <c r="AK196" s="81"/>
      <c r="AL196" s="81"/>
      <c r="AM196" s="81"/>
      <c r="AN196" s="81"/>
      <c r="AO196" s="81"/>
      <c r="AZ196" s="34">
        <f t="shared" si="246"/>
        <v>8000</v>
      </c>
      <c r="BA196" s="34">
        <f t="shared" si="247"/>
        <v>0</v>
      </c>
    </row>
    <row r="197" spans="1:245" customFormat="1" ht="15.75" outlineLevel="2" x14ac:dyDescent="0.25">
      <c r="A197" s="124" t="s">
        <v>433</v>
      </c>
      <c r="B197" s="78" t="s">
        <v>434</v>
      </c>
      <c r="C197" s="58">
        <v>0</v>
      </c>
      <c r="D197" s="58">
        <f t="shared" si="216"/>
        <v>8000</v>
      </c>
      <c r="E197" s="58">
        <f t="shared" si="248"/>
        <v>8000</v>
      </c>
      <c r="F197" s="58">
        <v>0</v>
      </c>
      <c r="G197" s="58">
        <v>8000</v>
      </c>
      <c r="H197" s="58">
        <v>0</v>
      </c>
      <c r="I197" s="58">
        <f t="shared" si="236"/>
        <v>0</v>
      </c>
      <c r="J197" s="59">
        <v>0</v>
      </c>
      <c r="K197" s="58">
        <v>0</v>
      </c>
      <c r="L197" s="58">
        <v>0</v>
      </c>
      <c r="M197" s="58">
        <f t="shared" si="237"/>
        <v>0</v>
      </c>
      <c r="N197" s="59">
        <v>0</v>
      </c>
      <c r="O197" s="58">
        <v>0</v>
      </c>
      <c r="P197" s="58">
        <v>0</v>
      </c>
      <c r="Q197" s="60" t="s">
        <v>55</v>
      </c>
      <c r="R197" s="74">
        <v>44317</v>
      </c>
      <c r="S197" s="74">
        <f t="shared" si="249"/>
        <v>44322</v>
      </c>
      <c r="T197" s="74">
        <f t="shared" si="238"/>
        <v>44332</v>
      </c>
      <c r="U197" s="74">
        <f t="shared" si="239"/>
        <v>44339</v>
      </c>
      <c r="V197" s="74">
        <f t="shared" si="240"/>
        <v>44349</v>
      </c>
      <c r="W197" s="74">
        <f t="shared" si="250"/>
        <v>44439</v>
      </c>
      <c r="X197" s="74"/>
      <c r="Y197" s="74"/>
      <c r="Z197" s="74"/>
      <c r="AA197" s="74"/>
      <c r="AB197" s="74"/>
      <c r="AC197" s="74" t="s">
        <v>55</v>
      </c>
      <c r="AD197" s="74">
        <f t="shared" si="243"/>
        <v>44350</v>
      </c>
      <c r="AE197" s="74">
        <f t="shared" si="244"/>
        <v>44439</v>
      </c>
      <c r="AF197" s="74" t="s">
        <v>55</v>
      </c>
      <c r="AG197" s="81"/>
      <c r="AH197" s="81"/>
      <c r="AI197" s="81"/>
      <c r="AJ197" s="81"/>
      <c r="AK197" s="81"/>
      <c r="AL197" s="81"/>
      <c r="AM197" s="81"/>
      <c r="AN197" s="81"/>
      <c r="AO197" s="81"/>
      <c r="AZ197" s="34">
        <f t="shared" si="246"/>
        <v>8000</v>
      </c>
      <c r="BA197" s="34">
        <f t="shared" si="247"/>
        <v>0</v>
      </c>
    </row>
    <row r="198" spans="1:245" s="65" customFormat="1" ht="28.5" outlineLevel="2" x14ac:dyDescent="0.2">
      <c r="A198" s="124" t="s">
        <v>885</v>
      </c>
      <c r="B198" s="57" t="s">
        <v>843</v>
      </c>
      <c r="C198" s="58">
        <v>0</v>
      </c>
      <c r="D198" s="58">
        <f t="shared" si="216"/>
        <v>4000</v>
      </c>
      <c r="E198" s="58">
        <f>SUM(F198:H198)</f>
        <v>0</v>
      </c>
      <c r="F198" s="58">
        <v>0</v>
      </c>
      <c r="G198" s="58">
        <v>0</v>
      </c>
      <c r="H198" s="59">
        <v>0</v>
      </c>
      <c r="I198" s="58">
        <f t="shared" si="236"/>
        <v>0</v>
      </c>
      <c r="J198" s="59">
        <v>0</v>
      </c>
      <c r="K198" s="58">
        <v>0</v>
      </c>
      <c r="L198" s="58">
        <v>0</v>
      </c>
      <c r="M198" s="58">
        <f>SUM(N198:P198)</f>
        <v>4000</v>
      </c>
      <c r="N198" s="58">
        <v>0</v>
      </c>
      <c r="O198" s="58">
        <v>4000</v>
      </c>
      <c r="P198" s="58">
        <v>0</v>
      </c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126" t="s">
        <v>844</v>
      </c>
    </row>
    <row r="199" spans="1:245" s="128" customFormat="1" ht="15.75" outlineLevel="1" x14ac:dyDescent="0.25">
      <c r="A199" s="101" t="s">
        <v>435</v>
      </c>
      <c r="B199" s="29" t="s">
        <v>436</v>
      </c>
      <c r="C199" s="31">
        <f t="shared" ref="C199" si="251">SUM(C200:C208)</f>
        <v>5.8999999999999995</v>
      </c>
      <c r="D199" s="31">
        <f t="shared" ref="D199" si="252">SUM(D200:D208)</f>
        <v>32926</v>
      </c>
      <c r="E199" s="31">
        <f t="shared" ref="E199" si="253">SUM(E200:E208)</f>
        <v>7500</v>
      </c>
      <c r="F199" s="31">
        <f t="shared" ref="F199" si="254">SUM(F200:F208)</f>
        <v>0</v>
      </c>
      <c r="G199" s="31">
        <f t="shared" ref="G199" si="255">SUM(G200:G208)</f>
        <v>7500</v>
      </c>
      <c r="H199" s="31">
        <f t="shared" ref="H199" si="256">SUM(H200:H208)</f>
        <v>0</v>
      </c>
      <c r="I199" s="31">
        <f t="shared" ref="I199" si="257">SUM(I200:I208)</f>
        <v>18815</v>
      </c>
      <c r="J199" s="31">
        <f t="shared" ref="J199" si="258">SUM(J200:J208)</f>
        <v>0</v>
      </c>
      <c r="K199" s="31">
        <f t="shared" ref="K199" si="259">SUM(K200:K208)</f>
        <v>18815</v>
      </c>
      <c r="L199" s="31">
        <f t="shared" ref="L199" si="260">SUM(L200:L208)</f>
        <v>0</v>
      </c>
      <c r="M199" s="31">
        <f t="shared" ref="M199" si="261">SUM(M200:M208)</f>
        <v>6611</v>
      </c>
      <c r="N199" s="31">
        <f t="shared" ref="N199" si="262">SUM(N200:N208)</f>
        <v>0</v>
      </c>
      <c r="O199" s="31">
        <f t="shared" ref="O199" si="263">SUM(O200:O208)</f>
        <v>6611</v>
      </c>
      <c r="P199" s="31">
        <f t="shared" ref="P199" si="264">SUM(P200:P208)</f>
        <v>0</v>
      </c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Z199" s="34">
        <f t="shared" si="246"/>
        <v>7500</v>
      </c>
      <c r="BA199" s="34">
        <f t="shared" si="247"/>
        <v>0</v>
      </c>
    </row>
    <row r="200" spans="1:245" s="128" customFormat="1" ht="15.75" outlineLevel="2" x14ac:dyDescent="0.25">
      <c r="A200" s="124" t="s">
        <v>437</v>
      </c>
      <c r="B200" s="129" t="s">
        <v>438</v>
      </c>
      <c r="C200" s="58">
        <v>0</v>
      </c>
      <c r="D200" s="58">
        <f t="shared" si="216"/>
        <v>6000</v>
      </c>
      <c r="E200" s="58">
        <v>6000</v>
      </c>
      <c r="F200" s="58">
        <v>0</v>
      </c>
      <c r="G200" s="58">
        <v>6000</v>
      </c>
      <c r="H200" s="58">
        <v>0</v>
      </c>
      <c r="I200" s="58">
        <f t="shared" ref="I200" si="265">SUM(J200:L200)</f>
        <v>0</v>
      </c>
      <c r="J200" s="59">
        <v>0</v>
      </c>
      <c r="K200" s="58">
        <v>0</v>
      </c>
      <c r="L200" s="58">
        <v>0</v>
      </c>
      <c r="M200" s="58">
        <f t="shared" ref="M200" si="266">SUM(N200:P200)</f>
        <v>0</v>
      </c>
      <c r="N200" s="59">
        <v>0</v>
      </c>
      <c r="O200" s="58">
        <v>0</v>
      </c>
      <c r="P200" s="58">
        <v>0</v>
      </c>
      <c r="Q200" s="58" t="s">
        <v>55</v>
      </c>
      <c r="R200" s="131" t="s">
        <v>41</v>
      </c>
      <c r="S200" s="74">
        <v>44273</v>
      </c>
      <c r="T200" s="74">
        <f t="shared" ref="T200" si="267">S200+10</f>
        <v>44283</v>
      </c>
      <c r="U200" s="74">
        <f t="shared" ref="U200" si="268">T200+7</f>
        <v>44290</v>
      </c>
      <c r="V200" s="74">
        <f t="shared" ref="V200" si="269">U200+10</f>
        <v>44300</v>
      </c>
      <c r="W200" s="74">
        <f t="shared" ref="W200" si="270">V200+60</f>
        <v>44360</v>
      </c>
      <c r="X200" s="130"/>
      <c r="Y200" s="130"/>
      <c r="Z200" s="130"/>
      <c r="AA200" s="130"/>
      <c r="AB200" s="130"/>
      <c r="AC200" s="74">
        <f t="shared" ref="AC200" si="271">U200+2</f>
        <v>44292</v>
      </c>
      <c r="AD200" s="74">
        <f t="shared" ref="AD200" si="272">V200+1</f>
        <v>44301</v>
      </c>
      <c r="AE200" s="74">
        <f t="shared" ref="AE200" si="273">W200</f>
        <v>44360</v>
      </c>
      <c r="AF200" s="74">
        <f t="shared" ref="AF200" si="274">W200+21</f>
        <v>44381</v>
      </c>
      <c r="AG200" s="130"/>
      <c r="AH200" s="130"/>
      <c r="AI200" s="130"/>
      <c r="AJ200" s="130"/>
      <c r="AK200" s="130"/>
      <c r="AL200" s="130"/>
      <c r="AM200" s="130"/>
      <c r="AN200" s="130"/>
      <c r="AO200" s="130"/>
      <c r="AZ200" s="34">
        <f t="shared" si="246"/>
        <v>6000</v>
      </c>
      <c r="BA200" s="34">
        <f t="shared" si="247"/>
        <v>0</v>
      </c>
    </row>
    <row r="201" spans="1:245" s="164" customFormat="1" ht="15.75" customHeight="1" outlineLevel="2" x14ac:dyDescent="0.25">
      <c r="A201" s="124" t="s">
        <v>627</v>
      </c>
      <c r="B201" s="63" t="s">
        <v>902</v>
      </c>
      <c r="C201" s="58">
        <v>0</v>
      </c>
      <c r="D201" s="58">
        <f t="shared" ref="D201:D203" si="275">E201+I201+M201</f>
        <v>1500</v>
      </c>
      <c r="E201" s="58">
        <f>SUM(F201:H201)</f>
        <v>1500</v>
      </c>
      <c r="F201" s="58">
        <v>0</v>
      </c>
      <c r="G201" s="58">
        <v>1500</v>
      </c>
      <c r="H201" s="59">
        <v>0</v>
      </c>
      <c r="I201" s="58">
        <f t="shared" ref="I201:I203" si="276">SUM(J201:L201)</f>
        <v>0</v>
      </c>
      <c r="J201" s="59">
        <v>0</v>
      </c>
      <c r="K201" s="58">
        <v>0</v>
      </c>
      <c r="L201" s="58">
        <v>0</v>
      </c>
      <c r="M201" s="58">
        <f>SUM(N201:P201)</f>
        <v>0</v>
      </c>
      <c r="N201" s="58">
        <v>0</v>
      </c>
      <c r="O201" s="58">
        <v>0</v>
      </c>
      <c r="P201" s="58">
        <v>0</v>
      </c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64" t="s">
        <v>903</v>
      </c>
    </row>
    <row r="202" spans="1:245" s="149" customFormat="1" ht="15.75" outlineLevel="2" x14ac:dyDescent="0.25">
      <c r="A202" s="124" t="s">
        <v>629</v>
      </c>
      <c r="B202" s="63" t="s">
        <v>916</v>
      </c>
      <c r="C202" s="58">
        <v>0</v>
      </c>
      <c r="D202" s="58">
        <f t="shared" si="275"/>
        <v>5000</v>
      </c>
      <c r="E202" s="58">
        <f t="shared" ref="E202:E203" si="277">SUM(F202:H202)</f>
        <v>0</v>
      </c>
      <c r="F202" s="58">
        <v>0</v>
      </c>
      <c r="G202" s="58">
        <v>0</v>
      </c>
      <c r="H202" s="59">
        <v>0</v>
      </c>
      <c r="I202" s="58">
        <f t="shared" si="276"/>
        <v>5000</v>
      </c>
      <c r="J202" s="59">
        <v>0</v>
      </c>
      <c r="K202" s="58">
        <v>5000</v>
      </c>
      <c r="L202" s="58">
        <v>0</v>
      </c>
      <c r="M202" s="58">
        <f t="shared" ref="M202:M203" si="278">SUM(N202:P202)</f>
        <v>0</v>
      </c>
      <c r="N202" s="59">
        <v>0</v>
      </c>
      <c r="O202" s="58">
        <v>0</v>
      </c>
      <c r="P202" s="58">
        <v>0</v>
      </c>
      <c r="Q202" s="58" t="s">
        <v>214</v>
      </c>
      <c r="R202" s="74">
        <f t="shared" ref="R202:R203" si="279">W202+30</f>
        <v>44377</v>
      </c>
      <c r="S202" s="74">
        <v>44258</v>
      </c>
      <c r="T202" s="74">
        <f>S202+12</f>
        <v>44270</v>
      </c>
      <c r="U202" s="74">
        <f>T202+7</f>
        <v>44277</v>
      </c>
      <c r="V202" s="74">
        <f>U202+10</f>
        <v>44287</v>
      </c>
      <c r="W202" s="82">
        <f t="shared" ref="W202:W203" si="280">V202+60</f>
        <v>44347</v>
      </c>
      <c r="X202" s="74"/>
      <c r="Y202" s="74"/>
      <c r="Z202" s="74"/>
      <c r="AA202" s="74"/>
      <c r="AB202" s="74"/>
      <c r="AC202" s="74" t="s">
        <v>41</v>
      </c>
      <c r="AD202" s="74" t="s">
        <v>41</v>
      </c>
      <c r="AE202" s="74" t="s">
        <v>41</v>
      </c>
      <c r="AF202" s="74" t="s">
        <v>41</v>
      </c>
      <c r="AG202" s="58"/>
      <c r="AH202" s="58"/>
      <c r="AI202" s="58"/>
      <c r="AJ202" s="58"/>
      <c r="AK202" s="58"/>
      <c r="AL202" s="58"/>
      <c r="AM202" s="58"/>
      <c r="AN202" s="58"/>
      <c r="AO202" s="58"/>
      <c r="AP202" s="148" t="s">
        <v>506</v>
      </c>
      <c r="AZ202" s="34">
        <f t="shared" ref="AZ202:AZ203" si="281">SUM(F202:H202)</f>
        <v>0</v>
      </c>
      <c r="BA202" s="34">
        <f t="shared" ref="BA202:BA203" si="282">AZ202-E202</f>
        <v>0</v>
      </c>
    </row>
    <row r="203" spans="1:245" s="149" customFormat="1" ht="15.75" outlineLevel="2" x14ac:dyDescent="0.25">
      <c r="A203" s="124" t="s">
        <v>631</v>
      </c>
      <c r="B203" s="63" t="s">
        <v>917</v>
      </c>
      <c r="C203" s="58">
        <v>0</v>
      </c>
      <c r="D203" s="58">
        <f t="shared" si="275"/>
        <v>5000</v>
      </c>
      <c r="E203" s="58">
        <f t="shared" si="277"/>
        <v>0</v>
      </c>
      <c r="F203" s="58">
        <v>0</v>
      </c>
      <c r="G203" s="58">
        <v>0</v>
      </c>
      <c r="H203" s="59">
        <v>0</v>
      </c>
      <c r="I203" s="58">
        <f t="shared" si="276"/>
        <v>5000</v>
      </c>
      <c r="J203" s="59">
        <v>0</v>
      </c>
      <c r="K203" s="58">
        <v>5000</v>
      </c>
      <c r="L203" s="58">
        <v>0</v>
      </c>
      <c r="M203" s="58">
        <f t="shared" si="278"/>
        <v>0</v>
      </c>
      <c r="N203" s="59">
        <v>0</v>
      </c>
      <c r="O203" s="58">
        <v>0</v>
      </c>
      <c r="P203" s="58">
        <v>0</v>
      </c>
      <c r="Q203" s="58" t="s">
        <v>214</v>
      </c>
      <c r="R203" s="74">
        <f t="shared" si="279"/>
        <v>44377</v>
      </c>
      <c r="S203" s="74">
        <v>44258</v>
      </c>
      <c r="T203" s="74">
        <f>S203+12</f>
        <v>44270</v>
      </c>
      <c r="U203" s="74">
        <f>T203+7</f>
        <v>44277</v>
      </c>
      <c r="V203" s="74">
        <f>U203+10</f>
        <v>44287</v>
      </c>
      <c r="W203" s="82">
        <f t="shared" si="280"/>
        <v>44347</v>
      </c>
      <c r="X203" s="74"/>
      <c r="Y203" s="74"/>
      <c r="Z203" s="74"/>
      <c r="AA203" s="74"/>
      <c r="AB203" s="74"/>
      <c r="AC203" s="74" t="s">
        <v>41</v>
      </c>
      <c r="AD203" s="74" t="s">
        <v>41</v>
      </c>
      <c r="AE203" s="74" t="s">
        <v>41</v>
      </c>
      <c r="AF203" s="74" t="s">
        <v>41</v>
      </c>
      <c r="AG203" s="58"/>
      <c r="AH203" s="58"/>
      <c r="AI203" s="58"/>
      <c r="AJ203" s="58"/>
      <c r="AK203" s="58"/>
      <c r="AL203" s="58"/>
      <c r="AM203" s="58"/>
      <c r="AN203" s="58"/>
      <c r="AO203" s="58"/>
      <c r="AP203" s="148" t="s">
        <v>506</v>
      </c>
      <c r="AZ203" s="34">
        <f t="shared" si="281"/>
        <v>0</v>
      </c>
      <c r="BA203" s="34">
        <f t="shared" si="282"/>
        <v>0</v>
      </c>
    </row>
    <row r="204" spans="1:245" customFormat="1" ht="28.5" outlineLevel="2" x14ac:dyDescent="0.25">
      <c r="A204" s="124" t="s">
        <v>633</v>
      </c>
      <c r="B204" s="57" t="s">
        <v>775</v>
      </c>
      <c r="C204" s="58">
        <v>3</v>
      </c>
      <c r="D204" s="58">
        <f t="shared" si="216"/>
        <v>8815</v>
      </c>
      <c r="E204" s="58">
        <f t="shared" ref="E204" si="283">SUM(F204:H204)</f>
        <v>0</v>
      </c>
      <c r="F204" s="58">
        <v>0</v>
      </c>
      <c r="G204" s="58">
        <v>0</v>
      </c>
      <c r="H204" s="59">
        <v>0</v>
      </c>
      <c r="I204" s="58">
        <f t="shared" ref="I204:I208" si="284">SUM(J204:L204)</f>
        <v>8815</v>
      </c>
      <c r="J204" s="59">
        <v>0</v>
      </c>
      <c r="K204" s="58">
        <f>8000+815</f>
        <v>8815</v>
      </c>
      <c r="L204" s="58">
        <v>0</v>
      </c>
      <c r="M204" s="58">
        <f t="shared" ref="M204" si="285">SUM(N204:P204)</f>
        <v>0</v>
      </c>
      <c r="N204" s="58">
        <v>0</v>
      </c>
      <c r="O204" s="58">
        <v>0</v>
      </c>
      <c r="P204" s="58">
        <v>0</v>
      </c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126" t="s">
        <v>776</v>
      </c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  <c r="DB204" s="134"/>
      <c r="DC204" s="134"/>
      <c r="DD204" s="134"/>
      <c r="DE204" s="134"/>
      <c r="DF204" s="134"/>
      <c r="DG204" s="134"/>
      <c r="DH204" s="134"/>
      <c r="DI204" s="134"/>
      <c r="DJ204" s="134"/>
      <c r="DK204" s="134"/>
      <c r="DL204" s="134"/>
      <c r="DM204" s="134"/>
      <c r="DN204" s="134"/>
      <c r="DO204" s="134"/>
      <c r="DP204" s="134"/>
      <c r="DQ204" s="134"/>
      <c r="DR204" s="134"/>
      <c r="DS204" s="134"/>
      <c r="DT204" s="134"/>
      <c r="DU204" s="134"/>
      <c r="DV204" s="134"/>
      <c r="DW204" s="134"/>
      <c r="DX204" s="134"/>
      <c r="DY204" s="134"/>
      <c r="DZ204" s="134"/>
      <c r="EA204" s="134"/>
      <c r="EB204" s="134"/>
      <c r="EC204" s="134"/>
      <c r="ED204" s="134"/>
      <c r="EE204" s="134"/>
      <c r="EF204" s="134"/>
      <c r="EG204" s="134"/>
      <c r="EH204" s="134"/>
      <c r="EI204" s="134"/>
      <c r="EJ204" s="134"/>
      <c r="EK204" s="134"/>
      <c r="EL204" s="134"/>
      <c r="EM204" s="134"/>
      <c r="EN204" s="134"/>
      <c r="EO204" s="134"/>
      <c r="EP204" s="134"/>
      <c r="EQ204" s="134"/>
      <c r="ER204" s="134"/>
      <c r="ES204" s="134"/>
      <c r="ET204" s="134"/>
      <c r="EU204" s="134"/>
      <c r="EV204" s="134"/>
      <c r="EW204" s="134"/>
      <c r="EX204" s="134"/>
      <c r="EY204" s="134"/>
      <c r="EZ204" s="134"/>
      <c r="FA204" s="134"/>
      <c r="FB204" s="134"/>
      <c r="FC204" s="134"/>
      <c r="FD204" s="134"/>
      <c r="FE204" s="134"/>
      <c r="FF204" s="134"/>
      <c r="FG204" s="134"/>
      <c r="FH204" s="134"/>
      <c r="FI204" s="134"/>
      <c r="FJ204" s="134"/>
      <c r="FK204" s="134"/>
      <c r="FL204" s="134"/>
      <c r="FM204" s="134"/>
      <c r="FN204" s="134"/>
      <c r="FO204" s="134"/>
      <c r="FP204" s="134"/>
      <c r="FQ204" s="134"/>
      <c r="FR204" s="134"/>
      <c r="FS204" s="134"/>
      <c r="FT204" s="134"/>
      <c r="FU204" s="134"/>
      <c r="FV204" s="134"/>
      <c r="FW204" s="134"/>
      <c r="FX204" s="134"/>
      <c r="FY204" s="134"/>
      <c r="FZ204" s="134"/>
      <c r="GA204" s="134"/>
      <c r="GB204" s="134"/>
      <c r="GC204" s="134"/>
      <c r="GD204" s="134"/>
      <c r="GE204" s="134"/>
      <c r="GF204" s="134"/>
      <c r="GG204" s="134"/>
      <c r="GH204" s="134"/>
      <c r="GI204" s="134"/>
      <c r="GJ204" s="134"/>
      <c r="GK204" s="134"/>
      <c r="GL204" s="134"/>
      <c r="GM204" s="134"/>
      <c r="GN204" s="134"/>
      <c r="GO204" s="134"/>
      <c r="GP204" s="134"/>
      <c r="GQ204" s="134"/>
      <c r="GR204" s="134"/>
      <c r="GS204" s="134"/>
      <c r="GT204" s="134"/>
      <c r="GU204" s="134"/>
      <c r="GV204" s="134"/>
      <c r="GW204" s="134"/>
      <c r="GX204" s="134"/>
      <c r="GY204" s="134"/>
      <c r="GZ204" s="134"/>
      <c r="HA204" s="134"/>
      <c r="HB204" s="134"/>
      <c r="HC204" s="134"/>
      <c r="HD204" s="134"/>
      <c r="HE204" s="134"/>
      <c r="HF204" s="134"/>
      <c r="HG204" s="134"/>
      <c r="HH204" s="134"/>
      <c r="HI204" s="134"/>
      <c r="HJ204" s="134"/>
      <c r="HK204" s="134"/>
      <c r="HL204" s="134"/>
      <c r="HM204" s="134"/>
      <c r="HN204" s="134"/>
      <c r="HO204" s="134"/>
      <c r="HP204" s="134"/>
      <c r="HQ204" s="134"/>
      <c r="HR204" s="134"/>
      <c r="HS204" s="134"/>
      <c r="HT204" s="134"/>
      <c r="HU204" s="134"/>
      <c r="HV204" s="134"/>
      <c r="HW204" s="134"/>
      <c r="HX204" s="134"/>
      <c r="HY204" s="134"/>
      <c r="HZ204" s="134"/>
      <c r="IA204" s="134"/>
      <c r="IB204" s="134"/>
      <c r="IC204" s="134"/>
      <c r="ID204" s="134"/>
      <c r="IE204" s="134"/>
      <c r="IF204" s="134"/>
      <c r="IG204" s="134"/>
      <c r="IH204" s="134"/>
      <c r="II204" s="134"/>
      <c r="IJ204" s="134"/>
      <c r="IK204" s="134"/>
    </row>
    <row r="205" spans="1:245" s="164" customFormat="1" ht="15.75" customHeight="1" outlineLevel="2" x14ac:dyDescent="0.25">
      <c r="A205" s="124" t="s">
        <v>635</v>
      </c>
      <c r="B205" s="63" t="s">
        <v>845</v>
      </c>
      <c r="C205" s="58">
        <v>0</v>
      </c>
      <c r="D205" s="58">
        <f t="shared" si="216"/>
        <v>1211</v>
      </c>
      <c r="E205" s="58">
        <f>SUM(F205:H205)</f>
        <v>0</v>
      </c>
      <c r="F205" s="58">
        <v>0</v>
      </c>
      <c r="G205" s="58">
        <v>0</v>
      </c>
      <c r="H205" s="59">
        <v>0</v>
      </c>
      <c r="I205" s="58">
        <f t="shared" si="284"/>
        <v>0</v>
      </c>
      <c r="J205" s="59">
        <v>0</v>
      </c>
      <c r="K205" s="58">
        <v>0</v>
      </c>
      <c r="L205" s="58">
        <v>0</v>
      </c>
      <c r="M205" s="58">
        <f>SUM(N205:P205)</f>
        <v>1211</v>
      </c>
      <c r="N205" s="58">
        <v>0</v>
      </c>
      <c r="O205" s="58">
        <v>1211</v>
      </c>
      <c r="P205" s="58">
        <v>0</v>
      </c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64" t="s">
        <v>802</v>
      </c>
    </row>
    <row r="206" spans="1:245" s="164" customFormat="1" ht="15.75" outlineLevel="2" x14ac:dyDescent="0.25">
      <c r="A206" s="124" t="s">
        <v>901</v>
      </c>
      <c r="B206" s="63" t="s">
        <v>846</v>
      </c>
      <c r="C206" s="58">
        <v>0.3</v>
      </c>
      <c r="D206" s="58">
        <f t="shared" si="216"/>
        <v>700</v>
      </c>
      <c r="E206" s="58">
        <f>SUM(F206:H206)</f>
        <v>0</v>
      </c>
      <c r="F206" s="58">
        <v>0</v>
      </c>
      <c r="G206" s="58">
        <v>0</v>
      </c>
      <c r="H206" s="59">
        <v>0</v>
      </c>
      <c r="I206" s="58">
        <f t="shared" si="284"/>
        <v>0</v>
      </c>
      <c r="J206" s="59">
        <v>0</v>
      </c>
      <c r="K206" s="58">
        <v>0</v>
      </c>
      <c r="L206" s="58">
        <v>0</v>
      </c>
      <c r="M206" s="58">
        <f>SUM(N206:P206)</f>
        <v>700</v>
      </c>
      <c r="N206" s="58">
        <v>0</v>
      </c>
      <c r="O206" s="58">
        <v>700</v>
      </c>
      <c r="P206" s="58">
        <v>0</v>
      </c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64" t="s">
        <v>802</v>
      </c>
    </row>
    <row r="207" spans="1:245" s="164" customFormat="1" ht="15.75" outlineLevel="2" x14ac:dyDescent="0.25">
      <c r="A207" s="124" t="s">
        <v>918</v>
      </c>
      <c r="B207" s="63" t="s">
        <v>847</v>
      </c>
      <c r="C207" s="58">
        <v>1.8</v>
      </c>
      <c r="D207" s="58">
        <f t="shared" si="216"/>
        <v>3000</v>
      </c>
      <c r="E207" s="58">
        <f>SUM(F207:H207)</f>
        <v>0</v>
      </c>
      <c r="F207" s="58">
        <v>0</v>
      </c>
      <c r="G207" s="58">
        <v>0</v>
      </c>
      <c r="H207" s="59">
        <v>0</v>
      </c>
      <c r="I207" s="58">
        <f t="shared" si="284"/>
        <v>0</v>
      </c>
      <c r="J207" s="59">
        <v>0</v>
      </c>
      <c r="K207" s="58">
        <v>0</v>
      </c>
      <c r="L207" s="58">
        <v>0</v>
      </c>
      <c r="M207" s="58">
        <f>SUM(N207:P207)</f>
        <v>3000</v>
      </c>
      <c r="N207" s="58">
        <v>0</v>
      </c>
      <c r="O207" s="58">
        <v>3000</v>
      </c>
      <c r="P207" s="58">
        <v>0</v>
      </c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64" t="s">
        <v>802</v>
      </c>
    </row>
    <row r="208" spans="1:245" s="164" customFormat="1" ht="15.75" outlineLevel="2" x14ac:dyDescent="0.25">
      <c r="A208" s="124" t="s">
        <v>919</v>
      </c>
      <c r="B208" s="63" t="s">
        <v>848</v>
      </c>
      <c r="C208" s="58">
        <v>0.8</v>
      </c>
      <c r="D208" s="58">
        <f t="shared" si="216"/>
        <v>1700</v>
      </c>
      <c r="E208" s="58">
        <f>SUM(F208:H208)</f>
        <v>0</v>
      </c>
      <c r="F208" s="58">
        <v>0</v>
      </c>
      <c r="G208" s="58">
        <v>0</v>
      </c>
      <c r="H208" s="59">
        <v>0</v>
      </c>
      <c r="I208" s="58">
        <f t="shared" si="284"/>
        <v>0</v>
      </c>
      <c r="J208" s="59">
        <v>0</v>
      </c>
      <c r="K208" s="58">
        <v>0</v>
      </c>
      <c r="L208" s="58">
        <v>0</v>
      </c>
      <c r="M208" s="58">
        <f>SUM(N208:P208)</f>
        <v>1700</v>
      </c>
      <c r="N208" s="58">
        <v>0</v>
      </c>
      <c r="O208" s="58">
        <v>1700</v>
      </c>
      <c r="P208" s="58">
        <v>0</v>
      </c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64" t="s">
        <v>802</v>
      </c>
    </row>
    <row r="209" spans="1:53" s="54" customFormat="1" ht="15.75" outlineLevel="1" x14ac:dyDescent="0.2">
      <c r="A209" s="101" t="s">
        <v>439</v>
      </c>
      <c r="B209" s="29" t="s">
        <v>440</v>
      </c>
      <c r="C209" s="31">
        <f>SUM(C210:C216)</f>
        <v>14.2</v>
      </c>
      <c r="D209" s="31">
        <f t="shared" ref="D209:P209" si="286">SUM(D210:D216)</f>
        <v>46800</v>
      </c>
      <c r="E209" s="31">
        <f t="shared" si="286"/>
        <v>46800</v>
      </c>
      <c r="F209" s="31">
        <f t="shared" si="286"/>
        <v>0</v>
      </c>
      <c r="G209" s="31">
        <f t="shared" si="286"/>
        <v>46800</v>
      </c>
      <c r="H209" s="31">
        <f t="shared" si="286"/>
        <v>0</v>
      </c>
      <c r="I209" s="31">
        <f t="shared" si="286"/>
        <v>0</v>
      </c>
      <c r="J209" s="31">
        <f t="shared" si="286"/>
        <v>0</v>
      </c>
      <c r="K209" s="31">
        <f t="shared" si="286"/>
        <v>0</v>
      </c>
      <c r="L209" s="31">
        <f t="shared" si="286"/>
        <v>0</v>
      </c>
      <c r="M209" s="31">
        <f t="shared" si="286"/>
        <v>0</v>
      </c>
      <c r="N209" s="31">
        <f t="shared" si="286"/>
        <v>0</v>
      </c>
      <c r="O209" s="31">
        <f t="shared" si="286"/>
        <v>0</v>
      </c>
      <c r="P209" s="31">
        <f t="shared" si="286"/>
        <v>0</v>
      </c>
      <c r="Q209" s="72" t="s">
        <v>41</v>
      </c>
      <c r="R209" s="72" t="s">
        <v>41</v>
      </c>
      <c r="S209" s="72" t="s">
        <v>41</v>
      </c>
      <c r="T209" s="72" t="s">
        <v>41</v>
      </c>
      <c r="U209" s="72" t="s">
        <v>41</v>
      </c>
      <c r="V209" s="72" t="s">
        <v>41</v>
      </c>
      <c r="W209" s="72" t="s">
        <v>41</v>
      </c>
      <c r="X209" s="72" t="s">
        <v>41</v>
      </c>
      <c r="Y209" s="72" t="s">
        <v>41</v>
      </c>
      <c r="Z209" s="72" t="s">
        <v>41</v>
      </c>
      <c r="AA209" s="72" t="s">
        <v>41</v>
      </c>
      <c r="AB209" s="72" t="s">
        <v>41</v>
      </c>
      <c r="AC209" s="72" t="s">
        <v>41</v>
      </c>
      <c r="AD209" s="72" t="s">
        <v>41</v>
      </c>
      <c r="AE209" s="72" t="s">
        <v>41</v>
      </c>
      <c r="AF209" s="72" t="s">
        <v>41</v>
      </c>
      <c r="AG209" s="52" t="s">
        <v>41</v>
      </c>
      <c r="AH209" s="52" t="s">
        <v>41</v>
      </c>
      <c r="AI209" s="52" t="s">
        <v>41</v>
      </c>
      <c r="AJ209" s="52" t="s">
        <v>41</v>
      </c>
      <c r="AK209" s="52" t="s">
        <v>41</v>
      </c>
      <c r="AL209" s="52" t="s">
        <v>41</v>
      </c>
      <c r="AM209" s="52" t="s">
        <v>41</v>
      </c>
      <c r="AN209" s="52" t="s">
        <v>41</v>
      </c>
      <c r="AO209" s="52" t="s">
        <v>41</v>
      </c>
      <c r="AP209" s="53"/>
      <c r="AZ209" s="34">
        <f t="shared" si="246"/>
        <v>46800</v>
      </c>
      <c r="BA209" s="34">
        <f t="shared" si="247"/>
        <v>0</v>
      </c>
    </row>
    <row r="210" spans="1:53" s="133" customFormat="1" ht="15.75" outlineLevel="2" x14ac:dyDescent="0.2">
      <c r="A210" s="124" t="s">
        <v>441</v>
      </c>
      <c r="B210" s="63" t="s">
        <v>442</v>
      </c>
      <c r="C210" s="58">
        <v>14.2</v>
      </c>
      <c r="D210" s="58">
        <f t="shared" si="216"/>
        <v>5000</v>
      </c>
      <c r="E210" s="58">
        <f t="shared" ref="E210:E211" si="287">SUM(F210:H210)</f>
        <v>5000</v>
      </c>
      <c r="F210" s="58">
        <v>0</v>
      </c>
      <c r="G210" s="58">
        <v>5000</v>
      </c>
      <c r="H210" s="59">
        <v>0</v>
      </c>
      <c r="I210" s="58">
        <f t="shared" ref="I210:I216" si="288">SUM(J210:L210)</f>
        <v>0</v>
      </c>
      <c r="J210" s="59">
        <v>0</v>
      </c>
      <c r="K210" s="58">
        <v>0</v>
      </c>
      <c r="L210" s="58">
        <v>0</v>
      </c>
      <c r="M210" s="58">
        <f t="shared" ref="M210:M216" si="289">SUM(N210:P210)</f>
        <v>0</v>
      </c>
      <c r="N210" s="59">
        <v>0</v>
      </c>
      <c r="O210" s="58">
        <v>0</v>
      </c>
      <c r="P210" s="58">
        <v>0</v>
      </c>
      <c r="Q210" s="60" t="s">
        <v>55</v>
      </c>
      <c r="R210" s="74">
        <v>44278</v>
      </c>
      <c r="S210" s="74">
        <f>R210+5</f>
        <v>44283</v>
      </c>
      <c r="T210" s="74">
        <f>S210+10</f>
        <v>44293</v>
      </c>
      <c r="U210" s="74">
        <f>T210+7</f>
        <v>44300</v>
      </c>
      <c r="V210" s="74">
        <f>U210+10</f>
        <v>44310</v>
      </c>
      <c r="W210" s="74">
        <f>V210+120</f>
        <v>44430</v>
      </c>
      <c r="X210" s="74"/>
      <c r="Y210" s="74"/>
      <c r="Z210" s="74"/>
      <c r="AA210" s="74"/>
      <c r="AB210" s="74"/>
      <c r="AC210" s="74" t="s">
        <v>55</v>
      </c>
      <c r="AD210" s="74">
        <f>V210+1</f>
        <v>44311</v>
      </c>
      <c r="AE210" s="74">
        <f>W210</f>
        <v>44430</v>
      </c>
      <c r="AF210" s="74" t="s">
        <v>55</v>
      </c>
      <c r="AG210" s="58"/>
      <c r="AH210" s="58"/>
      <c r="AI210" s="58"/>
      <c r="AJ210" s="58"/>
      <c r="AK210" s="58"/>
      <c r="AL210" s="58"/>
      <c r="AM210" s="58"/>
      <c r="AN210" s="58"/>
      <c r="AO210" s="58"/>
      <c r="AP210" s="132"/>
      <c r="AZ210" s="34">
        <f t="shared" si="246"/>
        <v>5000</v>
      </c>
      <c r="BA210" s="34">
        <f t="shared" si="247"/>
        <v>0</v>
      </c>
    </row>
    <row r="211" spans="1:53" s="134" customFormat="1" ht="15.75" outlineLevel="2" x14ac:dyDescent="0.2">
      <c r="A211" s="124" t="s">
        <v>443</v>
      </c>
      <c r="B211" s="63" t="s">
        <v>444</v>
      </c>
      <c r="C211" s="58">
        <v>0</v>
      </c>
      <c r="D211" s="58">
        <f t="shared" si="216"/>
        <v>1800</v>
      </c>
      <c r="E211" s="58">
        <f t="shared" si="287"/>
        <v>1800</v>
      </c>
      <c r="F211" s="58">
        <v>0</v>
      </c>
      <c r="G211" s="58">
        <v>1800</v>
      </c>
      <c r="H211" s="59">
        <v>0</v>
      </c>
      <c r="I211" s="58">
        <f t="shared" si="288"/>
        <v>0</v>
      </c>
      <c r="J211" s="59">
        <v>0</v>
      </c>
      <c r="K211" s="58">
        <v>0</v>
      </c>
      <c r="L211" s="58">
        <v>0</v>
      </c>
      <c r="M211" s="58">
        <f t="shared" si="289"/>
        <v>0</v>
      </c>
      <c r="N211" s="59">
        <v>0</v>
      </c>
      <c r="O211" s="58">
        <v>0</v>
      </c>
      <c r="P211" s="58">
        <v>0</v>
      </c>
      <c r="Q211" s="60" t="s">
        <v>55</v>
      </c>
      <c r="R211" s="74">
        <v>44277</v>
      </c>
      <c r="S211" s="74">
        <f>R211+5</f>
        <v>44282</v>
      </c>
      <c r="T211" s="74">
        <f>S211+10</f>
        <v>44292</v>
      </c>
      <c r="U211" s="74">
        <f>T211+7</f>
        <v>44299</v>
      </c>
      <c r="V211" s="74">
        <f>U211+10</f>
        <v>44309</v>
      </c>
      <c r="W211" s="74">
        <f>V211+120</f>
        <v>44429</v>
      </c>
      <c r="X211" s="74"/>
      <c r="Y211" s="74"/>
      <c r="Z211" s="74"/>
      <c r="AA211" s="74"/>
      <c r="AB211" s="74"/>
      <c r="AC211" s="74" t="s">
        <v>55</v>
      </c>
      <c r="AD211" s="74">
        <f>V211+1</f>
        <v>44310</v>
      </c>
      <c r="AE211" s="74">
        <f>W211</f>
        <v>44429</v>
      </c>
      <c r="AF211" s="74" t="s">
        <v>55</v>
      </c>
      <c r="AG211" s="58"/>
      <c r="AH211" s="58"/>
      <c r="AI211" s="58"/>
      <c r="AJ211" s="58"/>
      <c r="AK211" s="58"/>
      <c r="AL211" s="58"/>
      <c r="AM211" s="58"/>
      <c r="AN211" s="58"/>
      <c r="AO211" s="58"/>
      <c r="AP211" s="132"/>
      <c r="AZ211" s="34">
        <f t="shared" si="246"/>
        <v>1800</v>
      </c>
      <c r="BA211" s="34">
        <f t="shared" si="247"/>
        <v>0</v>
      </c>
    </row>
    <row r="212" spans="1:53" ht="15.75" outlineLevel="2" x14ac:dyDescent="0.2">
      <c r="A212" s="124" t="s">
        <v>445</v>
      </c>
      <c r="B212" s="78" t="s">
        <v>446</v>
      </c>
      <c r="C212" s="58">
        <v>0</v>
      </c>
      <c r="D212" s="58">
        <f t="shared" si="216"/>
        <v>8000</v>
      </c>
      <c r="E212" s="58">
        <f t="shared" ref="E212:E216" si="290">F212+G212+H212</f>
        <v>8000</v>
      </c>
      <c r="F212" s="58">
        <v>0</v>
      </c>
      <c r="G212" s="58">
        <v>8000</v>
      </c>
      <c r="H212" s="58">
        <v>0</v>
      </c>
      <c r="I212" s="58">
        <f t="shared" si="288"/>
        <v>0</v>
      </c>
      <c r="J212" s="59">
        <v>0</v>
      </c>
      <c r="K212" s="58">
        <v>0</v>
      </c>
      <c r="L212" s="58">
        <v>0</v>
      </c>
      <c r="M212" s="58">
        <f t="shared" si="289"/>
        <v>0</v>
      </c>
      <c r="N212" s="59">
        <v>0</v>
      </c>
      <c r="O212" s="58">
        <v>0</v>
      </c>
      <c r="P212" s="58">
        <v>0</v>
      </c>
      <c r="Q212" s="60" t="s">
        <v>55</v>
      </c>
      <c r="R212" s="74">
        <v>44317</v>
      </c>
      <c r="S212" s="74">
        <f t="shared" ref="S212:S216" si="291">R212+5</f>
        <v>44322</v>
      </c>
      <c r="T212" s="74">
        <f t="shared" ref="T212:T216" si="292">S212+10</f>
        <v>44332</v>
      </c>
      <c r="U212" s="74">
        <f t="shared" ref="U212:U216" si="293">T212+7</f>
        <v>44339</v>
      </c>
      <c r="V212" s="74">
        <f t="shared" ref="V212:V216" si="294">U212+10</f>
        <v>44349</v>
      </c>
      <c r="W212" s="74">
        <f t="shared" ref="W212:W216" si="295">V212+90</f>
        <v>44439</v>
      </c>
      <c r="X212" s="74"/>
      <c r="Y212" s="74"/>
      <c r="Z212" s="74"/>
      <c r="AA212" s="74"/>
      <c r="AB212" s="74"/>
      <c r="AC212" s="74" t="s">
        <v>55</v>
      </c>
      <c r="AD212" s="74">
        <f t="shared" ref="AD212:AD216" si="296">V212+1</f>
        <v>44350</v>
      </c>
      <c r="AE212" s="74">
        <f t="shared" ref="AE212:AE216" si="297">W212</f>
        <v>44439</v>
      </c>
      <c r="AF212" s="74" t="s">
        <v>55</v>
      </c>
      <c r="AG212" s="58"/>
      <c r="AH212" s="58"/>
      <c r="AI212" s="58"/>
      <c r="AJ212" s="58"/>
      <c r="AK212" s="58"/>
      <c r="AL212" s="58"/>
      <c r="AM212" s="58"/>
      <c r="AN212" s="58"/>
      <c r="AO212" s="58"/>
      <c r="AZ212" s="34">
        <f t="shared" si="246"/>
        <v>8000</v>
      </c>
      <c r="BA212" s="34">
        <f t="shared" si="247"/>
        <v>0</v>
      </c>
    </row>
    <row r="213" spans="1:53" ht="15.75" outlineLevel="2" x14ac:dyDescent="0.2">
      <c r="A213" s="124" t="s">
        <v>447</v>
      </c>
      <c r="B213" s="78" t="s">
        <v>448</v>
      </c>
      <c r="C213" s="58">
        <v>0</v>
      </c>
      <c r="D213" s="58">
        <f t="shared" si="216"/>
        <v>8000</v>
      </c>
      <c r="E213" s="58">
        <f t="shared" si="290"/>
        <v>8000</v>
      </c>
      <c r="F213" s="58">
        <v>0</v>
      </c>
      <c r="G213" s="58">
        <v>8000</v>
      </c>
      <c r="H213" s="58">
        <v>0</v>
      </c>
      <c r="I213" s="58">
        <f t="shared" si="288"/>
        <v>0</v>
      </c>
      <c r="J213" s="59">
        <v>0</v>
      </c>
      <c r="K213" s="58">
        <v>0</v>
      </c>
      <c r="L213" s="58">
        <v>0</v>
      </c>
      <c r="M213" s="58">
        <f t="shared" si="289"/>
        <v>0</v>
      </c>
      <c r="N213" s="59">
        <v>0</v>
      </c>
      <c r="O213" s="58">
        <v>0</v>
      </c>
      <c r="P213" s="58">
        <v>0</v>
      </c>
      <c r="Q213" s="60" t="s">
        <v>55</v>
      </c>
      <c r="R213" s="74">
        <v>44317</v>
      </c>
      <c r="S213" s="74">
        <f t="shared" si="291"/>
        <v>44322</v>
      </c>
      <c r="T213" s="74">
        <f t="shared" si="292"/>
        <v>44332</v>
      </c>
      <c r="U213" s="74">
        <f t="shared" si="293"/>
        <v>44339</v>
      </c>
      <c r="V213" s="74">
        <f t="shared" si="294"/>
        <v>44349</v>
      </c>
      <c r="W213" s="74">
        <f t="shared" si="295"/>
        <v>44439</v>
      </c>
      <c r="X213" s="74"/>
      <c r="Y213" s="74"/>
      <c r="Z213" s="74"/>
      <c r="AA213" s="74"/>
      <c r="AB213" s="74"/>
      <c r="AC213" s="74" t="s">
        <v>55</v>
      </c>
      <c r="AD213" s="74">
        <f t="shared" si="296"/>
        <v>44350</v>
      </c>
      <c r="AE213" s="74">
        <f t="shared" si="297"/>
        <v>44439</v>
      </c>
      <c r="AF213" s="74" t="s">
        <v>55</v>
      </c>
      <c r="AG213" s="58"/>
      <c r="AH213" s="58"/>
      <c r="AI213" s="58"/>
      <c r="AJ213" s="58"/>
      <c r="AK213" s="58"/>
      <c r="AL213" s="58"/>
      <c r="AM213" s="58"/>
      <c r="AN213" s="58"/>
      <c r="AO213" s="58"/>
      <c r="AZ213" s="34">
        <f t="shared" si="246"/>
        <v>8000</v>
      </c>
      <c r="BA213" s="34">
        <f t="shared" si="247"/>
        <v>0</v>
      </c>
    </row>
    <row r="214" spans="1:53" ht="15.75" outlineLevel="2" x14ac:dyDescent="0.2">
      <c r="A214" s="124" t="s">
        <v>449</v>
      </c>
      <c r="B214" s="78" t="s">
        <v>450</v>
      </c>
      <c r="C214" s="58">
        <v>0</v>
      </c>
      <c r="D214" s="58">
        <f t="shared" si="216"/>
        <v>8000</v>
      </c>
      <c r="E214" s="58">
        <f t="shared" si="290"/>
        <v>8000</v>
      </c>
      <c r="F214" s="58">
        <v>0</v>
      </c>
      <c r="G214" s="58">
        <v>8000</v>
      </c>
      <c r="H214" s="58">
        <v>0</v>
      </c>
      <c r="I214" s="58">
        <f t="shared" si="288"/>
        <v>0</v>
      </c>
      <c r="J214" s="59">
        <v>0</v>
      </c>
      <c r="K214" s="58">
        <v>0</v>
      </c>
      <c r="L214" s="58">
        <v>0</v>
      </c>
      <c r="M214" s="58">
        <f t="shared" si="289"/>
        <v>0</v>
      </c>
      <c r="N214" s="59">
        <v>0</v>
      </c>
      <c r="O214" s="58">
        <v>0</v>
      </c>
      <c r="P214" s="58">
        <v>0</v>
      </c>
      <c r="Q214" s="60" t="s">
        <v>55</v>
      </c>
      <c r="R214" s="74">
        <v>44317</v>
      </c>
      <c r="S214" s="74">
        <f t="shared" si="291"/>
        <v>44322</v>
      </c>
      <c r="T214" s="74">
        <f t="shared" si="292"/>
        <v>44332</v>
      </c>
      <c r="U214" s="74">
        <f t="shared" si="293"/>
        <v>44339</v>
      </c>
      <c r="V214" s="74">
        <f t="shared" si="294"/>
        <v>44349</v>
      </c>
      <c r="W214" s="74">
        <f t="shared" si="295"/>
        <v>44439</v>
      </c>
      <c r="X214" s="74"/>
      <c r="Y214" s="74"/>
      <c r="Z214" s="74"/>
      <c r="AA214" s="74"/>
      <c r="AB214" s="74"/>
      <c r="AC214" s="74" t="s">
        <v>55</v>
      </c>
      <c r="AD214" s="74">
        <f t="shared" si="296"/>
        <v>44350</v>
      </c>
      <c r="AE214" s="74">
        <f t="shared" si="297"/>
        <v>44439</v>
      </c>
      <c r="AF214" s="74" t="s">
        <v>55</v>
      </c>
      <c r="AG214" s="58"/>
      <c r="AH214" s="58"/>
      <c r="AI214" s="58"/>
      <c r="AJ214" s="58"/>
      <c r="AK214" s="58"/>
      <c r="AL214" s="58"/>
      <c r="AM214" s="58"/>
      <c r="AN214" s="58"/>
      <c r="AO214" s="58"/>
      <c r="AZ214" s="34">
        <f t="shared" si="246"/>
        <v>8000</v>
      </c>
      <c r="BA214" s="34">
        <f t="shared" si="247"/>
        <v>0</v>
      </c>
    </row>
    <row r="215" spans="1:53" ht="15.75" outlineLevel="2" x14ac:dyDescent="0.2">
      <c r="A215" s="124" t="s">
        <v>451</v>
      </c>
      <c r="B215" s="78" t="s">
        <v>452</v>
      </c>
      <c r="C215" s="58">
        <v>0</v>
      </c>
      <c r="D215" s="58">
        <f t="shared" si="216"/>
        <v>8000</v>
      </c>
      <c r="E215" s="58">
        <f t="shared" si="290"/>
        <v>8000</v>
      </c>
      <c r="F215" s="58">
        <v>0</v>
      </c>
      <c r="G215" s="58">
        <v>8000</v>
      </c>
      <c r="H215" s="58">
        <v>0</v>
      </c>
      <c r="I215" s="58">
        <f t="shared" si="288"/>
        <v>0</v>
      </c>
      <c r="J215" s="59">
        <v>0</v>
      </c>
      <c r="K215" s="58">
        <v>0</v>
      </c>
      <c r="L215" s="58">
        <v>0</v>
      </c>
      <c r="M215" s="58">
        <f t="shared" si="289"/>
        <v>0</v>
      </c>
      <c r="N215" s="59">
        <v>0</v>
      </c>
      <c r="O215" s="58">
        <v>0</v>
      </c>
      <c r="P215" s="58">
        <v>0</v>
      </c>
      <c r="Q215" s="60" t="s">
        <v>55</v>
      </c>
      <c r="R215" s="74">
        <v>44317</v>
      </c>
      <c r="S215" s="74">
        <f t="shared" si="291"/>
        <v>44322</v>
      </c>
      <c r="T215" s="74">
        <f t="shared" si="292"/>
        <v>44332</v>
      </c>
      <c r="U215" s="74">
        <f t="shared" si="293"/>
        <v>44339</v>
      </c>
      <c r="V215" s="74">
        <f t="shared" si="294"/>
        <v>44349</v>
      </c>
      <c r="W215" s="74">
        <f t="shared" si="295"/>
        <v>44439</v>
      </c>
      <c r="X215" s="74"/>
      <c r="Y215" s="74"/>
      <c r="Z215" s="74"/>
      <c r="AA215" s="74"/>
      <c r="AB215" s="74"/>
      <c r="AC215" s="74" t="s">
        <v>55</v>
      </c>
      <c r="AD215" s="74">
        <f t="shared" si="296"/>
        <v>44350</v>
      </c>
      <c r="AE215" s="74">
        <f t="shared" si="297"/>
        <v>44439</v>
      </c>
      <c r="AF215" s="74" t="s">
        <v>55</v>
      </c>
      <c r="AG215" s="58"/>
      <c r="AH215" s="58"/>
      <c r="AI215" s="58"/>
      <c r="AJ215" s="58"/>
      <c r="AK215" s="58"/>
      <c r="AL215" s="58"/>
      <c r="AM215" s="58"/>
      <c r="AN215" s="58"/>
      <c r="AO215" s="58"/>
      <c r="AZ215" s="34">
        <f t="shared" si="246"/>
        <v>8000</v>
      </c>
      <c r="BA215" s="34">
        <f t="shared" si="247"/>
        <v>0</v>
      </c>
    </row>
    <row r="216" spans="1:53" ht="15.75" outlineLevel="2" x14ac:dyDescent="0.2">
      <c r="A216" s="124" t="s">
        <v>453</v>
      </c>
      <c r="B216" s="78" t="s">
        <v>454</v>
      </c>
      <c r="C216" s="58">
        <v>0</v>
      </c>
      <c r="D216" s="58">
        <f t="shared" si="216"/>
        <v>8000</v>
      </c>
      <c r="E216" s="58">
        <f t="shared" si="290"/>
        <v>8000</v>
      </c>
      <c r="F216" s="58">
        <v>0</v>
      </c>
      <c r="G216" s="58">
        <v>8000</v>
      </c>
      <c r="H216" s="58">
        <v>0</v>
      </c>
      <c r="I216" s="58">
        <f t="shared" si="288"/>
        <v>0</v>
      </c>
      <c r="J216" s="59">
        <v>0</v>
      </c>
      <c r="K216" s="58">
        <v>0</v>
      </c>
      <c r="L216" s="58">
        <v>0</v>
      </c>
      <c r="M216" s="58">
        <f t="shared" si="289"/>
        <v>0</v>
      </c>
      <c r="N216" s="59">
        <v>0</v>
      </c>
      <c r="O216" s="58">
        <v>0</v>
      </c>
      <c r="P216" s="58">
        <v>0</v>
      </c>
      <c r="Q216" s="60" t="s">
        <v>55</v>
      </c>
      <c r="R216" s="74">
        <v>44317</v>
      </c>
      <c r="S216" s="74">
        <f t="shared" si="291"/>
        <v>44322</v>
      </c>
      <c r="T216" s="74">
        <f t="shared" si="292"/>
        <v>44332</v>
      </c>
      <c r="U216" s="74">
        <f t="shared" si="293"/>
        <v>44339</v>
      </c>
      <c r="V216" s="74">
        <f t="shared" si="294"/>
        <v>44349</v>
      </c>
      <c r="W216" s="74">
        <f t="shared" si="295"/>
        <v>44439</v>
      </c>
      <c r="X216" s="74"/>
      <c r="Y216" s="74"/>
      <c r="Z216" s="74"/>
      <c r="AA216" s="74"/>
      <c r="AB216" s="74"/>
      <c r="AC216" s="74" t="s">
        <v>55</v>
      </c>
      <c r="AD216" s="74">
        <f t="shared" si="296"/>
        <v>44350</v>
      </c>
      <c r="AE216" s="74">
        <f t="shared" si="297"/>
        <v>44439</v>
      </c>
      <c r="AF216" s="74" t="s">
        <v>55</v>
      </c>
      <c r="AG216" s="58"/>
      <c r="AH216" s="58"/>
      <c r="AI216" s="58"/>
      <c r="AJ216" s="58"/>
      <c r="AK216" s="58"/>
      <c r="AL216" s="58"/>
      <c r="AM216" s="58"/>
      <c r="AN216" s="58"/>
      <c r="AO216" s="58"/>
      <c r="AZ216" s="34">
        <f t="shared" si="246"/>
        <v>8000</v>
      </c>
      <c r="BA216" s="34">
        <f t="shared" si="247"/>
        <v>0</v>
      </c>
    </row>
    <row r="217" spans="1:53" s="112" customFormat="1" ht="15.75" outlineLevel="1" x14ac:dyDescent="0.2">
      <c r="A217" s="101" t="s">
        <v>455</v>
      </c>
      <c r="B217" s="29" t="s">
        <v>456</v>
      </c>
      <c r="C217" s="31">
        <f>SUM(C218:C223)</f>
        <v>0</v>
      </c>
      <c r="D217" s="31">
        <f t="shared" ref="D217:P217" si="298">SUM(D218:D223)</f>
        <v>39000</v>
      </c>
      <c r="E217" s="31">
        <f t="shared" si="298"/>
        <v>28000</v>
      </c>
      <c r="F217" s="31">
        <f t="shared" si="298"/>
        <v>0</v>
      </c>
      <c r="G217" s="31">
        <f t="shared" si="298"/>
        <v>28000</v>
      </c>
      <c r="H217" s="31">
        <f t="shared" si="298"/>
        <v>0</v>
      </c>
      <c r="I217" s="31">
        <f t="shared" si="298"/>
        <v>7000</v>
      </c>
      <c r="J217" s="31">
        <f t="shared" si="298"/>
        <v>0</v>
      </c>
      <c r="K217" s="31">
        <f t="shared" si="298"/>
        <v>7000</v>
      </c>
      <c r="L217" s="31">
        <f t="shared" si="298"/>
        <v>0</v>
      </c>
      <c r="M217" s="31">
        <f t="shared" si="298"/>
        <v>4000</v>
      </c>
      <c r="N217" s="31">
        <f t="shared" si="298"/>
        <v>0</v>
      </c>
      <c r="O217" s="31">
        <f t="shared" si="298"/>
        <v>4000</v>
      </c>
      <c r="P217" s="31">
        <f t="shared" si="298"/>
        <v>0</v>
      </c>
      <c r="Q217" s="31" t="s">
        <v>41</v>
      </c>
      <c r="R217" s="110" t="s">
        <v>41</v>
      </c>
      <c r="S217" s="110" t="s">
        <v>41</v>
      </c>
      <c r="T217" s="110" t="s">
        <v>41</v>
      </c>
      <c r="U217" s="110" t="s">
        <v>41</v>
      </c>
      <c r="V217" s="110" t="s">
        <v>41</v>
      </c>
      <c r="W217" s="110" t="s">
        <v>41</v>
      </c>
      <c r="X217" s="31" t="s">
        <v>41</v>
      </c>
      <c r="Y217" s="31" t="s">
        <v>41</v>
      </c>
      <c r="Z217" s="31" t="s">
        <v>41</v>
      </c>
      <c r="AA217" s="31" t="s">
        <v>41</v>
      </c>
      <c r="AB217" s="31" t="s">
        <v>41</v>
      </c>
      <c r="AC217" s="31" t="s">
        <v>41</v>
      </c>
      <c r="AD217" s="31" t="s">
        <v>41</v>
      </c>
      <c r="AE217" s="31" t="s">
        <v>41</v>
      </c>
      <c r="AF217" s="31" t="s">
        <v>41</v>
      </c>
      <c r="AG217" s="31" t="s">
        <v>41</v>
      </c>
      <c r="AH217" s="31" t="s">
        <v>41</v>
      </c>
      <c r="AI217" s="31" t="s">
        <v>41</v>
      </c>
      <c r="AJ217" s="31" t="s">
        <v>41</v>
      </c>
      <c r="AK217" s="31" t="s">
        <v>41</v>
      </c>
      <c r="AL217" s="31" t="s">
        <v>41</v>
      </c>
      <c r="AM217" s="31" t="s">
        <v>41</v>
      </c>
      <c r="AN217" s="31" t="s">
        <v>41</v>
      </c>
      <c r="AO217" s="31" t="s">
        <v>41</v>
      </c>
      <c r="AP217" s="111"/>
      <c r="AZ217" s="34">
        <f t="shared" si="246"/>
        <v>28000</v>
      </c>
      <c r="BA217" s="34">
        <f t="shared" si="247"/>
        <v>0</v>
      </c>
    </row>
    <row r="218" spans="1:53" s="128" customFormat="1" ht="15.75" outlineLevel="2" x14ac:dyDescent="0.25">
      <c r="A218" s="124" t="s">
        <v>457</v>
      </c>
      <c r="B218" s="129" t="s">
        <v>458</v>
      </c>
      <c r="C218" s="58">
        <v>0</v>
      </c>
      <c r="D218" s="58">
        <f t="shared" si="216"/>
        <v>6000</v>
      </c>
      <c r="E218" s="58">
        <v>6000</v>
      </c>
      <c r="F218" s="58">
        <v>0</v>
      </c>
      <c r="G218" s="58">
        <v>6000</v>
      </c>
      <c r="H218" s="58">
        <v>0</v>
      </c>
      <c r="I218" s="58">
        <f t="shared" ref="I218:I221" si="299">SUM(J218:L218)</f>
        <v>0</v>
      </c>
      <c r="J218" s="59">
        <v>0</v>
      </c>
      <c r="K218" s="58">
        <v>0</v>
      </c>
      <c r="L218" s="58">
        <v>0</v>
      </c>
      <c r="M218" s="58">
        <f t="shared" ref="M218:M221" si="300">SUM(N218:P218)</f>
        <v>0</v>
      </c>
      <c r="N218" s="59">
        <v>0</v>
      </c>
      <c r="O218" s="58">
        <v>0</v>
      </c>
      <c r="P218" s="58">
        <v>0</v>
      </c>
      <c r="Q218" s="60" t="s">
        <v>55</v>
      </c>
      <c r="R218" s="131" t="s">
        <v>41</v>
      </c>
      <c r="S218" s="74">
        <v>44274</v>
      </c>
      <c r="T218" s="74">
        <f t="shared" ref="T218:T221" si="301">S218+10</f>
        <v>44284</v>
      </c>
      <c r="U218" s="74">
        <f t="shared" ref="U218:U221" si="302">T218+7</f>
        <v>44291</v>
      </c>
      <c r="V218" s="74">
        <f t="shared" ref="V218:V221" si="303">U218+10</f>
        <v>44301</v>
      </c>
      <c r="W218" s="74">
        <f t="shared" ref="W218:W219" si="304">V218+60</f>
        <v>44361</v>
      </c>
      <c r="X218" s="130"/>
      <c r="Y218" s="130"/>
      <c r="Z218" s="130"/>
      <c r="AA218" s="130"/>
      <c r="AB218" s="130"/>
      <c r="AC218" s="74">
        <f t="shared" ref="AC218:AC219" si="305">U218+2</f>
        <v>44293</v>
      </c>
      <c r="AD218" s="74">
        <f t="shared" ref="AD218:AD221" si="306">V218+1</f>
        <v>44302</v>
      </c>
      <c r="AE218" s="74">
        <f t="shared" ref="AE218:AE221" si="307">W218</f>
        <v>44361</v>
      </c>
      <c r="AF218" s="74">
        <f t="shared" ref="AF218:AF219" si="308">W218+21</f>
        <v>44382</v>
      </c>
      <c r="AG218" s="130"/>
      <c r="AH218" s="130"/>
      <c r="AI218" s="130"/>
      <c r="AJ218" s="130"/>
      <c r="AK218" s="130"/>
      <c r="AL218" s="130"/>
      <c r="AM218" s="130"/>
      <c r="AN218" s="130"/>
      <c r="AO218" s="130"/>
      <c r="AZ218" s="34">
        <f t="shared" si="246"/>
        <v>6000</v>
      </c>
      <c r="BA218" s="34">
        <f t="shared" si="247"/>
        <v>0</v>
      </c>
    </row>
    <row r="219" spans="1:53" s="128" customFormat="1" ht="15.75" outlineLevel="2" x14ac:dyDescent="0.25">
      <c r="A219" s="124" t="s">
        <v>459</v>
      </c>
      <c r="B219" s="129" t="s">
        <v>460</v>
      </c>
      <c r="C219" s="58">
        <v>0</v>
      </c>
      <c r="D219" s="58">
        <f t="shared" si="216"/>
        <v>6000</v>
      </c>
      <c r="E219" s="58">
        <v>6000</v>
      </c>
      <c r="F219" s="58">
        <v>0</v>
      </c>
      <c r="G219" s="58">
        <v>6000</v>
      </c>
      <c r="H219" s="58">
        <v>0</v>
      </c>
      <c r="I219" s="58">
        <f t="shared" si="299"/>
        <v>0</v>
      </c>
      <c r="J219" s="59">
        <v>0</v>
      </c>
      <c r="K219" s="58">
        <v>0</v>
      </c>
      <c r="L219" s="58">
        <v>0</v>
      </c>
      <c r="M219" s="58">
        <f t="shared" si="300"/>
        <v>0</v>
      </c>
      <c r="N219" s="59">
        <v>0</v>
      </c>
      <c r="O219" s="58">
        <v>0</v>
      </c>
      <c r="P219" s="58">
        <v>0</v>
      </c>
      <c r="Q219" s="60" t="s">
        <v>55</v>
      </c>
      <c r="R219" s="131" t="s">
        <v>41</v>
      </c>
      <c r="S219" s="74">
        <v>44274</v>
      </c>
      <c r="T219" s="74">
        <f t="shared" si="301"/>
        <v>44284</v>
      </c>
      <c r="U219" s="74">
        <f t="shared" si="302"/>
        <v>44291</v>
      </c>
      <c r="V219" s="74">
        <f t="shared" si="303"/>
        <v>44301</v>
      </c>
      <c r="W219" s="74">
        <f t="shared" si="304"/>
        <v>44361</v>
      </c>
      <c r="X219" s="130"/>
      <c r="Y219" s="130"/>
      <c r="Z219" s="130"/>
      <c r="AA219" s="130"/>
      <c r="AB219" s="130"/>
      <c r="AC219" s="74">
        <f t="shared" si="305"/>
        <v>44293</v>
      </c>
      <c r="AD219" s="74">
        <f t="shared" si="306"/>
        <v>44302</v>
      </c>
      <c r="AE219" s="74">
        <f t="shared" si="307"/>
        <v>44361</v>
      </c>
      <c r="AF219" s="74">
        <f t="shared" si="308"/>
        <v>44382</v>
      </c>
      <c r="AG219" s="130"/>
      <c r="AH219" s="130"/>
      <c r="AI219" s="130"/>
      <c r="AJ219" s="130"/>
      <c r="AK219" s="130"/>
      <c r="AL219" s="130"/>
      <c r="AM219" s="130"/>
      <c r="AN219" s="130"/>
      <c r="AO219" s="130"/>
      <c r="AZ219" s="34">
        <f t="shared" si="246"/>
        <v>6000</v>
      </c>
      <c r="BA219" s="34">
        <f t="shared" si="247"/>
        <v>0</v>
      </c>
    </row>
    <row r="220" spans="1:53" s="112" customFormat="1" ht="15.75" outlineLevel="2" x14ac:dyDescent="0.2">
      <c r="A220" s="124" t="s">
        <v>461</v>
      </c>
      <c r="B220" s="78" t="s">
        <v>462</v>
      </c>
      <c r="C220" s="58">
        <v>0</v>
      </c>
      <c r="D220" s="58">
        <f t="shared" si="216"/>
        <v>8000</v>
      </c>
      <c r="E220" s="58">
        <f t="shared" ref="E220:E221" si="309">F220+G220+H220</f>
        <v>8000</v>
      </c>
      <c r="F220" s="58">
        <v>0</v>
      </c>
      <c r="G220" s="58">
        <v>8000</v>
      </c>
      <c r="H220" s="58">
        <v>0</v>
      </c>
      <c r="I220" s="58">
        <f t="shared" si="299"/>
        <v>0</v>
      </c>
      <c r="J220" s="59">
        <v>0</v>
      </c>
      <c r="K220" s="58">
        <v>0</v>
      </c>
      <c r="L220" s="58">
        <v>0</v>
      </c>
      <c r="M220" s="58">
        <f t="shared" si="300"/>
        <v>0</v>
      </c>
      <c r="N220" s="59">
        <v>0</v>
      </c>
      <c r="O220" s="58">
        <v>0</v>
      </c>
      <c r="P220" s="58">
        <v>0</v>
      </c>
      <c r="Q220" s="60" t="s">
        <v>55</v>
      </c>
      <c r="R220" s="74">
        <v>44317</v>
      </c>
      <c r="S220" s="74">
        <f t="shared" ref="S220:S221" si="310">R220+5</f>
        <v>44322</v>
      </c>
      <c r="T220" s="74">
        <f t="shared" si="301"/>
        <v>44332</v>
      </c>
      <c r="U220" s="74">
        <f t="shared" si="302"/>
        <v>44339</v>
      </c>
      <c r="V220" s="74">
        <f t="shared" si="303"/>
        <v>44349</v>
      </c>
      <c r="W220" s="74">
        <f t="shared" ref="W220:W221" si="311">V220+90</f>
        <v>44439</v>
      </c>
      <c r="X220" s="74"/>
      <c r="Y220" s="74"/>
      <c r="Z220" s="74"/>
      <c r="AA220" s="74"/>
      <c r="AB220" s="74"/>
      <c r="AC220" s="74" t="s">
        <v>55</v>
      </c>
      <c r="AD220" s="74">
        <f t="shared" si="306"/>
        <v>44350</v>
      </c>
      <c r="AE220" s="74">
        <f t="shared" si="307"/>
        <v>44439</v>
      </c>
      <c r="AF220" s="74" t="s">
        <v>55</v>
      </c>
      <c r="AG220" s="58"/>
      <c r="AH220" s="58"/>
      <c r="AI220" s="58"/>
      <c r="AJ220" s="58"/>
      <c r="AK220" s="58"/>
      <c r="AL220" s="58"/>
      <c r="AM220" s="58"/>
      <c r="AN220" s="58"/>
      <c r="AO220" s="58"/>
      <c r="AP220" s="113"/>
      <c r="AZ220" s="34">
        <f t="shared" si="246"/>
        <v>8000</v>
      </c>
      <c r="BA220" s="34">
        <f t="shared" si="247"/>
        <v>0</v>
      </c>
    </row>
    <row r="221" spans="1:53" s="112" customFormat="1" ht="15.75" outlineLevel="2" x14ac:dyDescent="0.2">
      <c r="A221" s="124" t="s">
        <v>463</v>
      </c>
      <c r="B221" s="78" t="s">
        <v>464</v>
      </c>
      <c r="C221" s="58">
        <v>0</v>
      </c>
      <c r="D221" s="58">
        <f t="shared" si="216"/>
        <v>8000</v>
      </c>
      <c r="E221" s="58">
        <f t="shared" si="309"/>
        <v>8000</v>
      </c>
      <c r="F221" s="58">
        <v>0</v>
      </c>
      <c r="G221" s="58">
        <v>8000</v>
      </c>
      <c r="H221" s="58">
        <v>0</v>
      </c>
      <c r="I221" s="58">
        <f t="shared" si="299"/>
        <v>0</v>
      </c>
      <c r="J221" s="59">
        <v>0</v>
      </c>
      <c r="K221" s="58">
        <v>0</v>
      </c>
      <c r="L221" s="58">
        <v>0</v>
      </c>
      <c r="M221" s="58">
        <f t="shared" si="300"/>
        <v>0</v>
      </c>
      <c r="N221" s="59">
        <v>0</v>
      </c>
      <c r="O221" s="58">
        <v>0</v>
      </c>
      <c r="P221" s="58">
        <v>0</v>
      </c>
      <c r="Q221" s="60" t="s">
        <v>55</v>
      </c>
      <c r="R221" s="74">
        <v>44317</v>
      </c>
      <c r="S221" s="74">
        <f t="shared" si="310"/>
        <v>44322</v>
      </c>
      <c r="T221" s="74">
        <f t="shared" si="301"/>
        <v>44332</v>
      </c>
      <c r="U221" s="74">
        <f t="shared" si="302"/>
        <v>44339</v>
      </c>
      <c r="V221" s="74">
        <f t="shared" si="303"/>
        <v>44349</v>
      </c>
      <c r="W221" s="74">
        <f t="shared" si="311"/>
        <v>44439</v>
      </c>
      <c r="X221" s="74"/>
      <c r="Y221" s="74"/>
      <c r="Z221" s="74"/>
      <c r="AA221" s="74"/>
      <c r="AB221" s="74"/>
      <c r="AC221" s="74" t="s">
        <v>55</v>
      </c>
      <c r="AD221" s="74">
        <f t="shared" si="306"/>
        <v>44350</v>
      </c>
      <c r="AE221" s="74">
        <f t="shared" si="307"/>
        <v>44439</v>
      </c>
      <c r="AF221" s="74" t="s">
        <v>55</v>
      </c>
      <c r="AG221" s="58"/>
      <c r="AH221" s="58"/>
      <c r="AI221" s="58"/>
      <c r="AJ221" s="58"/>
      <c r="AK221" s="58"/>
      <c r="AL221" s="58"/>
      <c r="AM221" s="58"/>
      <c r="AN221" s="58"/>
      <c r="AO221" s="58"/>
      <c r="AP221" s="113"/>
      <c r="AZ221" s="34">
        <f t="shared" si="246"/>
        <v>8000</v>
      </c>
      <c r="BA221" s="34">
        <f t="shared" si="247"/>
        <v>0</v>
      </c>
    </row>
    <row r="222" spans="1:53" s="112" customFormat="1" ht="15.75" outlineLevel="2" x14ac:dyDescent="0.2">
      <c r="A222" s="124" t="s">
        <v>886</v>
      </c>
      <c r="B222" s="78" t="s">
        <v>799</v>
      </c>
      <c r="C222" s="58">
        <v>0</v>
      </c>
      <c r="D222" s="58">
        <f t="shared" ref="D222:D223" si="312">E222+I222+M222</f>
        <v>7000</v>
      </c>
      <c r="E222" s="58">
        <f t="shared" ref="E222:E223" si="313">SUM(F222:H222)</f>
        <v>0</v>
      </c>
      <c r="F222" s="58">
        <v>0</v>
      </c>
      <c r="G222" s="58">
        <v>0</v>
      </c>
      <c r="H222" s="59">
        <v>0</v>
      </c>
      <c r="I222" s="58">
        <f t="shared" ref="I222:I223" si="314">SUM(J222:L222)</f>
        <v>7000</v>
      </c>
      <c r="J222" s="59">
        <v>0</v>
      </c>
      <c r="K222" s="58">
        <v>7000</v>
      </c>
      <c r="L222" s="58">
        <v>0</v>
      </c>
      <c r="M222" s="58">
        <f t="shared" ref="M222:M223" si="315">SUM(N222:P222)</f>
        <v>0</v>
      </c>
      <c r="N222" s="58">
        <v>0</v>
      </c>
      <c r="O222" s="58">
        <v>0</v>
      </c>
      <c r="P222" s="58">
        <v>0</v>
      </c>
      <c r="Q222" s="60" t="s">
        <v>55</v>
      </c>
      <c r="R222" s="74">
        <v>44317</v>
      </c>
      <c r="S222" s="74">
        <f t="shared" ref="S222" si="316">R222+5</f>
        <v>44322</v>
      </c>
      <c r="T222" s="74">
        <f t="shared" ref="T222" si="317">S222+10</f>
        <v>44332</v>
      </c>
      <c r="U222" s="74">
        <f t="shared" ref="U222" si="318">T222+7</f>
        <v>44339</v>
      </c>
      <c r="V222" s="74">
        <f t="shared" ref="V222" si="319">U222+10</f>
        <v>44349</v>
      </c>
      <c r="W222" s="74">
        <f t="shared" ref="W222" si="320">V222+90</f>
        <v>44439</v>
      </c>
      <c r="X222" s="74"/>
      <c r="Y222" s="74"/>
      <c r="Z222" s="74"/>
      <c r="AA222" s="74"/>
      <c r="AB222" s="74"/>
      <c r="AC222" s="74" t="s">
        <v>55</v>
      </c>
      <c r="AD222" s="74">
        <f t="shared" ref="AD222" si="321">V222+1</f>
        <v>44350</v>
      </c>
      <c r="AE222" s="74">
        <f t="shared" ref="AE222" si="322">W222</f>
        <v>44439</v>
      </c>
      <c r="AF222" s="74" t="s">
        <v>55</v>
      </c>
      <c r="AG222" s="58"/>
      <c r="AH222" s="58"/>
      <c r="AI222" s="58"/>
      <c r="AJ222" s="58"/>
      <c r="AK222" s="58"/>
      <c r="AL222" s="58"/>
      <c r="AM222" s="58"/>
      <c r="AN222" s="58"/>
      <c r="AO222" s="58"/>
      <c r="AP222" s="113"/>
      <c r="AZ222" s="34">
        <f t="shared" ref="AZ222:AZ223" si="323">SUM(F222:H222)</f>
        <v>0</v>
      </c>
      <c r="BA222" s="34">
        <f t="shared" ref="BA222:BA223" si="324">AZ222-E222</f>
        <v>0</v>
      </c>
    </row>
    <row r="223" spans="1:53" s="149" customFormat="1" ht="15.75" outlineLevel="2" x14ac:dyDescent="0.25">
      <c r="A223" s="124" t="s">
        <v>893</v>
      </c>
      <c r="B223" s="206" t="s">
        <v>930</v>
      </c>
      <c r="C223" s="58">
        <v>0</v>
      </c>
      <c r="D223" s="58">
        <f t="shared" si="312"/>
        <v>4000</v>
      </c>
      <c r="E223" s="58">
        <f t="shared" si="313"/>
        <v>0</v>
      </c>
      <c r="F223" s="58">
        <v>0</v>
      </c>
      <c r="G223" s="58">
        <v>0</v>
      </c>
      <c r="H223" s="59">
        <v>0</v>
      </c>
      <c r="I223" s="58">
        <f t="shared" si="314"/>
        <v>0</v>
      </c>
      <c r="J223" s="59">
        <v>0</v>
      </c>
      <c r="K223" s="58">
        <v>0</v>
      </c>
      <c r="L223" s="58">
        <v>0</v>
      </c>
      <c r="M223" s="58">
        <f t="shared" si="315"/>
        <v>4000</v>
      </c>
      <c r="N223" s="59">
        <v>0</v>
      </c>
      <c r="O223" s="58">
        <v>4000</v>
      </c>
      <c r="P223" s="58">
        <v>0</v>
      </c>
      <c r="Q223" s="58" t="s">
        <v>214</v>
      </c>
      <c r="R223" s="74">
        <f t="shared" ref="R223" si="325">W223+30</f>
        <v>44377</v>
      </c>
      <c r="S223" s="74">
        <v>44260</v>
      </c>
      <c r="T223" s="74">
        <f>S223+10</f>
        <v>44270</v>
      </c>
      <c r="U223" s="74">
        <f>T223+7</f>
        <v>44277</v>
      </c>
      <c r="V223" s="74">
        <f>U223+10</f>
        <v>44287</v>
      </c>
      <c r="W223" s="82">
        <f t="shared" ref="W223" si="326">V223+60</f>
        <v>44347</v>
      </c>
      <c r="X223" s="74"/>
      <c r="Y223" s="74"/>
      <c r="Z223" s="74"/>
      <c r="AA223" s="74"/>
      <c r="AB223" s="74"/>
      <c r="AC223" s="74" t="s">
        <v>41</v>
      </c>
      <c r="AD223" s="74" t="s">
        <v>41</v>
      </c>
      <c r="AE223" s="74" t="s">
        <v>41</v>
      </c>
      <c r="AF223" s="74" t="s">
        <v>41</v>
      </c>
      <c r="AG223" s="58"/>
      <c r="AH223" s="58"/>
      <c r="AI223" s="58"/>
      <c r="AJ223" s="58"/>
      <c r="AK223" s="58"/>
      <c r="AL223" s="58"/>
      <c r="AM223" s="58"/>
      <c r="AN223" s="58"/>
      <c r="AO223" s="58"/>
      <c r="AP223" s="148" t="s">
        <v>506</v>
      </c>
      <c r="AZ223" s="34">
        <f t="shared" si="323"/>
        <v>0</v>
      </c>
      <c r="BA223" s="34">
        <f t="shared" si="324"/>
        <v>0</v>
      </c>
    </row>
    <row r="224" spans="1:53" s="54" customFormat="1" ht="15.75" outlineLevel="1" x14ac:dyDescent="0.2">
      <c r="A224" s="101" t="s">
        <v>465</v>
      </c>
      <c r="B224" s="29" t="s">
        <v>466</v>
      </c>
      <c r="C224" s="31">
        <f>SUM(C225:C241)</f>
        <v>12.439500000000001</v>
      </c>
      <c r="D224" s="31">
        <f t="shared" ref="D224:P224" si="327">SUM(D225:D241)</f>
        <v>88000</v>
      </c>
      <c r="E224" s="31">
        <f t="shared" si="327"/>
        <v>76500</v>
      </c>
      <c r="F224" s="31">
        <f t="shared" si="327"/>
        <v>0</v>
      </c>
      <c r="G224" s="31">
        <f t="shared" si="327"/>
        <v>76500</v>
      </c>
      <c r="H224" s="31">
        <f t="shared" si="327"/>
        <v>0</v>
      </c>
      <c r="I224" s="31">
        <f t="shared" si="327"/>
        <v>0</v>
      </c>
      <c r="J224" s="31">
        <f t="shared" si="327"/>
        <v>0</v>
      </c>
      <c r="K224" s="31">
        <f t="shared" si="327"/>
        <v>0</v>
      </c>
      <c r="L224" s="31">
        <f t="shared" si="327"/>
        <v>0</v>
      </c>
      <c r="M224" s="31">
        <f t="shared" si="327"/>
        <v>11500</v>
      </c>
      <c r="N224" s="31">
        <f t="shared" si="327"/>
        <v>0</v>
      </c>
      <c r="O224" s="31">
        <f t="shared" si="327"/>
        <v>11500</v>
      </c>
      <c r="P224" s="31">
        <f t="shared" si="327"/>
        <v>0</v>
      </c>
      <c r="Q224" s="72" t="s">
        <v>41</v>
      </c>
      <c r="R224" s="72" t="s">
        <v>41</v>
      </c>
      <c r="S224" s="72" t="s">
        <v>41</v>
      </c>
      <c r="T224" s="72" t="s">
        <v>41</v>
      </c>
      <c r="U224" s="72" t="s">
        <v>41</v>
      </c>
      <c r="V224" s="72" t="s">
        <v>41</v>
      </c>
      <c r="W224" s="72" t="s">
        <v>41</v>
      </c>
      <c r="X224" s="72" t="s">
        <v>41</v>
      </c>
      <c r="Y224" s="72" t="s">
        <v>41</v>
      </c>
      <c r="Z224" s="72" t="s">
        <v>41</v>
      </c>
      <c r="AA224" s="72" t="s">
        <v>41</v>
      </c>
      <c r="AB224" s="72" t="s">
        <v>41</v>
      </c>
      <c r="AC224" s="72" t="s">
        <v>41</v>
      </c>
      <c r="AD224" s="72" t="s">
        <v>41</v>
      </c>
      <c r="AE224" s="72" t="s">
        <v>41</v>
      </c>
      <c r="AF224" s="72" t="s">
        <v>41</v>
      </c>
      <c r="AG224" s="52" t="s">
        <v>41</v>
      </c>
      <c r="AH224" s="52" t="s">
        <v>41</v>
      </c>
      <c r="AI224" s="52" t="s">
        <v>41</v>
      </c>
      <c r="AJ224" s="52" t="s">
        <v>41</v>
      </c>
      <c r="AK224" s="52" t="s">
        <v>41</v>
      </c>
      <c r="AL224" s="52" t="s">
        <v>41</v>
      </c>
      <c r="AM224" s="52" t="s">
        <v>41</v>
      </c>
      <c r="AN224" s="52" t="s">
        <v>41</v>
      </c>
      <c r="AO224" s="52" t="s">
        <v>41</v>
      </c>
      <c r="AP224" s="53"/>
      <c r="AZ224" s="34">
        <f t="shared" si="246"/>
        <v>76500</v>
      </c>
      <c r="BA224" s="34">
        <f t="shared" si="247"/>
        <v>0</v>
      </c>
    </row>
    <row r="225" spans="1:244" s="134" customFormat="1" ht="15.75" outlineLevel="2" x14ac:dyDescent="0.2">
      <c r="A225" s="124" t="s">
        <v>467</v>
      </c>
      <c r="B225" s="63" t="s">
        <v>468</v>
      </c>
      <c r="C225" s="58">
        <v>1.5</v>
      </c>
      <c r="D225" s="58">
        <f t="shared" si="216"/>
        <v>2500</v>
      </c>
      <c r="E225" s="58">
        <f>SUM(F225:H225)</f>
        <v>2500</v>
      </c>
      <c r="F225" s="58">
        <v>0</v>
      </c>
      <c r="G225" s="58">
        <v>2500</v>
      </c>
      <c r="H225" s="59">
        <v>0</v>
      </c>
      <c r="I225" s="58">
        <f t="shared" ref="I225:I237" si="328">SUM(J225:L225)</f>
        <v>0</v>
      </c>
      <c r="J225" s="59">
        <v>0</v>
      </c>
      <c r="K225" s="58">
        <v>0</v>
      </c>
      <c r="L225" s="58">
        <v>0</v>
      </c>
      <c r="M225" s="58">
        <f t="shared" ref="M225:M236" si="329">SUM(N225:P225)</f>
        <v>0</v>
      </c>
      <c r="N225" s="59">
        <v>0</v>
      </c>
      <c r="O225" s="58">
        <v>0</v>
      </c>
      <c r="P225" s="58">
        <v>0</v>
      </c>
      <c r="Q225" s="60" t="s">
        <v>55</v>
      </c>
      <c r="R225" s="74">
        <v>44273</v>
      </c>
      <c r="S225" s="74">
        <f>R225+5</f>
        <v>44278</v>
      </c>
      <c r="T225" s="74">
        <f>S225+10</f>
        <v>44288</v>
      </c>
      <c r="U225" s="74">
        <f>T225+7</f>
        <v>44295</v>
      </c>
      <c r="V225" s="74">
        <f>U225+10</f>
        <v>44305</v>
      </c>
      <c r="W225" s="74">
        <f>V225+120</f>
        <v>44425</v>
      </c>
      <c r="X225" s="74"/>
      <c r="Y225" s="74"/>
      <c r="Z225" s="74"/>
      <c r="AA225" s="74"/>
      <c r="AB225" s="74"/>
      <c r="AC225" s="74" t="s">
        <v>55</v>
      </c>
      <c r="AD225" s="74">
        <f>V225+1</f>
        <v>44306</v>
      </c>
      <c r="AE225" s="74">
        <f>W225</f>
        <v>44425</v>
      </c>
      <c r="AF225" s="74" t="s">
        <v>55</v>
      </c>
      <c r="AG225" s="58"/>
      <c r="AH225" s="58"/>
      <c r="AI225" s="58"/>
      <c r="AJ225" s="58"/>
      <c r="AK225" s="58"/>
      <c r="AL225" s="58"/>
      <c r="AM225" s="58"/>
      <c r="AN225" s="58"/>
      <c r="AO225" s="58"/>
      <c r="AZ225" s="34">
        <f t="shared" si="246"/>
        <v>2500</v>
      </c>
      <c r="BA225" s="34">
        <f t="shared" si="247"/>
        <v>0</v>
      </c>
    </row>
    <row r="226" spans="1:244" s="134" customFormat="1" ht="15.75" outlineLevel="2" x14ac:dyDescent="0.2">
      <c r="A226" s="124" t="s">
        <v>469</v>
      </c>
      <c r="B226" s="63" t="s">
        <v>470</v>
      </c>
      <c r="C226" s="58">
        <v>2</v>
      </c>
      <c r="D226" s="58">
        <f t="shared" si="216"/>
        <v>4000</v>
      </c>
      <c r="E226" s="96">
        <f>SUM(F226:H226)</f>
        <v>4000</v>
      </c>
      <c r="F226" s="58">
        <v>0</v>
      </c>
      <c r="G226" s="58">
        <v>4000</v>
      </c>
      <c r="H226" s="59">
        <v>0</v>
      </c>
      <c r="I226" s="58">
        <f t="shared" si="328"/>
        <v>0</v>
      </c>
      <c r="J226" s="59">
        <v>0</v>
      </c>
      <c r="K226" s="58">
        <v>0</v>
      </c>
      <c r="L226" s="58">
        <v>0</v>
      </c>
      <c r="M226" s="58">
        <f t="shared" si="329"/>
        <v>0</v>
      </c>
      <c r="N226" s="59">
        <v>0</v>
      </c>
      <c r="O226" s="58">
        <v>0</v>
      </c>
      <c r="P226" s="58">
        <v>0</v>
      </c>
      <c r="Q226" s="60" t="s">
        <v>55</v>
      </c>
      <c r="R226" s="74">
        <v>44274</v>
      </c>
      <c r="S226" s="74">
        <f>R226+5</f>
        <v>44279</v>
      </c>
      <c r="T226" s="74">
        <f>S226+10</f>
        <v>44289</v>
      </c>
      <c r="U226" s="74">
        <f>T226+7</f>
        <v>44296</v>
      </c>
      <c r="V226" s="74">
        <f>U226+10</f>
        <v>44306</v>
      </c>
      <c r="W226" s="74">
        <f>V226+120</f>
        <v>44426</v>
      </c>
      <c r="X226" s="74"/>
      <c r="Y226" s="74"/>
      <c r="Z226" s="74"/>
      <c r="AA226" s="74"/>
      <c r="AB226" s="74"/>
      <c r="AC226" s="74" t="s">
        <v>55</v>
      </c>
      <c r="AD226" s="74">
        <f>V226+1</f>
        <v>44307</v>
      </c>
      <c r="AE226" s="74">
        <f>W226</f>
        <v>44426</v>
      </c>
      <c r="AF226" s="74" t="s">
        <v>55</v>
      </c>
      <c r="AG226" s="58"/>
      <c r="AH226" s="58"/>
      <c r="AI226" s="58"/>
      <c r="AJ226" s="58"/>
      <c r="AK226" s="58"/>
      <c r="AL226" s="58"/>
      <c r="AM226" s="58"/>
      <c r="AN226" s="58"/>
      <c r="AO226" s="58"/>
      <c r="AP226" s="126" t="s">
        <v>471</v>
      </c>
      <c r="AZ226" s="34">
        <f t="shared" si="246"/>
        <v>4000</v>
      </c>
      <c r="BA226" s="34">
        <f t="shared" si="247"/>
        <v>0</v>
      </c>
    </row>
    <row r="227" spans="1:244" s="91" customFormat="1" ht="15.75" outlineLevel="2" x14ac:dyDescent="0.25">
      <c r="A227" s="124" t="s">
        <v>472</v>
      </c>
      <c r="B227" s="57" t="s">
        <v>473</v>
      </c>
      <c r="C227" s="58">
        <v>2.8395000000000001</v>
      </c>
      <c r="D227" s="58">
        <f t="shared" si="216"/>
        <v>18000</v>
      </c>
      <c r="E227" s="58">
        <f>SUM(F227:H227)</f>
        <v>18000</v>
      </c>
      <c r="F227" s="58">
        <v>0</v>
      </c>
      <c r="G227" s="58">
        <v>18000</v>
      </c>
      <c r="H227" s="58">
        <v>0</v>
      </c>
      <c r="I227" s="58">
        <f t="shared" si="328"/>
        <v>0</v>
      </c>
      <c r="J227" s="59">
        <v>0</v>
      </c>
      <c r="K227" s="58">
        <v>0</v>
      </c>
      <c r="L227" s="58">
        <v>0</v>
      </c>
      <c r="M227" s="58">
        <f t="shared" si="329"/>
        <v>0</v>
      </c>
      <c r="N227" s="59">
        <v>0</v>
      </c>
      <c r="O227" s="58">
        <v>0</v>
      </c>
      <c r="P227" s="58">
        <v>0</v>
      </c>
      <c r="Q227" s="60" t="s">
        <v>163</v>
      </c>
      <c r="R227" s="74">
        <v>44348</v>
      </c>
      <c r="S227" s="74">
        <f>R227+5</f>
        <v>44353</v>
      </c>
      <c r="T227" s="74">
        <f t="shared" ref="T227" si="330">S227+10</f>
        <v>44363</v>
      </c>
      <c r="U227" s="74">
        <f t="shared" ref="U227" si="331">T227+7</f>
        <v>44370</v>
      </c>
      <c r="V227" s="74">
        <f t="shared" ref="V227" si="332">U227+10</f>
        <v>44380</v>
      </c>
      <c r="W227" s="74">
        <f>V227+120</f>
        <v>44500</v>
      </c>
      <c r="X227" s="74"/>
      <c r="Y227" s="74"/>
      <c r="Z227" s="74"/>
      <c r="AA227" s="74"/>
      <c r="AB227" s="74"/>
      <c r="AC227" s="74">
        <f t="shared" ref="AC227" si="333">U227+2</f>
        <v>44372</v>
      </c>
      <c r="AD227" s="74">
        <f t="shared" ref="AD227" si="334">V227+1</f>
        <v>44381</v>
      </c>
      <c r="AE227" s="74">
        <v>44500</v>
      </c>
      <c r="AF227" s="74">
        <f t="shared" ref="AF227" si="335">W227+10</f>
        <v>44510</v>
      </c>
      <c r="AG227" s="58"/>
      <c r="AH227" s="58"/>
      <c r="AI227" s="58"/>
      <c r="AJ227" s="58"/>
      <c r="AK227" s="58"/>
      <c r="AL227" s="58"/>
      <c r="AM227" s="58"/>
      <c r="AN227" s="58"/>
      <c r="AO227" s="58"/>
      <c r="AP227" s="89" t="s">
        <v>474</v>
      </c>
      <c r="AQ227" s="90"/>
      <c r="AR227" s="90"/>
      <c r="AS227" s="90"/>
      <c r="AT227" s="90"/>
      <c r="AU227" s="90"/>
      <c r="AV227" s="90"/>
      <c r="AW227" s="90"/>
      <c r="AX227" s="90"/>
      <c r="AY227" s="90"/>
      <c r="AZ227" s="34">
        <f t="shared" si="246"/>
        <v>18000</v>
      </c>
      <c r="BA227" s="34">
        <f t="shared" si="247"/>
        <v>0</v>
      </c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  <c r="EN227" s="90"/>
      <c r="EO227" s="90"/>
      <c r="EP227" s="90"/>
      <c r="EQ227" s="90"/>
      <c r="ER227" s="90"/>
      <c r="ES227" s="90"/>
      <c r="ET227" s="90"/>
      <c r="EU227" s="90"/>
      <c r="EV227" s="90"/>
      <c r="EW227" s="90"/>
      <c r="EX227" s="90"/>
      <c r="EY227" s="90"/>
      <c r="EZ227" s="90"/>
      <c r="FA227" s="90"/>
      <c r="FB227" s="90"/>
      <c r="FC227" s="90"/>
      <c r="FD227" s="90"/>
      <c r="FE227" s="90"/>
      <c r="FF227" s="90"/>
      <c r="FG227" s="90"/>
      <c r="FH227" s="90"/>
      <c r="FI227" s="90"/>
      <c r="FJ227" s="90"/>
      <c r="FK227" s="90"/>
      <c r="FL227" s="90"/>
      <c r="FM227" s="90"/>
      <c r="FN227" s="90"/>
      <c r="FO227" s="90"/>
      <c r="FP227" s="90"/>
      <c r="FQ227" s="90"/>
      <c r="FR227" s="90"/>
      <c r="FS227" s="90"/>
      <c r="FT227" s="90"/>
      <c r="FU227" s="90"/>
      <c r="FV227" s="90"/>
      <c r="FW227" s="90"/>
      <c r="FX227" s="90"/>
      <c r="FY227" s="90"/>
      <c r="FZ227" s="90"/>
      <c r="GA227" s="90"/>
      <c r="GB227" s="90"/>
      <c r="GC227" s="90"/>
      <c r="GD227" s="90"/>
      <c r="GE227" s="90"/>
      <c r="GF227" s="90"/>
      <c r="GG227" s="90"/>
      <c r="GH227" s="90"/>
      <c r="GI227" s="90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90"/>
      <c r="GX227" s="90"/>
      <c r="GY227" s="90"/>
      <c r="GZ227" s="90"/>
      <c r="HA227" s="90"/>
      <c r="HB227" s="90"/>
      <c r="HC227" s="90"/>
      <c r="HD227" s="90"/>
      <c r="HE227" s="90"/>
      <c r="HF227" s="90"/>
      <c r="HG227" s="90"/>
      <c r="HH227" s="90"/>
      <c r="HI227" s="90"/>
      <c r="HJ227" s="90"/>
      <c r="HK227" s="90"/>
      <c r="HL227" s="90"/>
      <c r="HM227" s="90"/>
      <c r="HN227" s="90"/>
      <c r="HO227" s="90"/>
      <c r="HP227" s="90"/>
      <c r="HQ227" s="90"/>
      <c r="HR227" s="90"/>
      <c r="HS227" s="90"/>
      <c r="HT227" s="90"/>
      <c r="HU227" s="90"/>
      <c r="HV227" s="90"/>
      <c r="HW227" s="90"/>
      <c r="HX227" s="90"/>
      <c r="HY227" s="90"/>
      <c r="HZ227" s="90"/>
      <c r="IA227" s="90"/>
      <c r="IB227" s="90"/>
      <c r="IC227" s="90"/>
      <c r="ID227" s="90"/>
      <c r="IE227" s="90"/>
      <c r="IF227" s="90"/>
      <c r="IG227" s="90"/>
      <c r="IH227" s="90"/>
      <c r="II227" s="90"/>
      <c r="IJ227" s="90"/>
    </row>
    <row r="228" spans="1:244" s="136" customFormat="1" ht="30" outlineLevel="2" x14ac:dyDescent="0.2">
      <c r="A228" s="124" t="s">
        <v>475</v>
      </c>
      <c r="B228" s="63" t="s">
        <v>910</v>
      </c>
      <c r="C228" s="58">
        <v>0</v>
      </c>
      <c r="D228" s="58">
        <f t="shared" si="216"/>
        <v>4000</v>
      </c>
      <c r="E228" s="58">
        <f>SUM(F228:H228)</f>
        <v>4000</v>
      </c>
      <c r="F228" s="58">
        <v>0</v>
      </c>
      <c r="G228" s="58">
        <v>4000</v>
      </c>
      <c r="H228" s="59">
        <v>0</v>
      </c>
      <c r="I228" s="58">
        <f t="shared" si="328"/>
        <v>0</v>
      </c>
      <c r="J228" s="59">
        <v>0</v>
      </c>
      <c r="K228" s="58">
        <v>0</v>
      </c>
      <c r="L228" s="58">
        <v>0</v>
      </c>
      <c r="M228" s="58">
        <f t="shared" si="329"/>
        <v>0</v>
      </c>
      <c r="N228" s="59">
        <v>0</v>
      </c>
      <c r="O228" s="58">
        <v>0</v>
      </c>
      <c r="P228" s="58">
        <v>0</v>
      </c>
      <c r="Q228" s="60" t="s">
        <v>214</v>
      </c>
      <c r="R228" s="74">
        <v>44349</v>
      </c>
      <c r="S228" s="74">
        <f>R228+5</f>
        <v>44354</v>
      </c>
      <c r="T228" s="74">
        <f>S228+10</f>
        <v>44364</v>
      </c>
      <c r="U228" s="74">
        <f>T228+7</f>
        <v>44371</v>
      </c>
      <c r="V228" s="74">
        <f>U228+10</f>
        <v>44381</v>
      </c>
      <c r="W228" s="74">
        <f>V228+120</f>
        <v>44501</v>
      </c>
      <c r="X228" s="74"/>
      <c r="Y228" s="74"/>
      <c r="Z228" s="74"/>
      <c r="AA228" s="74"/>
      <c r="AB228" s="74"/>
      <c r="AC228" s="74">
        <f>U228+2</f>
        <v>44373</v>
      </c>
      <c r="AD228" s="74">
        <f>V228+1</f>
        <v>44382</v>
      </c>
      <c r="AE228" s="74">
        <f>W228</f>
        <v>44501</v>
      </c>
      <c r="AF228" s="74">
        <f>W228+10</f>
        <v>44511</v>
      </c>
      <c r="AG228" s="58"/>
      <c r="AH228" s="58"/>
      <c r="AI228" s="58"/>
      <c r="AJ228" s="58"/>
      <c r="AK228" s="58"/>
      <c r="AL228" s="58"/>
      <c r="AM228" s="58"/>
      <c r="AN228" s="58"/>
      <c r="AO228" s="58"/>
      <c r="AP228" s="135" t="s">
        <v>911</v>
      </c>
      <c r="AZ228" s="34">
        <f t="shared" si="246"/>
        <v>4000</v>
      </c>
      <c r="BA228" s="34">
        <f t="shared" si="247"/>
        <v>0</v>
      </c>
    </row>
    <row r="229" spans="1:244" s="136" customFormat="1" ht="30" outlineLevel="2" x14ac:dyDescent="0.2">
      <c r="A229" s="124" t="s">
        <v>475</v>
      </c>
      <c r="B229" s="63" t="s">
        <v>909</v>
      </c>
      <c r="C229" s="58">
        <v>0</v>
      </c>
      <c r="D229" s="58">
        <f t="shared" ref="D229" si="336">E229+I229+M229</f>
        <v>6000</v>
      </c>
      <c r="E229" s="58">
        <f>SUM(F229:H229)</f>
        <v>6000</v>
      </c>
      <c r="F229" s="58">
        <v>0</v>
      </c>
      <c r="G229" s="58">
        <v>6000</v>
      </c>
      <c r="H229" s="59">
        <v>0</v>
      </c>
      <c r="I229" s="58">
        <f t="shared" ref="I229" si="337">SUM(J229:L229)</f>
        <v>0</v>
      </c>
      <c r="J229" s="59">
        <v>0</v>
      </c>
      <c r="K229" s="58">
        <v>0</v>
      </c>
      <c r="L229" s="58">
        <v>0</v>
      </c>
      <c r="M229" s="58">
        <f t="shared" ref="M229" si="338">SUM(N229:P229)</f>
        <v>0</v>
      </c>
      <c r="N229" s="59">
        <v>0</v>
      </c>
      <c r="O229" s="58">
        <v>0</v>
      </c>
      <c r="P229" s="58">
        <v>0</v>
      </c>
      <c r="Q229" s="60" t="s">
        <v>214</v>
      </c>
      <c r="R229" s="74">
        <v>44349</v>
      </c>
      <c r="S229" s="74">
        <f>R229+5</f>
        <v>44354</v>
      </c>
      <c r="T229" s="74">
        <f>S229+10</f>
        <v>44364</v>
      </c>
      <c r="U229" s="74">
        <f>T229+7</f>
        <v>44371</v>
      </c>
      <c r="V229" s="74">
        <f>U229+10</f>
        <v>44381</v>
      </c>
      <c r="W229" s="74">
        <f>V229+120</f>
        <v>44501</v>
      </c>
      <c r="X229" s="74"/>
      <c r="Y229" s="74"/>
      <c r="Z229" s="74"/>
      <c r="AA229" s="74"/>
      <c r="AB229" s="74"/>
      <c r="AC229" s="74">
        <f>U229+2</f>
        <v>44373</v>
      </c>
      <c r="AD229" s="74">
        <f>V229+1</f>
        <v>44382</v>
      </c>
      <c r="AE229" s="74">
        <f>W229</f>
        <v>44501</v>
      </c>
      <c r="AF229" s="74">
        <f>W229+10</f>
        <v>44511</v>
      </c>
      <c r="AG229" s="58"/>
      <c r="AH229" s="58"/>
      <c r="AI229" s="58"/>
      <c r="AJ229" s="58"/>
      <c r="AK229" s="58"/>
      <c r="AL229" s="58"/>
      <c r="AM229" s="58"/>
      <c r="AN229" s="58"/>
      <c r="AO229" s="58"/>
      <c r="AP229" s="135" t="s">
        <v>911</v>
      </c>
      <c r="AZ229" s="34">
        <f t="shared" ref="AZ229" si="339">SUM(F229:H229)</f>
        <v>6000</v>
      </c>
      <c r="BA229" s="34">
        <f t="shared" ref="BA229" si="340">AZ229-E229</f>
        <v>0</v>
      </c>
    </row>
    <row r="230" spans="1:244" customFormat="1" ht="15.75" outlineLevel="2" x14ac:dyDescent="0.25">
      <c r="A230" s="124" t="s">
        <v>478</v>
      </c>
      <c r="B230" s="137" t="s">
        <v>479</v>
      </c>
      <c r="C230" s="58">
        <v>0</v>
      </c>
      <c r="D230" s="58">
        <f t="shared" si="216"/>
        <v>6000</v>
      </c>
      <c r="E230" s="58">
        <v>6000</v>
      </c>
      <c r="F230" s="58">
        <v>0</v>
      </c>
      <c r="G230" s="58">
        <v>6000</v>
      </c>
      <c r="H230" s="58">
        <v>0</v>
      </c>
      <c r="I230" s="58">
        <f t="shared" si="328"/>
        <v>0</v>
      </c>
      <c r="J230" s="59">
        <v>0</v>
      </c>
      <c r="K230" s="58">
        <v>0</v>
      </c>
      <c r="L230" s="58">
        <v>0</v>
      </c>
      <c r="M230" s="58">
        <f t="shared" si="329"/>
        <v>0</v>
      </c>
      <c r="N230" s="59">
        <v>0</v>
      </c>
      <c r="O230" s="58">
        <v>0</v>
      </c>
      <c r="P230" s="58">
        <v>0</v>
      </c>
      <c r="Q230" s="60" t="s">
        <v>55</v>
      </c>
      <c r="R230" s="127" t="s">
        <v>41</v>
      </c>
      <c r="S230" s="74">
        <v>44277</v>
      </c>
      <c r="T230" s="74">
        <f t="shared" ref="T230:T236" si="341">S230+10</f>
        <v>44287</v>
      </c>
      <c r="U230" s="74">
        <f t="shared" ref="U230:U236" si="342">T230+7</f>
        <v>44294</v>
      </c>
      <c r="V230" s="74">
        <f t="shared" ref="V230:V236" si="343">U230+10</f>
        <v>44304</v>
      </c>
      <c r="W230" s="82">
        <f t="shared" ref="W230:W235" si="344">V230+60</f>
        <v>44364</v>
      </c>
      <c r="X230" s="81"/>
      <c r="Y230" s="81"/>
      <c r="Z230" s="81"/>
      <c r="AA230" s="81"/>
      <c r="AB230" s="81"/>
      <c r="AC230" s="74">
        <f t="shared" ref="AC230:AC235" si="345">U230+2</f>
        <v>44296</v>
      </c>
      <c r="AD230" s="74">
        <f t="shared" ref="AD230:AD236" si="346">V230+1</f>
        <v>44305</v>
      </c>
      <c r="AE230" s="74">
        <f t="shared" ref="AE230:AE236" si="347">W230</f>
        <v>44364</v>
      </c>
      <c r="AF230" s="74">
        <f t="shared" ref="AF230:AF235" si="348">W230+21</f>
        <v>44385</v>
      </c>
      <c r="AG230" s="81"/>
      <c r="AH230" s="81"/>
      <c r="AI230" s="81"/>
      <c r="AJ230" s="81"/>
      <c r="AK230" s="81"/>
      <c r="AL230" s="81"/>
      <c r="AM230" s="81"/>
      <c r="AN230" s="81"/>
      <c r="AO230" s="81"/>
      <c r="AZ230" s="34">
        <f t="shared" si="246"/>
        <v>6000</v>
      </c>
      <c r="BA230" s="34">
        <f t="shared" si="247"/>
        <v>0</v>
      </c>
    </row>
    <row r="231" spans="1:244" customFormat="1" ht="15.75" outlineLevel="2" x14ac:dyDescent="0.25">
      <c r="A231" s="124" t="s">
        <v>480</v>
      </c>
      <c r="B231" s="137" t="s">
        <v>481</v>
      </c>
      <c r="C231" s="58">
        <v>0</v>
      </c>
      <c r="D231" s="58">
        <f t="shared" si="216"/>
        <v>6000</v>
      </c>
      <c r="E231" s="58">
        <v>6000</v>
      </c>
      <c r="F231" s="58">
        <v>0</v>
      </c>
      <c r="G231" s="58">
        <v>6000</v>
      </c>
      <c r="H231" s="58">
        <v>0</v>
      </c>
      <c r="I231" s="58">
        <f t="shared" si="328"/>
        <v>0</v>
      </c>
      <c r="J231" s="59">
        <v>0</v>
      </c>
      <c r="K231" s="58">
        <v>0</v>
      </c>
      <c r="L231" s="58">
        <v>0</v>
      </c>
      <c r="M231" s="58">
        <f t="shared" si="329"/>
        <v>0</v>
      </c>
      <c r="N231" s="59">
        <v>0</v>
      </c>
      <c r="O231" s="58">
        <v>0</v>
      </c>
      <c r="P231" s="58">
        <v>0</v>
      </c>
      <c r="Q231" s="60" t="s">
        <v>55</v>
      </c>
      <c r="R231" s="127" t="s">
        <v>41</v>
      </c>
      <c r="S231" s="74">
        <v>44277</v>
      </c>
      <c r="T231" s="74">
        <f t="shared" si="341"/>
        <v>44287</v>
      </c>
      <c r="U231" s="74">
        <f t="shared" si="342"/>
        <v>44294</v>
      </c>
      <c r="V231" s="74">
        <f t="shared" si="343"/>
        <v>44304</v>
      </c>
      <c r="W231" s="82">
        <f t="shared" si="344"/>
        <v>44364</v>
      </c>
      <c r="X231" s="81"/>
      <c r="Y231" s="81"/>
      <c r="Z231" s="81"/>
      <c r="AA231" s="81"/>
      <c r="AB231" s="81"/>
      <c r="AC231" s="74">
        <f t="shared" si="345"/>
        <v>44296</v>
      </c>
      <c r="AD231" s="74">
        <f t="shared" si="346"/>
        <v>44305</v>
      </c>
      <c r="AE231" s="74">
        <f t="shared" si="347"/>
        <v>44364</v>
      </c>
      <c r="AF231" s="74">
        <f t="shared" si="348"/>
        <v>44385</v>
      </c>
      <c r="AG231" s="81"/>
      <c r="AH231" s="81"/>
      <c r="AI231" s="81"/>
      <c r="AJ231" s="81"/>
      <c r="AK231" s="81"/>
      <c r="AL231" s="81"/>
      <c r="AM231" s="81"/>
      <c r="AN231" s="81"/>
      <c r="AO231" s="81"/>
      <c r="AZ231" s="34">
        <f t="shared" si="246"/>
        <v>6000</v>
      </c>
      <c r="BA231" s="34">
        <f t="shared" si="247"/>
        <v>0</v>
      </c>
    </row>
    <row r="232" spans="1:244" customFormat="1" ht="15.75" outlineLevel="2" x14ac:dyDescent="0.25">
      <c r="A232" s="124" t="s">
        <v>482</v>
      </c>
      <c r="B232" s="137" t="s">
        <v>483</v>
      </c>
      <c r="C232" s="58">
        <v>0</v>
      </c>
      <c r="D232" s="58">
        <f t="shared" si="216"/>
        <v>6000</v>
      </c>
      <c r="E232" s="58">
        <v>6000</v>
      </c>
      <c r="F232" s="58">
        <v>0</v>
      </c>
      <c r="G232" s="58">
        <v>6000</v>
      </c>
      <c r="H232" s="58">
        <v>0</v>
      </c>
      <c r="I232" s="58">
        <f t="shared" si="328"/>
        <v>0</v>
      </c>
      <c r="J232" s="59">
        <v>0</v>
      </c>
      <c r="K232" s="58">
        <v>0</v>
      </c>
      <c r="L232" s="58">
        <v>0</v>
      </c>
      <c r="M232" s="58">
        <f t="shared" si="329"/>
        <v>0</v>
      </c>
      <c r="N232" s="59">
        <v>0</v>
      </c>
      <c r="O232" s="58">
        <v>0</v>
      </c>
      <c r="P232" s="58">
        <v>0</v>
      </c>
      <c r="Q232" s="60" t="s">
        <v>55</v>
      </c>
      <c r="R232" s="127" t="s">
        <v>41</v>
      </c>
      <c r="S232" s="74">
        <v>44278</v>
      </c>
      <c r="T232" s="74">
        <f t="shared" si="341"/>
        <v>44288</v>
      </c>
      <c r="U232" s="74">
        <f t="shared" si="342"/>
        <v>44295</v>
      </c>
      <c r="V232" s="74">
        <f t="shared" si="343"/>
        <v>44305</v>
      </c>
      <c r="W232" s="82">
        <f t="shared" si="344"/>
        <v>44365</v>
      </c>
      <c r="X232" s="81"/>
      <c r="Y232" s="81"/>
      <c r="Z232" s="81"/>
      <c r="AA232" s="81"/>
      <c r="AB232" s="81"/>
      <c r="AC232" s="74">
        <f t="shared" si="345"/>
        <v>44297</v>
      </c>
      <c r="AD232" s="74">
        <f t="shared" si="346"/>
        <v>44306</v>
      </c>
      <c r="AE232" s="74">
        <f t="shared" si="347"/>
        <v>44365</v>
      </c>
      <c r="AF232" s="74">
        <f t="shared" si="348"/>
        <v>44386</v>
      </c>
      <c r="AG232" s="81"/>
      <c r="AH232" s="81"/>
      <c r="AI232" s="81"/>
      <c r="AJ232" s="81"/>
      <c r="AK232" s="81"/>
      <c r="AL232" s="81"/>
      <c r="AM232" s="81"/>
      <c r="AN232" s="81"/>
      <c r="AO232" s="81"/>
      <c r="AZ232" s="34">
        <f t="shared" si="246"/>
        <v>6000</v>
      </c>
      <c r="BA232" s="34">
        <f t="shared" si="247"/>
        <v>0</v>
      </c>
    </row>
    <row r="233" spans="1:244" customFormat="1" ht="15.75" outlineLevel="2" x14ac:dyDescent="0.25">
      <c r="A233" s="124" t="s">
        <v>484</v>
      </c>
      <c r="B233" s="137" t="s">
        <v>485</v>
      </c>
      <c r="C233" s="58">
        <v>0</v>
      </c>
      <c r="D233" s="58">
        <f t="shared" si="216"/>
        <v>6000</v>
      </c>
      <c r="E233" s="58">
        <v>6000</v>
      </c>
      <c r="F233" s="58">
        <v>0</v>
      </c>
      <c r="G233" s="58">
        <v>6000</v>
      </c>
      <c r="H233" s="58">
        <v>0</v>
      </c>
      <c r="I233" s="58">
        <f t="shared" si="328"/>
        <v>0</v>
      </c>
      <c r="J233" s="59">
        <v>0</v>
      </c>
      <c r="K233" s="58">
        <v>0</v>
      </c>
      <c r="L233" s="58">
        <v>0</v>
      </c>
      <c r="M233" s="58">
        <f t="shared" si="329"/>
        <v>0</v>
      </c>
      <c r="N233" s="59">
        <v>0</v>
      </c>
      <c r="O233" s="58">
        <v>0</v>
      </c>
      <c r="P233" s="58">
        <v>0</v>
      </c>
      <c r="Q233" s="60" t="s">
        <v>55</v>
      </c>
      <c r="R233" s="127" t="s">
        <v>41</v>
      </c>
      <c r="S233" s="74">
        <v>44278</v>
      </c>
      <c r="T233" s="74">
        <f t="shared" si="341"/>
        <v>44288</v>
      </c>
      <c r="U233" s="74">
        <f t="shared" si="342"/>
        <v>44295</v>
      </c>
      <c r="V233" s="74">
        <f t="shared" si="343"/>
        <v>44305</v>
      </c>
      <c r="W233" s="82">
        <f t="shared" si="344"/>
        <v>44365</v>
      </c>
      <c r="X233" s="81"/>
      <c r="Y233" s="81"/>
      <c r="Z233" s="81"/>
      <c r="AA233" s="81"/>
      <c r="AB233" s="81"/>
      <c r="AC233" s="74">
        <f t="shared" si="345"/>
        <v>44297</v>
      </c>
      <c r="AD233" s="74">
        <f t="shared" si="346"/>
        <v>44306</v>
      </c>
      <c r="AE233" s="74">
        <f t="shared" si="347"/>
        <v>44365</v>
      </c>
      <c r="AF233" s="74">
        <f t="shared" si="348"/>
        <v>44386</v>
      </c>
      <c r="AG233" s="81"/>
      <c r="AH233" s="81"/>
      <c r="AI233" s="81"/>
      <c r="AJ233" s="81"/>
      <c r="AK233" s="81"/>
      <c r="AL233" s="81"/>
      <c r="AM233" s="81"/>
      <c r="AN233" s="81"/>
      <c r="AO233" s="81"/>
      <c r="AZ233" s="34">
        <f t="shared" si="246"/>
        <v>6000</v>
      </c>
      <c r="BA233" s="34">
        <f t="shared" si="247"/>
        <v>0</v>
      </c>
    </row>
    <row r="234" spans="1:244" customFormat="1" ht="15.75" outlineLevel="2" x14ac:dyDescent="0.25">
      <c r="A234" s="124" t="s">
        <v>486</v>
      </c>
      <c r="B234" s="137" t="s">
        <v>487</v>
      </c>
      <c r="C234" s="58">
        <v>0</v>
      </c>
      <c r="D234" s="58">
        <f t="shared" si="216"/>
        <v>6000</v>
      </c>
      <c r="E234" s="58">
        <v>6000</v>
      </c>
      <c r="F234" s="58">
        <v>0</v>
      </c>
      <c r="G234" s="58">
        <v>6000</v>
      </c>
      <c r="H234" s="58">
        <v>0</v>
      </c>
      <c r="I234" s="58">
        <f t="shared" si="328"/>
        <v>0</v>
      </c>
      <c r="J234" s="59">
        <v>0</v>
      </c>
      <c r="K234" s="58">
        <v>0</v>
      </c>
      <c r="L234" s="58">
        <v>0</v>
      </c>
      <c r="M234" s="58">
        <f t="shared" si="329"/>
        <v>0</v>
      </c>
      <c r="N234" s="59">
        <v>0</v>
      </c>
      <c r="O234" s="58">
        <v>0</v>
      </c>
      <c r="P234" s="58">
        <v>0</v>
      </c>
      <c r="Q234" s="60" t="s">
        <v>55</v>
      </c>
      <c r="R234" s="127" t="s">
        <v>41</v>
      </c>
      <c r="S234" s="74">
        <v>44278</v>
      </c>
      <c r="T234" s="74">
        <f t="shared" si="341"/>
        <v>44288</v>
      </c>
      <c r="U234" s="74">
        <f t="shared" si="342"/>
        <v>44295</v>
      </c>
      <c r="V234" s="74">
        <f t="shared" si="343"/>
        <v>44305</v>
      </c>
      <c r="W234" s="82">
        <f t="shared" si="344"/>
        <v>44365</v>
      </c>
      <c r="X234" s="81"/>
      <c r="Y234" s="81"/>
      <c r="Z234" s="81"/>
      <c r="AA234" s="81"/>
      <c r="AB234" s="81"/>
      <c r="AC234" s="74">
        <f t="shared" si="345"/>
        <v>44297</v>
      </c>
      <c r="AD234" s="74">
        <f t="shared" si="346"/>
        <v>44306</v>
      </c>
      <c r="AE234" s="74">
        <f t="shared" si="347"/>
        <v>44365</v>
      </c>
      <c r="AF234" s="74">
        <f t="shared" si="348"/>
        <v>44386</v>
      </c>
      <c r="AG234" s="81"/>
      <c r="AH234" s="81"/>
      <c r="AI234" s="81"/>
      <c r="AJ234" s="81"/>
      <c r="AK234" s="81"/>
      <c r="AL234" s="81"/>
      <c r="AM234" s="81"/>
      <c r="AN234" s="81"/>
      <c r="AO234" s="81"/>
      <c r="AZ234" s="34">
        <f t="shared" si="246"/>
        <v>6000</v>
      </c>
      <c r="BA234" s="34">
        <f t="shared" si="247"/>
        <v>0</v>
      </c>
    </row>
    <row r="235" spans="1:244" customFormat="1" ht="15.75" outlineLevel="2" x14ac:dyDescent="0.25">
      <c r="A235" s="124" t="s">
        <v>488</v>
      </c>
      <c r="B235" s="137" t="s">
        <v>489</v>
      </c>
      <c r="C235" s="58">
        <v>0</v>
      </c>
      <c r="D235" s="58">
        <f t="shared" si="216"/>
        <v>6000</v>
      </c>
      <c r="E235" s="58">
        <v>6000</v>
      </c>
      <c r="F235" s="58">
        <v>0</v>
      </c>
      <c r="G235" s="58">
        <v>6000</v>
      </c>
      <c r="H235" s="58">
        <v>0</v>
      </c>
      <c r="I235" s="58">
        <f t="shared" si="328"/>
        <v>0</v>
      </c>
      <c r="J235" s="59">
        <v>0</v>
      </c>
      <c r="K235" s="58">
        <v>0</v>
      </c>
      <c r="L235" s="58">
        <v>0</v>
      </c>
      <c r="M235" s="58">
        <f t="shared" si="329"/>
        <v>0</v>
      </c>
      <c r="N235" s="59">
        <v>0</v>
      </c>
      <c r="O235" s="58">
        <v>0</v>
      </c>
      <c r="P235" s="58">
        <v>0</v>
      </c>
      <c r="Q235" s="60" t="s">
        <v>55</v>
      </c>
      <c r="R235" s="127" t="s">
        <v>41</v>
      </c>
      <c r="S235" s="74">
        <v>44278</v>
      </c>
      <c r="T235" s="74">
        <f t="shared" si="341"/>
        <v>44288</v>
      </c>
      <c r="U235" s="74">
        <f t="shared" si="342"/>
        <v>44295</v>
      </c>
      <c r="V235" s="74">
        <f t="shared" si="343"/>
        <v>44305</v>
      </c>
      <c r="W235" s="82">
        <f t="shared" si="344"/>
        <v>44365</v>
      </c>
      <c r="X235" s="81"/>
      <c r="Y235" s="81"/>
      <c r="Z235" s="81"/>
      <c r="AA235" s="81"/>
      <c r="AB235" s="81"/>
      <c r="AC235" s="74">
        <f t="shared" si="345"/>
        <v>44297</v>
      </c>
      <c r="AD235" s="74">
        <f t="shared" si="346"/>
        <v>44306</v>
      </c>
      <c r="AE235" s="74">
        <f t="shared" si="347"/>
        <v>44365</v>
      </c>
      <c r="AF235" s="74">
        <f t="shared" si="348"/>
        <v>44386</v>
      </c>
      <c r="AG235" s="81"/>
      <c r="AH235" s="81"/>
      <c r="AI235" s="81"/>
      <c r="AJ235" s="81"/>
      <c r="AK235" s="81"/>
      <c r="AL235" s="81"/>
      <c r="AM235" s="81"/>
      <c r="AN235" s="81"/>
      <c r="AO235" s="81"/>
      <c r="AZ235" s="34">
        <f t="shared" si="246"/>
        <v>6000</v>
      </c>
      <c r="BA235" s="34">
        <f t="shared" si="247"/>
        <v>0</v>
      </c>
    </row>
    <row r="236" spans="1:244" ht="15.75" outlineLevel="2" x14ac:dyDescent="0.2">
      <c r="A236" s="124" t="s">
        <v>490</v>
      </c>
      <c r="B236" s="78" t="s">
        <v>491</v>
      </c>
      <c r="C236" s="58">
        <v>0</v>
      </c>
      <c r="D236" s="58">
        <f t="shared" si="216"/>
        <v>6000</v>
      </c>
      <c r="E236" s="58">
        <f t="shared" ref="E236" si="349">F236+G236+H236</f>
        <v>6000</v>
      </c>
      <c r="F236" s="58">
        <v>0</v>
      </c>
      <c r="G236" s="58">
        <v>6000</v>
      </c>
      <c r="H236" s="58">
        <v>0</v>
      </c>
      <c r="I236" s="58">
        <f t="shared" si="328"/>
        <v>0</v>
      </c>
      <c r="J236" s="59">
        <v>0</v>
      </c>
      <c r="K236" s="58">
        <v>0</v>
      </c>
      <c r="L236" s="58">
        <v>0</v>
      </c>
      <c r="M236" s="58">
        <f t="shared" si="329"/>
        <v>0</v>
      </c>
      <c r="N236" s="59">
        <v>0</v>
      </c>
      <c r="O236" s="58">
        <v>0</v>
      </c>
      <c r="P236" s="58">
        <v>0</v>
      </c>
      <c r="Q236" s="60" t="s">
        <v>55</v>
      </c>
      <c r="R236" s="74">
        <v>44317</v>
      </c>
      <c r="S236" s="74">
        <f t="shared" ref="S236" si="350">R236+5</f>
        <v>44322</v>
      </c>
      <c r="T236" s="74">
        <f t="shared" si="341"/>
        <v>44332</v>
      </c>
      <c r="U236" s="74">
        <f t="shared" si="342"/>
        <v>44339</v>
      </c>
      <c r="V236" s="74">
        <f t="shared" si="343"/>
        <v>44349</v>
      </c>
      <c r="W236" s="74">
        <f t="shared" ref="W236" si="351">V236+90</f>
        <v>44439</v>
      </c>
      <c r="X236" s="74"/>
      <c r="Y236" s="74"/>
      <c r="Z236" s="74"/>
      <c r="AA236" s="74"/>
      <c r="AB236" s="74"/>
      <c r="AC236" s="74" t="s">
        <v>55</v>
      </c>
      <c r="AD236" s="74">
        <f t="shared" si="346"/>
        <v>44350</v>
      </c>
      <c r="AE236" s="74">
        <f t="shared" si="347"/>
        <v>44439</v>
      </c>
      <c r="AF236" s="74" t="s">
        <v>55</v>
      </c>
      <c r="AG236" s="58"/>
      <c r="AH236" s="58"/>
      <c r="AI236" s="58"/>
      <c r="AJ236" s="58"/>
      <c r="AK236" s="58"/>
      <c r="AL236" s="58"/>
      <c r="AM236" s="58"/>
      <c r="AN236" s="58"/>
      <c r="AO236" s="58"/>
      <c r="AZ236" s="34">
        <f t="shared" si="246"/>
        <v>6000</v>
      </c>
      <c r="BA236" s="34">
        <f t="shared" si="247"/>
        <v>0</v>
      </c>
    </row>
    <row r="237" spans="1:244" s="134" customFormat="1" ht="28.5" outlineLevel="2" x14ac:dyDescent="0.25">
      <c r="A237" s="124" t="s">
        <v>887</v>
      </c>
      <c r="B237" s="63" t="s">
        <v>849</v>
      </c>
      <c r="C237" s="58">
        <v>4</v>
      </c>
      <c r="D237" s="58">
        <f t="shared" si="216"/>
        <v>6000</v>
      </c>
      <c r="E237" s="58">
        <f>SUM(F237:H237)</f>
        <v>0</v>
      </c>
      <c r="F237" s="58">
        <v>0</v>
      </c>
      <c r="G237" s="58">
        <v>0</v>
      </c>
      <c r="H237" s="59">
        <v>0</v>
      </c>
      <c r="I237" s="58">
        <f t="shared" si="328"/>
        <v>0</v>
      </c>
      <c r="J237" s="59">
        <v>0</v>
      </c>
      <c r="K237" s="58">
        <v>0</v>
      </c>
      <c r="L237" s="58">
        <v>0</v>
      </c>
      <c r="M237" s="58">
        <f>SUM(N237:P237)</f>
        <v>6000</v>
      </c>
      <c r="N237" s="58">
        <v>0</v>
      </c>
      <c r="O237" s="58">
        <v>6000</v>
      </c>
      <c r="P237" s="58">
        <v>0</v>
      </c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126" t="s">
        <v>850</v>
      </c>
    </row>
    <row r="238" spans="1:244" s="134" customFormat="1" ht="15.75" outlineLevel="2" x14ac:dyDescent="0.25">
      <c r="A238" s="124" t="s">
        <v>888</v>
      </c>
      <c r="B238" s="63" t="s">
        <v>851</v>
      </c>
      <c r="C238" s="58">
        <v>1.5</v>
      </c>
      <c r="D238" s="58">
        <f t="shared" si="216"/>
        <v>2500</v>
      </c>
      <c r="E238" s="58">
        <f t="shared" ref="E238:E241" si="352">SUM(F238:H238)</f>
        <v>0</v>
      </c>
      <c r="F238" s="58">
        <v>0</v>
      </c>
      <c r="G238" s="58">
        <v>0</v>
      </c>
      <c r="H238" s="59">
        <v>0</v>
      </c>
      <c r="I238" s="58">
        <f t="shared" ref="I238:I241" si="353">SUM(J238:L238)</f>
        <v>0</v>
      </c>
      <c r="J238" s="59">
        <v>0</v>
      </c>
      <c r="K238" s="58">
        <v>0</v>
      </c>
      <c r="L238" s="58">
        <v>0</v>
      </c>
      <c r="M238" s="58">
        <f t="shared" ref="M238:M241" si="354">SUM(N238:P238)</f>
        <v>2500</v>
      </c>
      <c r="N238" s="58">
        <v>0</v>
      </c>
      <c r="O238" s="58">
        <v>2500</v>
      </c>
      <c r="P238" s="58">
        <v>0</v>
      </c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64" t="s">
        <v>802</v>
      </c>
    </row>
    <row r="239" spans="1:244" s="134" customFormat="1" ht="15.75" outlineLevel="2" x14ac:dyDescent="0.25">
      <c r="A239" s="124" t="s">
        <v>889</v>
      </c>
      <c r="B239" s="63" t="s">
        <v>852</v>
      </c>
      <c r="C239" s="58">
        <v>0</v>
      </c>
      <c r="D239" s="96">
        <f t="shared" si="216"/>
        <v>1000</v>
      </c>
      <c r="E239" s="58">
        <f t="shared" si="352"/>
        <v>0</v>
      </c>
      <c r="F239" s="58">
        <v>0</v>
      </c>
      <c r="G239" s="58">
        <v>0</v>
      </c>
      <c r="H239" s="59">
        <v>0</v>
      </c>
      <c r="I239" s="58">
        <f t="shared" si="353"/>
        <v>0</v>
      </c>
      <c r="J239" s="59">
        <v>0</v>
      </c>
      <c r="K239" s="58">
        <v>0</v>
      </c>
      <c r="L239" s="58">
        <v>0</v>
      </c>
      <c r="M239" s="96">
        <f t="shared" si="354"/>
        <v>1000</v>
      </c>
      <c r="N239" s="58">
        <v>0</v>
      </c>
      <c r="O239" s="58">
        <v>1000</v>
      </c>
      <c r="P239" s="58">
        <v>0</v>
      </c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64" t="s">
        <v>802</v>
      </c>
    </row>
    <row r="240" spans="1:244" s="134" customFormat="1" ht="15.75" outlineLevel="2" x14ac:dyDescent="0.25">
      <c r="A240" s="124" t="s">
        <v>890</v>
      </c>
      <c r="B240" s="63" t="s">
        <v>853</v>
      </c>
      <c r="C240" s="58">
        <v>0</v>
      </c>
      <c r="D240" s="96">
        <f t="shared" si="216"/>
        <v>1000</v>
      </c>
      <c r="E240" s="58">
        <f t="shared" si="352"/>
        <v>0</v>
      </c>
      <c r="F240" s="58">
        <v>0</v>
      </c>
      <c r="G240" s="58">
        <v>0</v>
      </c>
      <c r="H240" s="59">
        <v>0</v>
      </c>
      <c r="I240" s="58">
        <f t="shared" si="353"/>
        <v>0</v>
      </c>
      <c r="J240" s="59">
        <v>0</v>
      </c>
      <c r="K240" s="58">
        <v>0</v>
      </c>
      <c r="L240" s="58">
        <v>0</v>
      </c>
      <c r="M240" s="96">
        <f t="shared" si="354"/>
        <v>1000</v>
      </c>
      <c r="N240" s="58">
        <v>0</v>
      </c>
      <c r="O240" s="58">
        <v>1000</v>
      </c>
      <c r="P240" s="58">
        <v>0</v>
      </c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64" t="s">
        <v>802</v>
      </c>
    </row>
    <row r="241" spans="1:53" s="134" customFormat="1" ht="15.75" outlineLevel="2" x14ac:dyDescent="0.25">
      <c r="A241" s="124" t="s">
        <v>891</v>
      </c>
      <c r="B241" s="63" t="s">
        <v>854</v>
      </c>
      <c r="C241" s="58">
        <v>0.6</v>
      </c>
      <c r="D241" s="96">
        <f t="shared" si="216"/>
        <v>1000</v>
      </c>
      <c r="E241" s="58">
        <f t="shared" si="352"/>
        <v>0</v>
      </c>
      <c r="F241" s="58">
        <v>0</v>
      </c>
      <c r="G241" s="58">
        <v>0</v>
      </c>
      <c r="H241" s="59">
        <v>0</v>
      </c>
      <c r="I241" s="58">
        <f t="shared" si="353"/>
        <v>0</v>
      </c>
      <c r="J241" s="59">
        <v>0</v>
      </c>
      <c r="K241" s="58">
        <v>0</v>
      </c>
      <c r="L241" s="58">
        <v>0</v>
      </c>
      <c r="M241" s="96">
        <f t="shared" si="354"/>
        <v>1000</v>
      </c>
      <c r="N241" s="58">
        <v>0</v>
      </c>
      <c r="O241" s="58">
        <v>1000</v>
      </c>
      <c r="P241" s="58">
        <v>0</v>
      </c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64" t="s">
        <v>802</v>
      </c>
    </row>
    <row r="242" spans="1:53" s="140" customFormat="1" ht="31.5" x14ac:dyDescent="0.2">
      <c r="A242" s="46" t="s">
        <v>492</v>
      </c>
      <c r="B242" s="35" t="s">
        <v>493</v>
      </c>
      <c r="C242" s="47">
        <f t="shared" ref="C242:P242" si="355">C243+C250+C254+C278+C282+C290+C294+C304+C308+C314+C317+C322+C330+C335+C344+C350+C364+C371+C375+C387+C397</f>
        <v>178.73000000000002</v>
      </c>
      <c r="D242" s="47">
        <f t="shared" si="355"/>
        <v>218879.78650000002</v>
      </c>
      <c r="E242" s="47">
        <f t="shared" si="355"/>
        <v>148879.78650000002</v>
      </c>
      <c r="F242" s="47">
        <f t="shared" si="355"/>
        <v>0</v>
      </c>
      <c r="G242" s="47">
        <f t="shared" si="355"/>
        <v>148879.78650000002</v>
      </c>
      <c r="H242" s="47">
        <f t="shared" si="355"/>
        <v>0</v>
      </c>
      <c r="I242" s="47">
        <f t="shared" si="355"/>
        <v>35000</v>
      </c>
      <c r="J242" s="47">
        <f t="shared" si="355"/>
        <v>0</v>
      </c>
      <c r="K242" s="47">
        <f t="shared" si="355"/>
        <v>35000</v>
      </c>
      <c r="L242" s="47">
        <f t="shared" si="355"/>
        <v>0</v>
      </c>
      <c r="M242" s="47">
        <f t="shared" si="355"/>
        <v>35000</v>
      </c>
      <c r="N242" s="47">
        <f t="shared" si="355"/>
        <v>0</v>
      </c>
      <c r="O242" s="47">
        <f t="shared" si="355"/>
        <v>35000</v>
      </c>
      <c r="P242" s="47">
        <f t="shared" si="355"/>
        <v>0</v>
      </c>
      <c r="Q242" s="138" t="s">
        <v>41</v>
      </c>
      <c r="R242" s="138" t="s">
        <v>41</v>
      </c>
      <c r="S242" s="138" t="s">
        <v>41</v>
      </c>
      <c r="T242" s="138" t="s">
        <v>41</v>
      </c>
      <c r="U242" s="138" t="s">
        <v>41</v>
      </c>
      <c r="V242" s="138" t="s">
        <v>41</v>
      </c>
      <c r="W242" s="138" t="s">
        <v>41</v>
      </c>
      <c r="X242" s="138" t="s">
        <v>41</v>
      </c>
      <c r="Y242" s="138" t="s">
        <v>41</v>
      </c>
      <c r="Z242" s="138" t="s">
        <v>41</v>
      </c>
      <c r="AA242" s="138" t="s">
        <v>41</v>
      </c>
      <c r="AB242" s="138" t="s">
        <v>41</v>
      </c>
      <c r="AC242" s="138" t="s">
        <v>41</v>
      </c>
      <c r="AD242" s="138" t="s">
        <v>41</v>
      </c>
      <c r="AE242" s="138" t="s">
        <v>41</v>
      </c>
      <c r="AF242" s="138" t="s">
        <v>41</v>
      </c>
      <c r="AG242" s="138" t="s">
        <v>41</v>
      </c>
      <c r="AH242" s="138" t="s">
        <v>41</v>
      </c>
      <c r="AI242" s="138" t="s">
        <v>41</v>
      </c>
      <c r="AJ242" s="138" t="s">
        <v>41</v>
      </c>
      <c r="AK242" s="138" t="s">
        <v>41</v>
      </c>
      <c r="AL242" s="138" t="s">
        <v>41</v>
      </c>
      <c r="AM242" s="138" t="s">
        <v>41</v>
      </c>
      <c r="AN242" s="138" t="s">
        <v>41</v>
      </c>
      <c r="AO242" s="138" t="s">
        <v>41</v>
      </c>
      <c r="AP242" s="139"/>
      <c r="AX242" s="141">
        <f>G242-E242</f>
        <v>0</v>
      </c>
      <c r="AZ242" s="34">
        <f t="shared" si="246"/>
        <v>148879.78650000002</v>
      </c>
      <c r="BA242" s="34">
        <f t="shared" si="247"/>
        <v>0</v>
      </c>
    </row>
    <row r="243" spans="1:53" s="54" customFormat="1" ht="15.75" outlineLevel="1" x14ac:dyDescent="0.2">
      <c r="A243" s="29">
        <v>1</v>
      </c>
      <c r="B243" s="29" t="s">
        <v>46</v>
      </c>
      <c r="C243" s="31">
        <f>SUM(C244:C249)</f>
        <v>29.96</v>
      </c>
      <c r="D243" s="31">
        <f t="shared" ref="D243:P243" si="356">SUM(D244:D249)</f>
        <v>26207</v>
      </c>
      <c r="E243" s="31">
        <f t="shared" si="356"/>
        <v>20507</v>
      </c>
      <c r="F243" s="31">
        <f t="shared" si="356"/>
        <v>0</v>
      </c>
      <c r="G243" s="31">
        <f t="shared" si="356"/>
        <v>20507</v>
      </c>
      <c r="H243" s="31">
        <f t="shared" si="356"/>
        <v>0</v>
      </c>
      <c r="I243" s="31">
        <f t="shared" si="356"/>
        <v>5700</v>
      </c>
      <c r="J243" s="31">
        <f t="shared" si="356"/>
        <v>0</v>
      </c>
      <c r="K243" s="31">
        <f t="shared" si="356"/>
        <v>5700</v>
      </c>
      <c r="L243" s="31">
        <f t="shared" si="356"/>
        <v>0</v>
      </c>
      <c r="M243" s="31">
        <f t="shared" si="356"/>
        <v>0</v>
      </c>
      <c r="N243" s="31">
        <f t="shared" si="356"/>
        <v>0</v>
      </c>
      <c r="O243" s="31">
        <f t="shared" si="356"/>
        <v>0</v>
      </c>
      <c r="P243" s="31">
        <f t="shared" si="356"/>
        <v>0</v>
      </c>
      <c r="Q243" s="52" t="s">
        <v>41</v>
      </c>
      <c r="R243" s="52" t="s">
        <v>41</v>
      </c>
      <c r="S243" s="52" t="s">
        <v>41</v>
      </c>
      <c r="T243" s="52" t="s">
        <v>41</v>
      </c>
      <c r="U243" s="52" t="s">
        <v>41</v>
      </c>
      <c r="V243" s="52" t="s">
        <v>41</v>
      </c>
      <c r="W243" s="52" t="s">
        <v>41</v>
      </c>
      <c r="X243" s="52" t="s">
        <v>41</v>
      </c>
      <c r="Y243" s="52" t="s">
        <v>41</v>
      </c>
      <c r="Z243" s="52" t="s">
        <v>41</v>
      </c>
      <c r="AA243" s="52" t="s">
        <v>41</v>
      </c>
      <c r="AB243" s="52" t="s">
        <v>41</v>
      </c>
      <c r="AC243" s="52" t="s">
        <v>41</v>
      </c>
      <c r="AD243" s="52" t="s">
        <v>41</v>
      </c>
      <c r="AE243" s="52" t="s">
        <v>41</v>
      </c>
      <c r="AF243" s="52" t="s">
        <v>41</v>
      </c>
      <c r="AG243" s="52" t="s">
        <v>41</v>
      </c>
      <c r="AH243" s="52" t="s">
        <v>41</v>
      </c>
      <c r="AI243" s="52" t="s">
        <v>41</v>
      </c>
      <c r="AJ243" s="52" t="s">
        <v>41</v>
      </c>
      <c r="AK243" s="52" t="s">
        <v>41</v>
      </c>
      <c r="AL243" s="52" t="s">
        <v>41</v>
      </c>
      <c r="AM243" s="52" t="s">
        <v>41</v>
      </c>
      <c r="AN243" s="52" t="s">
        <v>41</v>
      </c>
      <c r="AO243" s="52" t="s">
        <v>41</v>
      </c>
      <c r="AP243" s="142"/>
      <c r="AZ243" s="34">
        <f t="shared" si="246"/>
        <v>20507</v>
      </c>
      <c r="BA243" s="34">
        <f t="shared" si="247"/>
        <v>0</v>
      </c>
    </row>
    <row r="244" spans="1:53" s="65" customFormat="1" ht="15.75" outlineLevel="2" x14ac:dyDescent="0.2">
      <c r="A244" s="56" t="s">
        <v>47</v>
      </c>
      <c r="B244" s="143" t="s">
        <v>494</v>
      </c>
      <c r="C244" s="58">
        <v>5.5</v>
      </c>
      <c r="D244" s="58">
        <f t="shared" si="216"/>
        <v>2762.5</v>
      </c>
      <c r="E244" s="58">
        <f t="shared" ref="E244:E248" si="357">SUM(F244:H244)</f>
        <v>2762.5</v>
      </c>
      <c r="F244" s="58">
        <v>0</v>
      </c>
      <c r="G244" s="58">
        <v>2762.5</v>
      </c>
      <c r="H244" s="59">
        <v>0</v>
      </c>
      <c r="I244" s="58">
        <f t="shared" ref="I244:I248" si="358">SUM(J244:L244)</f>
        <v>0</v>
      </c>
      <c r="J244" s="59">
        <v>0</v>
      </c>
      <c r="K244" s="58">
        <v>0</v>
      </c>
      <c r="L244" s="58">
        <v>0</v>
      </c>
      <c r="M244" s="58">
        <f t="shared" ref="M244:M248" si="359">SUM(N244:P244)</f>
        <v>0</v>
      </c>
      <c r="N244" s="59">
        <v>0</v>
      </c>
      <c r="O244" s="58">
        <v>0</v>
      </c>
      <c r="P244" s="58">
        <v>0</v>
      </c>
      <c r="Q244" s="144" t="s">
        <v>163</v>
      </c>
      <c r="R244" s="82">
        <f t="shared" ref="R244:R246" si="360">W244+30</f>
        <v>44350</v>
      </c>
      <c r="S244" s="82" t="s">
        <v>495</v>
      </c>
      <c r="T244" s="82" t="s">
        <v>495</v>
      </c>
      <c r="U244" s="82" t="s">
        <v>495</v>
      </c>
      <c r="V244" s="82" t="s">
        <v>495</v>
      </c>
      <c r="W244" s="82">
        <v>44320</v>
      </c>
      <c r="X244" s="82"/>
      <c r="Y244" s="82"/>
      <c r="Z244" s="82"/>
      <c r="AA244" s="82"/>
      <c r="AB244" s="82"/>
      <c r="AC244" s="82" t="s">
        <v>41</v>
      </c>
      <c r="AD244" s="82" t="s">
        <v>41</v>
      </c>
      <c r="AE244" s="82" t="s">
        <v>41</v>
      </c>
      <c r="AF244" s="82" t="s">
        <v>41</v>
      </c>
      <c r="AG244" s="58"/>
      <c r="AH244" s="58"/>
      <c r="AI244" s="58"/>
      <c r="AJ244" s="58"/>
      <c r="AK244" s="58"/>
      <c r="AL244" s="58"/>
      <c r="AM244" s="58"/>
      <c r="AN244" s="58"/>
      <c r="AO244" s="58"/>
      <c r="AP244" s="145" t="s">
        <v>496</v>
      </c>
      <c r="AZ244" s="34">
        <f t="shared" si="246"/>
        <v>2762.5</v>
      </c>
      <c r="BA244" s="34">
        <f t="shared" si="247"/>
        <v>0</v>
      </c>
    </row>
    <row r="245" spans="1:53" s="65" customFormat="1" ht="31.5" outlineLevel="2" x14ac:dyDescent="0.2">
      <c r="A245" s="56" t="s">
        <v>57</v>
      </c>
      <c r="B245" s="143" t="s">
        <v>497</v>
      </c>
      <c r="C245" s="58">
        <v>14.6</v>
      </c>
      <c r="D245" s="58">
        <f t="shared" si="216"/>
        <v>3300</v>
      </c>
      <c r="E245" s="58">
        <f t="shared" si="357"/>
        <v>3300</v>
      </c>
      <c r="F245" s="58">
        <v>0</v>
      </c>
      <c r="G245" s="58">
        <v>3300</v>
      </c>
      <c r="H245" s="59">
        <v>0</v>
      </c>
      <c r="I245" s="58">
        <f t="shared" si="358"/>
        <v>0</v>
      </c>
      <c r="J245" s="59">
        <v>0</v>
      </c>
      <c r="K245" s="58">
        <v>0</v>
      </c>
      <c r="L245" s="58">
        <v>0</v>
      </c>
      <c r="M245" s="58">
        <f t="shared" si="359"/>
        <v>0</v>
      </c>
      <c r="N245" s="59">
        <v>0</v>
      </c>
      <c r="O245" s="58">
        <v>0</v>
      </c>
      <c r="P245" s="58">
        <v>0</v>
      </c>
      <c r="Q245" s="144" t="s">
        <v>163</v>
      </c>
      <c r="R245" s="82">
        <f t="shared" si="360"/>
        <v>44350</v>
      </c>
      <c r="S245" s="82" t="s">
        <v>495</v>
      </c>
      <c r="T245" s="82" t="s">
        <v>495</v>
      </c>
      <c r="U245" s="82" t="s">
        <v>495</v>
      </c>
      <c r="V245" s="82" t="s">
        <v>495</v>
      </c>
      <c r="W245" s="82">
        <v>44320</v>
      </c>
      <c r="X245" s="82"/>
      <c r="Y245" s="82"/>
      <c r="Z245" s="82"/>
      <c r="AA245" s="82"/>
      <c r="AB245" s="82"/>
      <c r="AC245" s="82" t="s">
        <v>41</v>
      </c>
      <c r="AD245" s="82" t="s">
        <v>41</v>
      </c>
      <c r="AE245" s="82" t="s">
        <v>41</v>
      </c>
      <c r="AF245" s="82" t="s">
        <v>41</v>
      </c>
      <c r="AG245" s="58"/>
      <c r="AH245" s="58"/>
      <c r="AI245" s="58"/>
      <c r="AJ245" s="58"/>
      <c r="AK245" s="58"/>
      <c r="AL245" s="58"/>
      <c r="AM245" s="58"/>
      <c r="AN245" s="58"/>
      <c r="AO245" s="58"/>
      <c r="AP245" s="145" t="s">
        <v>496</v>
      </c>
      <c r="AZ245" s="34">
        <f t="shared" si="246"/>
        <v>3300</v>
      </c>
      <c r="BA245" s="34">
        <f t="shared" si="247"/>
        <v>0</v>
      </c>
    </row>
    <row r="246" spans="1:53" s="65" customFormat="1" ht="15.75" outlineLevel="2" x14ac:dyDescent="0.2">
      <c r="A246" s="56" t="s">
        <v>66</v>
      </c>
      <c r="B246" s="57" t="s">
        <v>498</v>
      </c>
      <c r="C246" s="58">
        <v>8.1999999999999993</v>
      </c>
      <c r="D246" s="58">
        <f t="shared" si="216"/>
        <v>3644.5</v>
      </c>
      <c r="E246" s="58">
        <f t="shared" si="357"/>
        <v>3644.5</v>
      </c>
      <c r="F246" s="58">
        <v>0</v>
      </c>
      <c r="G246" s="58">
        <v>3644.5</v>
      </c>
      <c r="H246" s="59">
        <v>0</v>
      </c>
      <c r="I246" s="58">
        <f t="shared" si="358"/>
        <v>0</v>
      </c>
      <c r="J246" s="59">
        <v>0</v>
      </c>
      <c r="K246" s="58">
        <v>0</v>
      </c>
      <c r="L246" s="58">
        <v>0</v>
      </c>
      <c r="M246" s="58">
        <f t="shared" si="359"/>
        <v>0</v>
      </c>
      <c r="N246" s="59">
        <v>0</v>
      </c>
      <c r="O246" s="58">
        <v>0</v>
      </c>
      <c r="P246" s="58">
        <v>0</v>
      </c>
      <c r="Q246" s="144" t="s">
        <v>163</v>
      </c>
      <c r="R246" s="82">
        <f t="shared" si="360"/>
        <v>44350</v>
      </c>
      <c r="S246" s="82" t="s">
        <v>495</v>
      </c>
      <c r="T246" s="82" t="s">
        <v>495</v>
      </c>
      <c r="U246" s="82" t="s">
        <v>495</v>
      </c>
      <c r="V246" s="82" t="s">
        <v>495</v>
      </c>
      <c r="W246" s="82">
        <v>44320</v>
      </c>
      <c r="X246" s="82"/>
      <c r="Y246" s="82"/>
      <c r="Z246" s="82"/>
      <c r="AA246" s="82"/>
      <c r="AB246" s="82"/>
      <c r="AC246" s="82" t="s">
        <v>41</v>
      </c>
      <c r="AD246" s="82" t="s">
        <v>41</v>
      </c>
      <c r="AE246" s="82" t="s">
        <v>41</v>
      </c>
      <c r="AF246" s="82" t="s">
        <v>41</v>
      </c>
      <c r="AG246" s="58"/>
      <c r="AH246" s="58"/>
      <c r="AI246" s="58"/>
      <c r="AJ246" s="58"/>
      <c r="AK246" s="58"/>
      <c r="AL246" s="58"/>
      <c r="AM246" s="58"/>
      <c r="AN246" s="58"/>
      <c r="AO246" s="58"/>
      <c r="AP246" s="145" t="s">
        <v>496</v>
      </c>
      <c r="AZ246" s="34">
        <f t="shared" si="246"/>
        <v>3644.5</v>
      </c>
      <c r="BA246" s="34">
        <f t="shared" si="247"/>
        <v>0</v>
      </c>
    </row>
    <row r="247" spans="1:53" s="135" customFormat="1" ht="31.5" outlineLevel="2" x14ac:dyDescent="0.2">
      <c r="A247" s="56" t="s">
        <v>74</v>
      </c>
      <c r="B247" s="63" t="s">
        <v>500</v>
      </c>
      <c r="C247" s="58">
        <v>0</v>
      </c>
      <c r="D247" s="58">
        <f t="shared" si="216"/>
        <v>4000</v>
      </c>
      <c r="E247" s="58">
        <f t="shared" si="357"/>
        <v>4000</v>
      </c>
      <c r="F247" s="58">
        <v>0</v>
      </c>
      <c r="G247" s="58">
        <v>4000</v>
      </c>
      <c r="H247" s="59">
        <v>0</v>
      </c>
      <c r="I247" s="58">
        <f t="shared" si="358"/>
        <v>0</v>
      </c>
      <c r="J247" s="59">
        <v>0</v>
      </c>
      <c r="K247" s="58">
        <v>0</v>
      </c>
      <c r="L247" s="58">
        <v>0</v>
      </c>
      <c r="M247" s="58">
        <f t="shared" si="359"/>
        <v>0</v>
      </c>
      <c r="N247" s="59">
        <v>0</v>
      </c>
      <c r="O247" s="58">
        <v>0</v>
      </c>
      <c r="P247" s="58">
        <v>0</v>
      </c>
      <c r="Q247" s="144" t="s">
        <v>214</v>
      </c>
      <c r="R247" s="82">
        <f>W247+32</f>
        <v>44529</v>
      </c>
      <c r="S247" s="82">
        <v>44320</v>
      </c>
      <c r="T247" s="82">
        <f>S247+10</f>
        <v>44330</v>
      </c>
      <c r="U247" s="82">
        <f>T247+7</f>
        <v>44337</v>
      </c>
      <c r="V247" s="82">
        <f>U247+10</f>
        <v>44347</v>
      </c>
      <c r="W247" s="82">
        <f>V247+150</f>
        <v>44497</v>
      </c>
      <c r="X247" s="82"/>
      <c r="Y247" s="82"/>
      <c r="Z247" s="82"/>
      <c r="AA247" s="82"/>
      <c r="AB247" s="82"/>
      <c r="AC247" s="82" t="s">
        <v>41</v>
      </c>
      <c r="AD247" s="82" t="s">
        <v>41</v>
      </c>
      <c r="AE247" s="82" t="s">
        <v>41</v>
      </c>
      <c r="AF247" s="82" t="s">
        <v>41</v>
      </c>
      <c r="AG247" s="58"/>
      <c r="AH247" s="58"/>
      <c r="AI247" s="58"/>
      <c r="AJ247" s="58"/>
      <c r="AK247" s="58"/>
      <c r="AL247" s="58"/>
      <c r="AM247" s="58"/>
      <c r="AN247" s="58"/>
      <c r="AO247" s="58"/>
      <c r="AP247" s="118" t="s">
        <v>121</v>
      </c>
      <c r="AZ247" s="34">
        <f t="shared" si="246"/>
        <v>4000</v>
      </c>
      <c r="BA247" s="34">
        <f t="shared" si="247"/>
        <v>0</v>
      </c>
    </row>
    <row r="248" spans="1:53" s="135" customFormat="1" ht="31.5" outlineLevel="2" x14ac:dyDescent="0.2">
      <c r="A248" s="56" t="s">
        <v>81</v>
      </c>
      <c r="B248" s="63" t="s">
        <v>501</v>
      </c>
      <c r="C248" s="58">
        <v>1.66</v>
      </c>
      <c r="D248" s="58">
        <f t="shared" si="216"/>
        <v>2500</v>
      </c>
      <c r="E248" s="58">
        <f t="shared" si="357"/>
        <v>2500</v>
      </c>
      <c r="F248" s="58">
        <v>0</v>
      </c>
      <c r="G248" s="58">
        <v>2500</v>
      </c>
      <c r="H248" s="59">
        <v>0</v>
      </c>
      <c r="I248" s="58">
        <f t="shared" si="358"/>
        <v>0</v>
      </c>
      <c r="J248" s="59">
        <v>0</v>
      </c>
      <c r="K248" s="58">
        <v>0</v>
      </c>
      <c r="L248" s="58">
        <v>0</v>
      </c>
      <c r="M248" s="58">
        <f t="shared" si="359"/>
        <v>0</v>
      </c>
      <c r="N248" s="59">
        <v>0</v>
      </c>
      <c r="O248" s="58">
        <v>0</v>
      </c>
      <c r="P248" s="58">
        <v>0</v>
      </c>
      <c r="Q248" s="144" t="s">
        <v>214</v>
      </c>
      <c r="R248" s="82">
        <f>W248+31</f>
        <v>44529</v>
      </c>
      <c r="S248" s="82">
        <v>44321</v>
      </c>
      <c r="T248" s="82">
        <f>S248+10</f>
        <v>44331</v>
      </c>
      <c r="U248" s="82">
        <f>T248+7</f>
        <v>44338</v>
      </c>
      <c r="V248" s="82">
        <f>U248+10</f>
        <v>44348</v>
      </c>
      <c r="W248" s="82">
        <f>V248+150</f>
        <v>44498</v>
      </c>
      <c r="X248" s="82"/>
      <c r="Y248" s="82"/>
      <c r="Z248" s="82"/>
      <c r="AA248" s="82"/>
      <c r="AB248" s="82"/>
      <c r="AC248" s="82" t="s">
        <v>41</v>
      </c>
      <c r="AD248" s="82" t="s">
        <v>41</v>
      </c>
      <c r="AE248" s="82" t="s">
        <v>41</v>
      </c>
      <c r="AF248" s="82" t="s">
        <v>41</v>
      </c>
      <c r="AG248" s="58"/>
      <c r="AH248" s="58"/>
      <c r="AI248" s="58"/>
      <c r="AJ248" s="58"/>
      <c r="AK248" s="58"/>
      <c r="AL248" s="58"/>
      <c r="AM248" s="58"/>
      <c r="AN248" s="58"/>
      <c r="AO248" s="58"/>
      <c r="AP248" s="118" t="s">
        <v>121</v>
      </c>
      <c r="AZ248" s="34">
        <f t="shared" si="246"/>
        <v>2500</v>
      </c>
      <c r="BA248" s="34">
        <f t="shared" si="247"/>
        <v>0</v>
      </c>
    </row>
    <row r="249" spans="1:53" s="135" customFormat="1" ht="15.75" outlineLevel="2" x14ac:dyDescent="0.2">
      <c r="A249" s="56" t="s">
        <v>87</v>
      </c>
      <c r="B249" s="63" t="s">
        <v>499</v>
      </c>
      <c r="C249" s="58">
        <v>0</v>
      </c>
      <c r="D249" s="58">
        <f>E249+I249+M249</f>
        <v>10000</v>
      </c>
      <c r="E249" s="58">
        <f>SUM(F249:H249)</f>
        <v>4300</v>
      </c>
      <c r="F249" s="58">
        <v>0</v>
      </c>
      <c r="G249" s="58">
        <v>4300</v>
      </c>
      <c r="H249" s="59">
        <v>0</v>
      </c>
      <c r="I249" s="58">
        <f>SUM(J249:L249)</f>
        <v>5700</v>
      </c>
      <c r="J249" s="59">
        <v>0</v>
      </c>
      <c r="K249" s="58">
        <v>5700</v>
      </c>
      <c r="L249" s="58">
        <v>0</v>
      </c>
      <c r="M249" s="58">
        <f>SUM(N249:P249)</f>
        <v>0</v>
      </c>
      <c r="N249" s="59">
        <v>0</v>
      </c>
      <c r="O249" s="58">
        <v>0</v>
      </c>
      <c r="P249" s="58">
        <v>0</v>
      </c>
      <c r="Q249" s="144" t="s">
        <v>214</v>
      </c>
      <c r="R249" s="82">
        <f>W249+30</f>
        <v>44529</v>
      </c>
      <c r="S249" s="82">
        <v>44322</v>
      </c>
      <c r="T249" s="82">
        <f>S249+10</f>
        <v>44332</v>
      </c>
      <c r="U249" s="82">
        <f>T249+7</f>
        <v>44339</v>
      </c>
      <c r="V249" s="82">
        <f>U249+10</f>
        <v>44349</v>
      </c>
      <c r="W249" s="82">
        <f>V249+150</f>
        <v>44499</v>
      </c>
      <c r="X249" s="82"/>
      <c r="Y249" s="82"/>
      <c r="Z249" s="82"/>
      <c r="AA249" s="82"/>
      <c r="AB249" s="82"/>
      <c r="AC249" s="82" t="s">
        <v>41</v>
      </c>
      <c r="AD249" s="82" t="s">
        <v>41</v>
      </c>
      <c r="AE249" s="82" t="s">
        <v>41</v>
      </c>
      <c r="AF249" s="82" t="s">
        <v>41</v>
      </c>
      <c r="AG249" s="58"/>
      <c r="AH249" s="58"/>
      <c r="AI249" s="58"/>
      <c r="AJ249" s="58"/>
      <c r="AK249" s="58"/>
      <c r="AL249" s="58"/>
      <c r="AM249" s="58"/>
      <c r="AN249" s="58"/>
      <c r="AO249" s="58"/>
      <c r="AP249" s="118" t="s">
        <v>121</v>
      </c>
      <c r="AZ249" s="34">
        <f>SUM(F249:H249)</f>
        <v>4300</v>
      </c>
      <c r="BA249" s="34">
        <f>AZ249-E249</f>
        <v>0</v>
      </c>
    </row>
    <row r="250" spans="1:53" s="54" customFormat="1" ht="15.75" outlineLevel="1" x14ac:dyDescent="0.2">
      <c r="A250" s="29">
        <v>2</v>
      </c>
      <c r="B250" s="29" t="s">
        <v>110</v>
      </c>
      <c r="C250" s="31">
        <f>SUM(C251:C253)</f>
        <v>2.6</v>
      </c>
      <c r="D250" s="31">
        <f t="shared" ref="D250:P250" si="361">SUM(D251:D253)</f>
        <v>2102.3866499999999</v>
      </c>
      <c r="E250" s="31">
        <f t="shared" si="361"/>
        <v>2102.3866499999999</v>
      </c>
      <c r="F250" s="31">
        <f t="shared" si="361"/>
        <v>0</v>
      </c>
      <c r="G250" s="31">
        <f t="shared" si="361"/>
        <v>2102.3866499999999</v>
      </c>
      <c r="H250" s="31">
        <f t="shared" si="361"/>
        <v>0</v>
      </c>
      <c r="I250" s="31">
        <f t="shared" si="361"/>
        <v>0</v>
      </c>
      <c r="J250" s="31">
        <f t="shared" si="361"/>
        <v>0</v>
      </c>
      <c r="K250" s="31">
        <f t="shared" si="361"/>
        <v>0</v>
      </c>
      <c r="L250" s="31">
        <f t="shared" si="361"/>
        <v>0</v>
      </c>
      <c r="M250" s="31">
        <f t="shared" si="361"/>
        <v>0</v>
      </c>
      <c r="N250" s="31">
        <f t="shared" si="361"/>
        <v>0</v>
      </c>
      <c r="O250" s="31">
        <f t="shared" si="361"/>
        <v>0</v>
      </c>
      <c r="P250" s="31">
        <f t="shared" si="361"/>
        <v>0</v>
      </c>
      <c r="Q250" s="52" t="s">
        <v>41</v>
      </c>
      <c r="R250" s="72" t="s">
        <v>41</v>
      </c>
      <c r="S250" s="72" t="s">
        <v>41</v>
      </c>
      <c r="T250" s="72" t="s">
        <v>41</v>
      </c>
      <c r="U250" s="72" t="s">
        <v>41</v>
      </c>
      <c r="V250" s="72" t="s">
        <v>41</v>
      </c>
      <c r="W250" s="72" t="s">
        <v>41</v>
      </c>
      <c r="X250" s="52" t="s">
        <v>41</v>
      </c>
      <c r="Y250" s="52" t="s">
        <v>41</v>
      </c>
      <c r="Z250" s="52" t="s">
        <v>41</v>
      </c>
      <c r="AA250" s="52" t="s">
        <v>41</v>
      </c>
      <c r="AB250" s="52" t="s">
        <v>41</v>
      </c>
      <c r="AC250" s="52" t="s">
        <v>41</v>
      </c>
      <c r="AD250" s="52" t="s">
        <v>41</v>
      </c>
      <c r="AE250" s="52" t="s">
        <v>41</v>
      </c>
      <c r="AF250" s="52" t="s">
        <v>41</v>
      </c>
      <c r="AG250" s="52" t="s">
        <v>41</v>
      </c>
      <c r="AH250" s="52" t="s">
        <v>41</v>
      </c>
      <c r="AI250" s="52" t="s">
        <v>41</v>
      </c>
      <c r="AJ250" s="52" t="s">
        <v>41</v>
      </c>
      <c r="AK250" s="52" t="s">
        <v>41</v>
      </c>
      <c r="AL250" s="52" t="s">
        <v>41</v>
      </c>
      <c r="AM250" s="52" t="s">
        <v>41</v>
      </c>
      <c r="AN250" s="52" t="s">
        <v>41</v>
      </c>
      <c r="AO250" s="52" t="s">
        <v>41</v>
      </c>
      <c r="AP250" s="102"/>
      <c r="AZ250" s="34">
        <f t="shared" si="246"/>
        <v>2102.3866499999999</v>
      </c>
      <c r="BA250" s="34">
        <f t="shared" si="247"/>
        <v>0</v>
      </c>
    </row>
    <row r="251" spans="1:53" s="147" customFormat="1" ht="31.5" outlineLevel="2" x14ac:dyDescent="0.2">
      <c r="A251" s="73" t="s">
        <v>111</v>
      </c>
      <c r="B251" s="57" t="s">
        <v>502</v>
      </c>
      <c r="C251" s="58">
        <v>1.6</v>
      </c>
      <c r="D251" s="58">
        <f t="shared" ref="D251:D338" si="362">E251+I251+M251</f>
        <v>1048.5</v>
      </c>
      <c r="E251" s="58">
        <f t="shared" ref="E251:E253" si="363">SUM(F251:H251)</f>
        <v>1048.5</v>
      </c>
      <c r="F251" s="58">
        <v>0</v>
      </c>
      <c r="G251" s="58">
        <v>1048.5</v>
      </c>
      <c r="H251" s="59">
        <v>0</v>
      </c>
      <c r="I251" s="58">
        <f t="shared" ref="I251:I253" si="364">SUM(J251:L251)</f>
        <v>0</v>
      </c>
      <c r="J251" s="59">
        <v>0</v>
      </c>
      <c r="K251" s="58">
        <v>0</v>
      </c>
      <c r="L251" s="58">
        <v>0</v>
      </c>
      <c r="M251" s="58">
        <f t="shared" ref="M251:M253" si="365">SUM(N251:P251)</f>
        <v>0</v>
      </c>
      <c r="N251" s="59">
        <v>0</v>
      </c>
      <c r="O251" s="58">
        <v>0</v>
      </c>
      <c r="P251" s="58">
        <v>0</v>
      </c>
      <c r="Q251" s="144" t="s">
        <v>163</v>
      </c>
      <c r="R251" s="82"/>
      <c r="S251" s="82" t="s">
        <v>503</v>
      </c>
      <c r="T251" s="82" t="s">
        <v>503</v>
      </c>
      <c r="U251" s="82" t="s">
        <v>503</v>
      </c>
      <c r="V251" s="82" t="s">
        <v>503</v>
      </c>
      <c r="W251" s="82"/>
      <c r="X251" s="82"/>
      <c r="Y251" s="82"/>
      <c r="Z251" s="82"/>
      <c r="AA251" s="82"/>
      <c r="AB251" s="82"/>
      <c r="AC251" s="82" t="s">
        <v>41</v>
      </c>
      <c r="AD251" s="82" t="s">
        <v>41</v>
      </c>
      <c r="AE251" s="82" t="s">
        <v>41</v>
      </c>
      <c r="AF251" s="82" t="s">
        <v>41</v>
      </c>
      <c r="AG251" s="58"/>
      <c r="AH251" s="58"/>
      <c r="AI251" s="58"/>
      <c r="AJ251" s="58"/>
      <c r="AK251" s="58"/>
      <c r="AL251" s="58"/>
      <c r="AM251" s="58"/>
      <c r="AN251" s="58"/>
      <c r="AO251" s="58"/>
      <c r="AP251" s="146" t="s">
        <v>504</v>
      </c>
      <c r="AZ251" s="34">
        <f t="shared" si="246"/>
        <v>1048.5</v>
      </c>
      <c r="BA251" s="34">
        <f t="shared" si="247"/>
        <v>0</v>
      </c>
    </row>
    <row r="252" spans="1:53" s="149" customFormat="1" ht="15.75" outlineLevel="2" x14ac:dyDescent="0.25">
      <c r="A252" s="73" t="s">
        <v>114</v>
      </c>
      <c r="B252" s="63" t="s">
        <v>755</v>
      </c>
      <c r="C252" s="58">
        <v>1</v>
      </c>
      <c r="D252" s="58">
        <f t="shared" si="362"/>
        <v>500</v>
      </c>
      <c r="E252" s="58">
        <f t="shared" si="363"/>
        <v>500</v>
      </c>
      <c r="F252" s="58">
        <v>0</v>
      </c>
      <c r="G252" s="58">
        <v>500</v>
      </c>
      <c r="H252" s="59">
        <v>0</v>
      </c>
      <c r="I252" s="58">
        <f t="shared" si="364"/>
        <v>0</v>
      </c>
      <c r="J252" s="59">
        <v>0</v>
      </c>
      <c r="K252" s="58">
        <v>0</v>
      </c>
      <c r="L252" s="58">
        <v>0</v>
      </c>
      <c r="M252" s="58">
        <f t="shared" si="365"/>
        <v>0</v>
      </c>
      <c r="N252" s="59">
        <v>0</v>
      </c>
      <c r="O252" s="58">
        <v>0</v>
      </c>
      <c r="P252" s="58">
        <v>0</v>
      </c>
      <c r="Q252" s="144" t="s">
        <v>214</v>
      </c>
      <c r="R252" s="82">
        <f>W252+30</f>
        <v>44356</v>
      </c>
      <c r="S252" s="74">
        <v>44237</v>
      </c>
      <c r="T252" s="82">
        <f>S252+10</f>
        <v>44247</v>
      </c>
      <c r="U252" s="82">
        <f>T252+9</f>
        <v>44256</v>
      </c>
      <c r="V252" s="82">
        <f>U252+10</f>
        <v>44266</v>
      </c>
      <c r="W252" s="82">
        <f>V252+60</f>
        <v>44326</v>
      </c>
      <c r="X252" s="82"/>
      <c r="Y252" s="82"/>
      <c r="Z252" s="82"/>
      <c r="AA252" s="82"/>
      <c r="AB252" s="82"/>
      <c r="AC252" s="82" t="s">
        <v>41</v>
      </c>
      <c r="AD252" s="82" t="s">
        <v>41</v>
      </c>
      <c r="AE252" s="82" t="s">
        <v>41</v>
      </c>
      <c r="AF252" s="82" t="s">
        <v>41</v>
      </c>
      <c r="AG252" s="58"/>
      <c r="AH252" s="58"/>
      <c r="AI252" s="58"/>
      <c r="AJ252" s="58"/>
      <c r="AK252" s="58"/>
      <c r="AL252" s="58"/>
      <c r="AM252" s="58"/>
      <c r="AN252" s="58"/>
      <c r="AO252" s="58"/>
      <c r="AP252" s="148" t="s">
        <v>506</v>
      </c>
      <c r="AZ252" s="34">
        <f t="shared" si="246"/>
        <v>500</v>
      </c>
      <c r="BA252" s="34">
        <f t="shared" si="247"/>
        <v>0</v>
      </c>
    </row>
    <row r="253" spans="1:53" s="147" customFormat="1" ht="15.75" outlineLevel="2" x14ac:dyDescent="0.2">
      <c r="A253" s="73" t="s">
        <v>116</v>
      </c>
      <c r="B253" s="57" t="s">
        <v>507</v>
      </c>
      <c r="C253" s="58">
        <v>0</v>
      </c>
      <c r="D253" s="58">
        <f t="shared" si="362"/>
        <v>553.88665000000003</v>
      </c>
      <c r="E253" s="58">
        <f t="shared" si="363"/>
        <v>553.88665000000003</v>
      </c>
      <c r="F253" s="58">
        <v>0</v>
      </c>
      <c r="G253" s="58">
        <v>553.88665000000003</v>
      </c>
      <c r="H253" s="59">
        <v>0</v>
      </c>
      <c r="I253" s="58">
        <f t="shared" si="364"/>
        <v>0</v>
      </c>
      <c r="J253" s="59">
        <v>0</v>
      </c>
      <c r="K253" s="58">
        <v>0</v>
      </c>
      <c r="L253" s="58">
        <v>0</v>
      </c>
      <c r="M253" s="58">
        <f t="shared" si="365"/>
        <v>0</v>
      </c>
      <c r="N253" s="59">
        <v>0</v>
      </c>
      <c r="O253" s="58">
        <v>0</v>
      </c>
      <c r="P253" s="58">
        <v>0</v>
      </c>
      <c r="Q253" s="144" t="s">
        <v>163</v>
      </c>
      <c r="R253" s="82"/>
      <c r="S253" s="74">
        <v>44237</v>
      </c>
      <c r="T253" s="82" t="s">
        <v>503</v>
      </c>
      <c r="U253" s="82" t="s">
        <v>503</v>
      </c>
      <c r="V253" s="82" t="s">
        <v>503</v>
      </c>
      <c r="W253" s="82"/>
      <c r="X253" s="82"/>
      <c r="Y253" s="82"/>
      <c r="Z253" s="82"/>
      <c r="AA253" s="82"/>
      <c r="AB253" s="82"/>
      <c r="AC253" s="82" t="s">
        <v>41</v>
      </c>
      <c r="AD253" s="82" t="s">
        <v>41</v>
      </c>
      <c r="AE253" s="82" t="s">
        <v>41</v>
      </c>
      <c r="AF253" s="82" t="s">
        <v>41</v>
      </c>
      <c r="AG253" s="58"/>
      <c r="AH253" s="58"/>
      <c r="AI253" s="58"/>
      <c r="AJ253" s="58"/>
      <c r="AK253" s="58"/>
      <c r="AL253" s="58"/>
      <c r="AM253" s="58"/>
      <c r="AN253" s="58"/>
      <c r="AO253" s="58"/>
      <c r="AP253" s="146" t="s">
        <v>504</v>
      </c>
      <c r="AZ253" s="34">
        <f t="shared" si="246"/>
        <v>553.88665000000003</v>
      </c>
      <c r="BA253" s="34">
        <f t="shared" si="247"/>
        <v>0</v>
      </c>
    </row>
    <row r="254" spans="1:53" s="54" customFormat="1" ht="15.75" outlineLevel="1" x14ac:dyDescent="0.2">
      <c r="A254" s="29">
        <v>3</v>
      </c>
      <c r="B254" s="29" t="s">
        <v>128</v>
      </c>
      <c r="C254" s="31">
        <f>SUM(C255:C277)</f>
        <v>5</v>
      </c>
      <c r="D254" s="31">
        <f t="shared" ref="D254:P254" si="366">SUM(D255:D277)</f>
        <v>40715.192520000004</v>
      </c>
      <c r="E254" s="31">
        <f t="shared" si="366"/>
        <v>31915.192520000001</v>
      </c>
      <c r="F254" s="31">
        <f t="shared" si="366"/>
        <v>0</v>
      </c>
      <c r="G254" s="31">
        <f t="shared" si="366"/>
        <v>31915.192520000001</v>
      </c>
      <c r="H254" s="31">
        <f t="shared" si="366"/>
        <v>0</v>
      </c>
      <c r="I254" s="31">
        <f t="shared" si="366"/>
        <v>6200</v>
      </c>
      <c r="J254" s="31">
        <f t="shared" si="366"/>
        <v>0</v>
      </c>
      <c r="K254" s="31">
        <f t="shared" si="366"/>
        <v>6200</v>
      </c>
      <c r="L254" s="31">
        <f t="shared" si="366"/>
        <v>0</v>
      </c>
      <c r="M254" s="31">
        <f t="shared" si="366"/>
        <v>2600</v>
      </c>
      <c r="N254" s="31">
        <f t="shared" si="366"/>
        <v>0</v>
      </c>
      <c r="O254" s="31">
        <f t="shared" si="366"/>
        <v>2600</v>
      </c>
      <c r="P254" s="31">
        <f t="shared" si="366"/>
        <v>0</v>
      </c>
      <c r="Q254" s="52" t="s">
        <v>41</v>
      </c>
      <c r="R254" s="72" t="s">
        <v>41</v>
      </c>
      <c r="S254" s="72" t="s">
        <v>41</v>
      </c>
      <c r="T254" s="72" t="s">
        <v>41</v>
      </c>
      <c r="U254" s="72" t="s">
        <v>41</v>
      </c>
      <c r="V254" s="72" t="s">
        <v>41</v>
      </c>
      <c r="W254" s="72" t="s">
        <v>41</v>
      </c>
      <c r="X254" s="52" t="s">
        <v>41</v>
      </c>
      <c r="Y254" s="52" t="s">
        <v>41</v>
      </c>
      <c r="Z254" s="52" t="s">
        <v>41</v>
      </c>
      <c r="AA254" s="52" t="s">
        <v>41</v>
      </c>
      <c r="AB254" s="52" t="s">
        <v>41</v>
      </c>
      <c r="AC254" s="52" t="s">
        <v>41</v>
      </c>
      <c r="AD254" s="52" t="s">
        <v>41</v>
      </c>
      <c r="AE254" s="52" t="s">
        <v>41</v>
      </c>
      <c r="AF254" s="52" t="s">
        <v>41</v>
      </c>
      <c r="AG254" s="52" t="s">
        <v>41</v>
      </c>
      <c r="AH254" s="52" t="s">
        <v>41</v>
      </c>
      <c r="AI254" s="52" t="s">
        <v>41</v>
      </c>
      <c r="AJ254" s="52" t="s">
        <v>41</v>
      </c>
      <c r="AK254" s="52" t="s">
        <v>41</v>
      </c>
      <c r="AL254" s="52" t="s">
        <v>41</v>
      </c>
      <c r="AM254" s="52" t="s">
        <v>41</v>
      </c>
      <c r="AN254" s="52" t="s">
        <v>41</v>
      </c>
      <c r="AO254" s="52" t="s">
        <v>41</v>
      </c>
      <c r="AP254" s="102"/>
      <c r="AZ254" s="34">
        <f t="shared" si="246"/>
        <v>31915.192520000001</v>
      </c>
      <c r="BA254" s="34">
        <f t="shared" si="247"/>
        <v>0</v>
      </c>
    </row>
    <row r="255" spans="1:53" s="65" customFormat="1" ht="31.5" outlineLevel="2" x14ac:dyDescent="0.2">
      <c r="A255" s="56" t="s">
        <v>129</v>
      </c>
      <c r="B255" s="143" t="s">
        <v>509</v>
      </c>
      <c r="C255" s="58">
        <v>0</v>
      </c>
      <c r="D255" s="58">
        <f t="shared" si="362"/>
        <v>3781</v>
      </c>
      <c r="E255" s="58">
        <f t="shared" ref="E255:E277" si="367">SUM(F255:H255)</f>
        <v>3781</v>
      </c>
      <c r="F255" s="58">
        <v>0</v>
      </c>
      <c r="G255" s="58">
        <v>3781</v>
      </c>
      <c r="H255" s="59">
        <v>0</v>
      </c>
      <c r="I255" s="58">
        <f t="shared" ref="I255:I268" si="368">SUM(J255:L255)</f>
        <v>0</v>
      </c>
      <c r="J255" s="59">
        <v>0</v>
      </c>
      <c r="K255" s="58">
        <v>0</v>
      </c>
      <c r="L255" s="58">
        <v>0</v>
      </c>
      <c r="M255" s="58">
        <f t="shared" ref="M255:M268" si="369">SUM(N255:P255)</f>
        <v>0</v>
      </c>
      <c r="N255" s="59">
        <v>0</v>
      </c>
      <c r="O255" s="58">
        <v>0</v>
      </c>
      <c r="P255" s="58">
        <v>0</v>
      </c>
      <c r="Q255" s="144" t="s">
        <v>163</v>
      </c>
      <c r="R255" s="82">
        <f t="shared" ref="R255:R266" si="370">W255+30</f>
        <v>44351</v>
      </c>
      <c r="S255" s="82" t="s">
        <v>495</v>
      </c>
      <c r="T255" s="82" t="s">
        <v>495</v>
      </c>
      <c r="U255" s="82" t="s">
        <v>495</v>
      </c>
      <c r="V255" s="82" t="s">
        <v>495</v>
      </c>
      <c r="W255" s="82">
        <v>44321</v>
      </c>
      <c r="X255" s="82"/>
      <c r="Y255" s="82"/>
      <c r="Z255" s="82"/>
      <c r="AA255" s="82"/>
      <c r="AB255" s="82"/>
      <c r="AC255" s="82" t="s">
        <v>41</v>
      </c>
      <c r="AD255" s="82" t="s">
        <v>41</v>
      </c>
      <c r="AE255" s="82" t="s">
        <v>41</v>
      </c>
      <c r="AF255" s="82" t="s">
        <v>41</v>
      </c>
      <c r="AG255" s="58"/>
      <c r="AH255" s="58"/>
      <c r="AI255" s="58"/>
      <c r="AJ255" s="58"/>
      <c r="AK255" s="58"/>
      <c r="AL255" s="58"/>
      <c r="AM255" s="58"/>
      <c r="AN255" s="58"/>
      <c r="AO255" s="58"/>
      <c r="AP255" s="132"/>
      <c r="AZ255" s="34">
        <f t="shared" si="246"/>
        <v>3781</v>
      </c>
      <c r="BA255" s="34">
        <f t="shared" si="247"/>
        <v>0</v>
      </c>
    </row>
    <row r="256" spans="1:53" s="147" customFormat="1" ht="15.75" outlineLevel="2" x14ac:dyDescent="0.2">
      <c r="A256" s="56" t="s">
        <v>136</v>
      </c>
      <c r="B256" s="150" t="s">
        <v>510</v>
      </c>
      <c r="C256" s="58">
        <v>0</v>
      </c>
      <c r="D256" s="58">
        <f t="shared" si="362"/>
        <v>795.8</v>
      </c>
      <c r="E256" s="58">
        <f t="shared" si="367"/>
        <v>795.8</v>
      </c>
      <c r="F256" s="58">
        <v>0</v>
      </c>
      <c r="G256" s="58">
        <v>795.8</v>
      </c>
      <c r="H256" s="59">
        <v>0</v>
      </c>
      <c r="I256" s="58">
        <f t="shared" si="368"/>
        <v>0</v>
      </c>
      <c r="J256" s="59">
        <v>0</v>
      </c>
      <c r="K256" s="58">
        <v>0</v>
      </c>
      <c r="L256" s="58">
        <v>0</v>
      </c>
      <c r="M256" s="58">
        <f t="shared" si="369"/>
        <v>0</v>
      </c>
      <c r="N256" s="59">
        <v>0</v>
      </c>
      <c r="O256" s="58">
        <v>0</v>
      </c>
      <c r="P256" s="58">
        <v>0</v>
      </c>
      <c r="Q256" s="144" t="s">
        <v>163</v>
      </c>
      <c r="R256" s="82">
        <f t="shared" si="370"/>
        <v>44351</v>
      </c>
      <c r="S256" s="82" t="s">
        <v>495</v>
      </c>
      <c r="T256" s="82" t="s">
        <v>495</v>
      </c>
      <c r="U256" s="82" t="s">
        <v>495</v>
      </c>
      <c r="V256" s="82" t="s">
        <v>495</v>
      </c>
      <c r="W256" s="82">
        <v>44321</v>
      </c>
      <c r="X256" s="82"/>
      <c r="Y256" s="82"/>
      <c r="Z256" s="82"/>
      <c r="AA256" s="82"/>
      <c r="AB256" s="82"/>
      <c r="AC256" s="82" t="s">
        <v>41</v>
      </c>
      <c r="AD256" s="82" t="s">
        <v>41</v>
      </c>
      <c r="AE256" s="82" t="s">
        <v>41</v>
      </c>
      <c r="AF256" s="82" t="s">
        <v>41</v>
      </c>
      <c r="AG256" s="58"/>
      <c r="AH256" s="58"/>
      <c r="AI256" s="58"/>
      <c r="AJ256" s="58"/>
      <c r="AK256" s="58"/>
      <c r="AL256" s="58"/>
      <c r="AM256" s="58"/>
      <c r="AN256" s="58"/>
      <c r="AO256" s="58"/>
      <c r="AP256" s="146" t="s">
        <v>504</v>
      </c>
      <c r="AZ256" s="34">
        <f t="shared" si="246"/>
        <v>795.8</v>
      </c>
      <c r="BA256" s="34">
        <f t="shared" si="247"/>
        <v>0</v>
      </c>
    </row>
    <row r="257" spans="1:245" s="147" customFormat="1" ht="15.75" outlineLevel="2" x14ac:dyDescent="0.2">
      <c r="A257" s="56" t="s">
        <v>138</v>
      </c>
      <c r="B257" s="150" t="s">
        <v>511</v>
      </c>
      <c r="C257" s="58">
        <v>0</v>
      </c>
      <c r="D257" s="58">
        <f t="shared" si="362"/>
        <v>540</v>
      </c>
      <c r="E257" s="58">
        <f t="shared" si="367"/>
        <v>540</v>
      </c>
      <c r="F257" s="58">
        <v>0</v>
      </c>
      <c r="G257" s="58">
        <v>540</v>
      </c>
      <c r="H257" s="59">
        <v>0</v>
      </c>
      <c r="I257" s="58">
        <f t="shared" si="368"/>
        <v>0</v>
      </c>
      <c r="J257" s="59">
        <v>0</v>
      </c>
      <c r="K257" s="58">
        <v>0</v>
      </c>
      <c r="L257" s="58">
        <v>0</v>
      </c>
      <c r="M257" s="58">
        <f t="shared" si="369"/>
        <v>0</v>
      </c>
      <c r="N257" s="59">
        <v>0</v>
      </c>
      <c r="O257" s="58">
        <v>0</v>
      </c>
      <c r="P257" s="58">
        <v>0</v>
      </c>
      <c r="Q257" s="144" t="s">
        <v>163</v>
      </c>
      <c r="R257" s="82">
        <f t="shared" si="370"/>
        <v>44351</v>
      </c>
      <c r="S257" s="82" t="s">
        <v>495</v>
      </c>
      <c r="T257" s="82" t="s">
        <v>495</v>
      </c>
      <c r="U257" s="82" t="s">
        <v>495</v>
      </c>
      <c r="V257" s="82" t="s">
        <v>495</v>
      </c>
      <c r="W257" s="82">
        <v>44321</v>
      </c>
      <c r="X257" s="82"/>
      <c r="Y257" s="82"/>
      <c r="Z257" s="82"/>
      <c r="AA257" s="82"/>
      <c r="AB257" s="82"/>
      <c r="AC257" s="82" t="s">
        <v>41</v>
      </c>
      <c r="AD257" s="82" t="s">
        <v>41</v>
      </c>
      <c r="AE257" s="82" t="s">
        <v>41</v>
      </c>
      <c r="AF257" s="82" t="s">
        <v>41</v>
      </c>
      <c r="AG257" s="58"/>
      <c r="AH257" s="58"/>
      <c r="AI257" s="58"/>
      <c r="AJ257" s="58"/>
      <c r="AK257" s="58"/>
      <c r="AL257" s="58"/>
      <c r="AM257" s="58"/>
      <c r="AN257" s="58"/>
      <c r="AO257" s="58"/>
      <c r="AP257" s="146" t="s">
        <v>504</v>
      </c>
      <c r="AZ257" s="34">
        <f t="shared" si="246"/>
        <v>540</v>
      </c>
      <c r="BA257" s="34">
        <f t="shared" si="247"/>
        <v>0</v>
      </c>
    </row>
    <row r="258" spans="1:245" s="147" customFormat="1" ht="15.75" outlineLevel="2" x14ac:dyDescent="0.2">
      <c r="A258" s="56" t="s">
        <v>141</v>
      </c>
      <c r="B258" s="150" t="s">
        <v>512</v>
      </c>
      <c r="C258" s="58">
        <v>0</v>
      </c>
      <c r="D258" s="58">
        <f t="shared" si="362"/>
        <v>511.35</v>
      </c>
      <c r="E258" s="58">
        <f t="shared" si="367"/>
        <v>511.35</v>
      </c>
      <c r="F258" s="58">
        <v>0</v>
      </c>
      <c r="G258" s="58">
        <v>511.35</v>
      </c>
      <c r="H258" s="59">
        <v>0</v>
      </c>
      <c r="I258" s="58">
        <f t="shared" si="368"/>
        <v>0</v>
      </c>
      <c r="J258" s="59">
        <v>0</v>
      </c>
      <c r="K258" s="58">
        <v>0</v>
      </c>
      <c r="L258" s="58">
        <v>0</v>
      </c>
      <c r="M258" s="58">
        <f t="shared" si="369"/>
        <v>0</v>
      </c>
      <c r="N258" s="59">
        <v>0</v>
      </c>
      <c r="O258" s="58">
        <v>0</v>
      </c>
      <c r="P258" s="58">
        <v>0</v>
      </c>
      <c r="Q258" s="144" t="s">
        <v>163</v>
      </c>
      <c r="R258" s="82">
        <f t="shared" si="370"/>
        <v>44351</v>
      </c>
      <c r="S258" s="82" t="s">
        <v>495</v>
      </c>
      <c r="T258" s="82" t="s">
        <v>495</v>
      </c>
      <c r="U258" s="82" t="s">
        <v>495</v>
      </c>
      <c r="V258" s="82" t="s">
        <v>495</v>
      </c>
      <c r="W258" s="82">
        <v>44321</v>
      </c>
      <c r="X258" s="82"/>
      <c r="Y258" s="82"/>
      <c r="Z258" s="82"/>
      <c r="AA258" s="82"/>
      <c r="AB258" s="82"/>
      <c r="AC258" s="82" t="s">
        <v>41</v>
      </c>
      <c r="AD258" s="82" t="s">
        <v>41</v>
      </c>
      <c r="AE258" s="82" t="s">
        <v>41</v>
      </c>
      <c r="AF258" s="82" t="s">
        <v>41</v>
      </c>
      <c r="AG258" s="58"/>
      <c r="AH258" s="58"/>
      <c r="AI258" s="58"/>
      <c r="AJ258" s="58"/>
      <c r="AK258" s="58"/>
      <c r="AL258" s="58"/>
      <c r="AM258" s="58"/>
      <c r="AN258" s="58"/>
      <c r="AO258" s="58"/>
      <c r="AP258" s="146" t="s">
        <v>504</v>
      </c>
      <c r="AZ258" s="34">
        <f t="shared" si="246"/>
        <v>511.35</v>
      </c>
      <c r="BA258" s="34">
        <f t="shared" si="247"/>
        <v>0</v>
      </c>
    </row>
    <row r="259" spans="1:245" s="65" customFormat="1" ht="15.75" outlineLevel="2" x14ac:dyDescent="0.2">
      <c r="A259" s="56" t="s">
        <v>144</v>
      </c>
      <c r="B259" s="150" t="s">
        <v>513</v>
      </c>
      <c r="C259" s="58">
        <v>0</v>
      </c>
      <c r="D259" s="58">
        <f t="shared" si="362"/>
        <v>500</v>
      </c>
      <c r="E259" s="58">
        <f t="shared" si="367"/>
        <v>500</v>
      </c>
      <c r="F259" s="58">
        <v>0</v>
      </c>
      <c r="G259" s="58">
        <v>500</v>
      </c>
      <c r="H259" s="59">
        <v>0</v>
      </c>
      <c r="I259" s="58">
        <f t="shared" si="368"/>
        <v>0</v>
      </c>
      <c r="J259" s="59">
        <v>0</v>
      </c>
      <c r="K259" s="58">
        <v>0</v>
      </c>
      <c r="L259" s="58">
        <v>0</v>
      </c>
      <c r="M259" s="58">
        <f t="shared" si="369"/>
        <v>0</v>
      </c>
      <c r="N259" s="59">
        <v>0</v>
      </c>
      <c r="O259" s="58">
        <v>0</v>
      </c>
      <c r="P259" s="58">
        <v>0</v>
      </c>
      <c r="Q259" s="144" t="s">
        <v>214</v>
      </c>
      <c r="R259" s="82">
        <f>W259+31</f>
        <v>44361</v>
      </c>
      <c r="S259" s="74">
        <v>44242</v>
      </c>
      <c r="T259" s="82">
        <f t="shared" ref="T259:T263" si="371">S259+10</f>
        <v>44252</v>
      </c>
      <c r="U259" s="82">
        <f t="shared" ref="U259:U263" si="372">T259+7</f>
        <v>44259</v>
      </c>
      <c r="V259" s="82">
        <f>U259+11</f>
        <v>44270</v>
      </c>
      <c r="W259" s="82">
        <f>V259+60</f>
        <v>44330</v>
      </c>
      <c r="X259" s="82"/>
      <c r="Y259" s="82"/>
      <c r="Z259" s="82"/>
      <c r="AA259" s="82"/>
      <c r="AB259" s="82"/>
      <c r="AC259" s="82" t="s">
        <v>41</v>
      </c>
      <c r="AD259" s="82" t="s">
        <v>41</v>
      </c>
      <c r="AE259" s="82" t="s">
        <v>41</v>
      </c>
      <c r="AF259" s="82" t="s">
        <v>41</v>
      </c>
      <c r="AG259" s="58"/>
      <c r="AH259" s="58"/>
      <c r="AI259" s="58"/>
      <c r="AJ259" s="58"/>
      <c r="AK259" s="58"/>
      <c r="AL259" s="58"/>
      <c r="AM259" s="58"/>
      <c r="AN259" s="58"/>
      <c r="AO259" s="58"/>
      <c r="AP259" s="151"/>
      <c r="AZ259" s="34">
        <f t="shared" si="246"/>
        <v>500</v>
      </c>
      <c r="BA259" s="34">
        <f t="shared" si="247"/>
        <v>0</v>
      </c>
    </row>
    <row r="260" spans="1:245" s="149" customFormat="1" ht="15.75" outlineLevel="2" x14ac:dyDescent="0.25">
      <c r="A260" s="56" t="s">
        <v>152</v>
      </c>
      <c r="B260" s="63" t="s">
        <v>514</v>
      </c>
      <c r="C260" s="58">
        <v>0</v>
      </c>
      <c r="D260" s="58">
        <f t="shared" si="362"/>
        <v>500</v>
      </c>
      <c r="E260" s="58">
        <f t="shared" si="367"/>
        <v>500</v>
      </c>
      <c r="F260" s="58">
        <v>0</v>
      </c>
      <c r="G260" s="58">
        <v>500</v>
      </c>
      <c r="H260" s="59">
        <v>0</v>
      </c>
      <c r="I260" s="58">
        <f t="shared" si="368"/>
        <v>0</v>
      </c>
      <c r="J260" s="59">
        <v>0</v>
      </c>
      <c r="K260" s="58">
        <v>0</v>
      </c>
      <c r="L260" s="58">
        <v>0</v>
      </c>
      <c r="M260" s="58">
        <f t="shared" si="369"/>
        <v>0</v>
      </c>
      <c r="N260" s="59">
        <v>0</v>
      </c>
      <c r="O260" s="58">
        <v>0</v>
      </c>
      <c r="P260" s="58">
        <v>0</v>
      </c>
      <c r="Q260" s="144" t="s">
        <v>214</v>
      </c>
      <c r="R260" s="82">
        <f t="shared" ref="R260:R263" si="373">W260+31</f>
        <v>44361</v>
      </c>
      <c r="S260" s="74">
        <v>44242</v>
      </c>
      <c r="T260" s="82">
        <f t="shared" si="371"/>
        <v>44252</v>
      </c>
      <c r="U260" s="82">
        <f t="shared" si="372"/>
        <v>44259</v>
      </c>
      <c r="V260" s="82">
        <f>U260+11</f>
        <v>44270</v>
      </c>
      <c r="W260" s="82">
        <f t="shared" ref="W260:W263" si="374">V260+60</f>
        <v>44330</v>
      </c>
      <c r="X260" s="82"/>
      <c r="Y260" s="82"/>
      <c r="Z260" s="82"/>
      <c r="AA260" s="82"/>
      <c r="AB260" s="82"/>
      <c r="AC260" s="82" t="s">
        <v>41</v>
      </c>
      <c r="AD260" s="82" t="s">
        <v>41</v>
      </c>
      <c r="AE260" s="82" t="s">
        <v>41</v>
      </c>
      <c r="AF260" s="82" t="s">
        <v>41</v>
      </c>
      <c r="AG260" s="58"/>
      <c r="AH260" s="58"/>
      <c r="AI260" s="58"/>
      <c r="AJ260" s="58"/>
      <c r="AK260" s="58"/>
      <c r="AL260" s="58"/>
      <c r="AM260" s="58"/>
      <c r="AN260" s="58"/>
      <c r="AO260" s="58"/>
      <c r="AP260" s="148" t="s">
        <v>506</v>
      </c>
      <c r="AZ260" s="34">
        <f t="shared" si="246"/>
        <v>500</v>
      </c>
      <c r="BA260" s="34">
        <f t="shared" si="247"/>
        <v>0</v>
      </c>
    </row>
    <row r="261" spans="1:245" s="149" customFormat="1" ht="15.75" outlineLevel="2" x14ac:dyDescent="0.25">
      <c r="A261" s="56" t="s">
        <v>154</v>
      </c>
      <c r="B261" s="63" t="s">
        <v>517</v>
      </c>
      <c r="C261" s="58">
        <v>0</v>
      </c>
      <c r="D261" s="58">
        <f t="shared" si="362"/>
        <v>600</v>
      </c>
      <c r="E261" s="58">
        <f t="shared" si="367"/>
        <v>600</v>
      </c>
      <c r="F261" s="58">
        <v>0</v>
      </c>
      <c r="G261" s="58">
        <v>600</v>
      </c>
      <c r="H261" s="59">
        <v>0</v>
      </c>
      <c r="I261" s="58">
        <f t="shared" si="368"/>
        <v>0</v>
      </c>
      <c r="J261" s="59">
        <v>0</v>
      </c>
      <c r="K261" s="58">
        <v>0</v>
      </c>
      <c r="L261" s="58">
        <v>0</v>
      </c>
      <c r="M261" s="58">
        <f t="shared" si="369"/>
        <v>0</v>
      </c>
      <c r="N261" s="59">
        <v>0</v>
      </c>
      <c r="O261" s="58">
        <v>0</v>
      </c>
      <c r="P261" s="58">
        <v>0</v>
      </c>
      <c r="Q261" s="144" t="s">
        <v>214</v>
      </c>
      <c r="R261" s="82">
        <f t="shared" si="373"/>
        <v>44361</v>
      </c>
      <c r="S261" s="74">
        <v>44242</v>
      </c>
      <c r="T261" s="82">
        <f t="shared" si="371"/>
        <v>44252</v>
      </c>
      <c r="U261" s="82">
        <f t="shared" si="372"/>
        <v>44259</v>
      </c>
      <c r="V261" s="82">
        <f>U261+11</f>
        <v>44270</v>
      </c>
      <c r="W261" s="82">
        <f t="shared" si="374"/>
        <v>44330</v>
      </c>
      <c r="X261" s="82"/>
      <c r="Y261" s="82"/>
      <c r="Z261" s="82"/>
      <c r="AA261" s="82"/>
      <c r="AB261" s="82"/>
      <c r="AC261" s="82" t="s">
        <v>41</v>
      </c>
      <c r="AD261" s="82" t="s">
        <v>41</v>
      </c>
      <c r="AE261" s="82" t="s">
        <v>41</v>
      </c>
      <c r="AF261" s="82" t="s">
        <v>41</v>
      </c>
      <c r="AG261" s="58"/>
      <c r="AH261" s="58"/>
      <c r="AI261" s="58"/>
      <c r="AJ261" s="58"/>
      <c r="AK261" s="58"/>
      <c r="AL261" s="58"/>
      <c r="AM261" s="58"/>
      <c r="AN261" s="58"/>
      <c r="AO261" s="58"/>
      <c r="AP261" s="148" t="s">
        <v>506</v>
      </c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34">
        <f t="shared" si="246"/>
        <v>600</v>
      </c>
      <c r="BA261" s="34">
        <f t="shared" si="247"/>
        <v>0</v>
      </c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  <c r="CW261" s="155"/>
      <c r="CX261" s="155"/>
      <c r="CY261" s="155"/>
      <c r="CZ261" s="155"/>
      <c r="DA261" s="155"/>
      <c r="DB261" s="155"/>
      <c r="DC261" s="155"/>
      <c r="DD261" s="155"/>
      <c r="DE261" s="155"/>
      <c r="DF261" s="155"/>
      <c r="DG261" s="155"/>
      <c r="DH261" s="155"/>
      <c r="DI261" s="155"/>
      <c r="DJ261" s="155"/>
      <c r="DK261" s="155"/>
      <c r="DL261" s="155"/>
      <c r="DM261" s="155"/>
      <c r="DN261" s="155"/>
      <c r="DO261" s="155"/>
      <c r="DP261" s="155"/>
      <c r="DQ261" s="155"/>
      <c r="DR261" s="155"/>
      <c r="DS261" s="155"/>
      <c r="DT261" s="155"/>
      <c r="DU261" s="155"/>
      <c r="DV261" s="155"/>
      <c r="DW261" s="155"/>
      <c r="DX261" s="155"/>
      <c r="DY261" s="155"/>
      <c r="DZ261" s="155"/>
      <c r="EA261" s="155"/>
      <c r="EB261" s="155"/>
      <c r="EC261" s="155"/>
      <c r="ED261" s="155"/>
      <c r="EE261" s="155"/>
      <c r="EF261" s="155"/>
      <c r="EG261" s="155"/>
      <c r="EH261" s="155"/>
      <c r="EI261" s="155"/>
      <c r="EJ261" s="155"/>
      <c r="EK261" s="155"/>
      <c r="EL261" s="155"/>
      <c r="EM261" s="155"/>
      <c r="EN261" s="155"/>
      <c r="EO261" s="155"/>
      <c r="EP261" s="155"/>
      <c r="EQ261" s="155"/>
      <c r="ER261" s="155"/>
      <c r="ES261" s="155"/>
      <c r="ET261" s="155"/>
      <c r="EU261" s="155"/>
      <c r="EV261" s="155"/>
      <c r="EW261" s="155"/>
      <c r="EX261" s="155"/>
      <c r="EY261" s="155"/>
      <c r="EZ261" s="155"/>
      <c r="FA261" s="155"/>
      <c r="FB261" s="155"/>
      <c r="FC261" s="155"/>
      <c r="FD261" s="155"/>
      <c r="FE261" s="155"/>
      <c r="FF261" s="155"/>
      <c r="FG261" s="155"/>
      <c r="FH261" s="155"/>
      <c r="FI261" s="155"/>
      <c r="FJ261" s="155"/>
      <c r="FK261" s="155"/>
      <c r="FL261" s="155"/>
      <c r="FM261" s="155"/>
      <c r="FN261" s="155"/>
      <c r="FO261" s="155"/>
      <c r="FP261" s="155"/>
      <c r="FQ261" s="155"/>
      <c r="FR261" s="155"/>
      <c r="FS261" s="155"/>
      <c r="FT261" s="155"/>
      <c r="FU261" s="155"/>
      <c r="FV261" s="155"/>
      <c r="FW261" s="155"/>
      <c r="FX261" s="155"/>
      <c r="FY261" s="155"/>
      <c r="FZ261" s="155"/>
      <c r="GA261" s="155"/>
      <c r="GB261" s="155"/>
      <c r="GC261" s="155"/>
      <c r="GD261" s="155"/>
      <c r="GE261" s="155"/>
      <c r="GF261" s="155"/>
      <c r="GG261" s="155"/>
      <c r="GH261" s="155"/>
      <c r="GI261" s="155"/>
      <c r="GJ261" s="155"/>
      <c r="GK261" s="155"/>
      <c r="GL261" s="155"/>
      <c r="GM261" s="155"/>
      <c r="GN261" s="155"/>
      <c r="GO261" s="155"/>
      <c r="GP261" s="155"/>
      <c r="GQ261" s="155"/>
      <c r="GR261" s="155"/>
      <c r="GS261" s="155"/>
      <c r="GT261" s="155"/>
      <c r="GU261" s="155"/>
      <c r="GV261" s="155"/>
      <c r="GW261" s="155"/>
      <c r="GX261" s="155"/>
      <c r="GY261" s="155"/>
      <c r="GZ261" s="155"/>
      <c r="HA261" s="155"/>
      <c r="HB261" s="155"/>
      <c r="HC261" s="155"/>
      <c r="HD261" s="155"/>
      <c r="HE261" s="155"/>
      <c r="HF261" s="155"/>
      <c r="HG261" s="155"/>
      <c r="HH261" s="155"/>
      <c r="HI261" s="155"/>
      <c r="HJ261" s="155"/>
      <c r="HK261" s="155"/>
      <c r="HL261" s="155"/>
      <c r="HM261" s="155"/>
      <c r="HN261" s="155"/>
      <c r="HO261" s="155"/>
      <c r="HP261" s="155"/>
      <c r="HQ261" s="155"/>
      <c r="HR261" s="155"/>
      <c r="HS261" s="155"/>
      <c r="HT261" s="155"/>
      <c r="HU261" s="155"/>
      <c r="HV261" s="155"/>
      <c r="HW261" s="155"/>
      <c r="HX261" s="155"/>
      <c r="HY261" s="155"/>
      <c r="HZ261" s="155"/>
      <c r="IA261" s="155"/>
      <c r="IB261" s="155"/>
      <c r="IC261" s="155"/>
      <c r="ID261" s="155"/>
      <c r="IE261" s="155"/>
      <c r="IF261" s="155"/>
      <c r="IG261" s="155"/>
      <c r="IH261" s="155"/>
      <c r="II261" s="155"/>
      <c r="IJ261" s="155"/>
      <c r="IK261" s="155"/>
    </row>
    <row r="262" spans="1:245" s="149" customFormat="1" ht="15.75" outlineLevel="2" x14ac:dyDescent="0.25">
      <c r="A262" s="56" t="s">
        <v>161</v>
      </c>
      <c r="B262" s="156" t="s">
        <v>519</v>
      </c>
      <c r="C262" s="58">
        <v>0</v>
      </c>
      <c r="D262" s="58">
        <f t="shared" si="362"/>
        <v>1000</v>
      </c>
      <c r="E262" s="58">
        <f t="shared" si="367"/>
        <v>1000</v>
      </c>
      <c r="F262" s="58">
        <v>0</v>
      </c>
      <c r="G262" s="58">
        <v>1000</v>
      </c>
      <c r="H262" s="59">
        <v>0</v>
      </c>
      <c r="I262" s="58">
        <f t="shared" si="368"/>
        <v>0</v>
      </c>
      <c r="J262" s="59">
        <v>0</v>
      </c>
      <c r="K262" s="58">
        <v>0</v>
      </c>
      <c r="L262" s="58">
        <v>0</v>
      </c>
      <c r="M262" s="58">
        <f t="shared" si="369"/>
        <v>0</v>
      </c>
      <c r="N262" s="59">
        <v>0</v>
      </c>
      <c r="O262" s="58">
        <v>0</v>
      </c>
      <c r="P262" s="58">
        <v>0</v>
      </c>
      <c r="Q262" s="144" t="s">
        <v>214</v>
      </c>
      <c r="R262" s="82">
        <f t="shared" si="373"/>
        <v>44361</v>
      </c>
      <c r="S262" s="74">
        <v>44243</v>
      </c>
      <c r="T262" s="82">
        <f t="shared" si="371"/>
        <v>44253</v>
      </c>
      <c r="U262" s="82">
        <f t="shared" si="372"/>
        <v>44260</v>
      </c>
      <c r="V262" s="82">
        <f t="shared" ref="V262:V263" si="375">U262+10</f>
        <v>44270</v>
      </c>
      <c r="W262" s="82">
        <f t="shared" si="374"/>
        <v>44330</v>
      </c>
      <c r="X262" s="82"/>
      <c r="Y262" s="82"/>
      <c r="Z262" s="82"/>
      <c r="AA262" s="82"/>
      <c r="AB262" s="82"/>
      <c r="AC262" s="82" t="s">
        <v>41</v>
      </c>
      <c r="AD262" s="82" t="s">
        <v>41</v>
      </c>
      <c r="AE262" s="82" t="s">
        <v>41</v>
      </c>
      <c r="AF262" s="82" t="s">
        <v>41</v>
      </c>
      <c r="AG262" s="58"/>
      <c r="AH262" s="58"/>
      <c r="AI262" s="58"/>
      <c r="AJ262" s="58"/>
      <c r="AK262" s="58"/>
      <c r="AL262" s="58"/>
      <c r="AM262" s="58"/>
      <c r="AN262" s="58"/>
      <c r="AO262" s="58"/>
      <c r="AP262" s="148" t="s">
        <v>506</v>
      </c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34">
        <f t="shared" ref="AZ262:AZ336" si="376">SUM(F262:H262)</f>
        <v>1000</v>
      </c>
      <c r="BA262" s="34">
        <f t="shared" ref="BA262:BA336" si="377">AZ262-E262</f>
        <v>0</v>
      </c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  <c r="CW262" s="155"/>
      <c r="CX262" s="155"/>
      <c r="CY262" s="155"/>
      <c r="CZ262" s="155"/>
      <c r="DA262" s="155"/>
      <c r="DB262" s="155"/>
      <c r="DC262" s="155"/>
      <c r="DD262" s="155"/>
      <c r="DE262" s="155"/>
      <c r="DF262" s="155"/>
      <c r="DG262" s="155"/>
      <c r="DH262" s="155"/>
      <c r="DI262" s="155"/>
      <c r="DJ262" s="155"/>
      <c r="DK262" s="155"/>
      <c r="DL262" s="155"/>
      <c r="DM262" s="155"/>
      <c r="DN262" s="155"/>
      <c r="DO262" s="155"/>
      <c r="DP262" s="155"/>
      <c r="DQ262" s="155"/>
      <c r="DR262" s="155"/>
      <c r="DS262" s="155"/>
      <c r="DT262" s="155"/>
      <c r="DU262" s="155"/>
      <c r="DV262" s="155"/>
      <c r="DW262" s="155"/>
      <c r="DX262" s="155"/>
      <c r="DY262" s="155"/>
      <c r="DZ262" s="155"/>
      <c r="EA262" s="155"/>
      <c r="EB262" s="155"/>
      <c r="EC262" s="155"/>
      <c r="ED262" s="155"/>
      <c r="EE262" s="155"/>
      <c r="EF262" s="155"/>
      <c r="EG262" s="155"/>
      <c r="EH262" s="155"/>
      <c r="EI262" s="155"/>
      <c r="EJ262" s="155"/>
      <c r="EK262" s="155"/>
      <c r="EL262" s="155"/>
      <c r="EM262" s="155"/>
      <c r="EN262" s="155"/>
      <c r="EO262" s="155"/>
      <c r="EP262" s="155"/>
      <c r="EQ262" s="155"/>
      <c r="ER262" s="155"/>
      <c r="ES262" s="155"/>
      <c r="ET262" s="155"/>
      <c r="EU262" s="155"/>
      <c r="EV262" s="155"/>
      <c r="EW262" s="155"/>
      <c r="EX262" s="155"/>
      <c r="EY262" s="155"/>
      <c r="EZ262" s="155"/>
      <c r="FA262" s="155"/>
      <c r="FB262" s="155"/>
      <c r="FC262" s="155"/>
      <c r="FD262" s="155"/>
      <c r="FE262" s="155"/>
      <c r="FF262" s="155"/>
      <c r="FG262" s="155"/>
      <c r="FH262" s="155"/>
      <c r="FI262" s="155"/>
      <c r="FJ262" s="155"/>
      <c r="FK262" s="155"/>
      <c r="FL262" s="155"/>
      <c r="FM262" s="155"/>
      <c r="FN262" s="155"/>
      <c r="FO262" s="155"/>
      <c r="FP262" s="155"/>
      <c r="FQ262" s="155"/>
      <c r="FR262" s="155"/>
      <c r="FS262" s="155"/>
      <c r="FT262" s="155"/>
      <c r="FU262" s="155"/>
      <c r="FV262" s="155"/>
      <c r="FW262" s="155"/>
      <c r="FX262" s="155"/>
      <c r="FY262" s="155"/>
      <c r="FZ262" s="155"/>
      <c r="GA262" s="155"/>
      <c r="GB262" s="155"/>
      <c r="GC262" s="155"/>
      <c r="GD262" s="155"/>
      <c r="GE262" s="155"/>
      <c r="GF262" s="155"/>
      <c r="GG262" s="155"/>
      <c r="GH262" s="155"/>
      <c r="GI262" s="155"/>
      <c r="GJ262" s="155"/>
      <c r="GK262" s="155"/>
      <c r="GL262" s="155"/>
      <c r="GM262" s="155"/>
      <c r="GN262" s="155"/>
      <c r="GO262" s="155"/>
      <c r="GP262" s="155"/>
      <c r="GQ262" s="155"/>
      <c r="GR262" s="155"/>
      <c r="GS262" s="155"/>
      <c r="GT262" s="155"/>
      <c r="GU262" s="155"/>
      <c r="GV262" s="155"/>
      <c r="GW262" s="155"/>
      <c r="GX262" s="155"/>
      <c r="GY262" s="155"/>
      <c r="GZ262" s="155"/>
      <c r="HA262" s="155"/>
      <c r="HB262" s="155"/>
      <c r="HC262" s="155"/>
      <c r="HD262" s="155"/>
      <c r="HE262" s="155"/>
      <c r="HF262" s="155"/>
      <c r="HG262" s="155"/>
      <c r="HH262" s="155"/>
      <c r="HI262" s="155"/>
      <c r="HJ262" s="155"/>
      <c r="HK262" s="155"/>
      <c r="HL262" s="155"/>
      <c r="HM262" s="155"/>
      <c r="HN262" s="155"/>
      <c r="HO262" s="155"/>
      <c r="HP262" s="155"/>
      <c r="HQ262" s="155"/>
      <c r="HR262" s="155"/>
      <c r="HS262" s="155"/>
      <c r="HT262" s="155"/>
      <c r="HU262" s="155"/>
      <c r="HV262" s="155"/>
      <c r="HW262" s="155"/>
      <c r="HX262" s="155"/>
      <c r="HY262" s="155"/>
      <c r="HZ262" s="155"/>
      <c r="IA262" s="155"/>
      <c r="IB262" s="155"/>
      <c r="IC262" s="155"/>
      <c r="ID262" s="155"/>
      <c r="IE262" s="155"/>
      <c r="IF262" s="155"/>
      <c r="IG262" s="155"/>
      <c r="IH262" s="155"/>
      <c r="II262" s="155"/>
      <c r="IJ262" s="155"/>
      <c r="IK262" s="155"/>
    </row>
    <row r="263" spans="1:245" s="149" customFormat="1" ht="15.75" outlineLevel="2" x14ac:dyDescent="0.25">
      <c r="A263" s="56" t="s">
        <v>173</v>
      </c>
      <c r="B263" s="57" t="s">
        <v>520</v>
      </c>
      <c r="C263" s="58">
        <v>0</v>
      </c>
      <c r="D263" s="58">
        <f t="shared" si="362"/>
        <v>500</v>
      </c>
      <c r="E263" s="58">
        <f t="shared" si="367"/>
        <v>500</v>
      </c>
      <c r="F263" s="58">
        <v>0</v>
      </c>
      <c r="G263" s="58">
        <v>500</v>
      </c>
      <c r="H263" s="59">
        <v>0</v>
      </c>
      <c r="I263" s="58">
        <f t="shared" si="368"/>
        <v>0</v>
      </c>
      <c r="J263" s="59">
        <v>0</v>
      </c>
      <c r="K263" s="58">
        <v>0</v>
      </c>
      <c r="L263" s="58">
        <v>0</v>
      </c>
      <c r="M263" s="58">
        <f t="shared" si="369"/>
        <v>0</v>
      </c>
      <c r="N263" s="59">
        <v>0</v>
      </c>
      <c r="O263" s="58">
        <v>0</v>
      </c>
      <c r="P263" s="58">
        <v>0</v>
      </c>
      <c r="Q263" s="144" t="s">
        <v>214</v>
      </c>
      <c r="R263" s="82">
        <f t="shared" si="373"/>
        <v>44361</v>
      </c>
      <c r="S263" s="74">
        <v>44243</v>
      </c>
      <c r="T263" s="82">
        <f t="shared" si="371"/>
        <v>44253</v>
      </c>
      <c r="U263" s="82">
        <f t="shared" si="372"/>
        <v>44260</v>
      </c>
      <c r="V263" s="82">
        <f t="shared" si="375"/>
        <v>44270</v>
      </c>
      <c r="W263" s="82">
        <f t="shared" si="374"/>
        <v>44330</v>
      </c>
      <c r="X263" s="82"/>
      <c r="Y263" s="82"/>
      <c r="Z263" s="82"/>
      <c r="AA263" s="82"/>
      <c r="AB263" s="82"/>
      <c r="AC263" s="82" t="s">
        <v>41</v>
      </c>
      <c r="AD263" s="82" t="s">
        <v>41</v>
      </c>
      <c r="AE263" s="82" t="s">
        <v>41</v>
      </c>
      <c r="AF263" s="82" t="s">
        <v>41</v>
      </c>
      <c r="AG263" s="58"/>
      <c r="AH263" s="58"/>
      <c r="AI263" s="58"/>
      <c r="AJ263" s="58"/>
      <c r="AK263" s="58"/>
      <c r="AL263" s="58"/>
      <c r="AM263" s="58"/>
      <c r="AN263" s="58"/>
      <c r="AO263" s="58"/>
      <c r="AP263" s="148" t="s">
        <v>506</v>
      </c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34">
        <f t="shared" si="376"/>
        <v>500</v>
      </c>
      <c r="BA263" s="34">
        <f t="shared" si="377"/>
        <v>0</v>
      </c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  <c r="CW263" s="155"/>
      <c r="CX263" s="155"/>
      <c r="CY263" s="155"/>
      <c r="CZ263" s="155"/>
      <c r="DA263" s="155"/>
      <c r="DB263" s="155"/>
      <c r="DC263" s="155"/>
      <c r="DD263" s="155"/>
      <c r="DE263" s="155"/>
      <c r="DF263" s="155"/>
      <c r="DG263" s="155"/>
      <c r="DH263" s="155"/>
      <c r="DI263" s="155"/>
      <c r="DJ263" s="155"/>
      <c r="DK263" s="155"/>
      <c r="DL263" s="155"/>
      <c r="DM263" s="155"/>
      <c r="DN263" s="155"/>
      <c r="DO263" s="155"/>
      <c r="DP263" s="155"/>
      <c r="DQ263" s="155"/>
      <c r="DR263" s="155"/>
      <c r="DS263" s="155"/>
      <c r="DT263" s="155"/>
      <c r="DU263" s="155"/>
      <c r="DV263" s="155"/>
      <c r="DW263" s="155"/>
      <c r="DX263" s="155"/>
      <c r="DY263" s="155"/>
      <c r="DZ263" s="155"/>
      <c r="EA263" s="155"/>
      <c r="EB263" s="155"/>
      <c r="EC263" s="155"/>
      <c r="ED263" s="155"/>
      <c r="EE263" s="155"/>
      <c r="EF263" s="155"/>
      <c r="EG263" s="155"/>
      <c r="EH263" s="155"/>
      <c r="EI263" s="155"/>
      <c r="EJ263" s="155"/>
      <c r="EK263" s="155"/>
      <c r="EL263" s="155"/>
      <c r="EM263" s="155"/>
      <c r="EN263" s="155"/>
      <c r="EO263" s="155"/>
      <c r="EP263" s="155"/>
      <c r="EQ263" s="155"/>
      <c r="ER263" s="155"/>
      <c r="ES263" s="155"/>
      <c r="ET263" s="155"/>
      <c r="EU263" s="155"/>
      <c r="EV263" s="155"/>
      <c r="EW263" s="155"/>
      <c r="EX263" s="155"/>
      <c r="EY263" s="155"/>
      <c r="EZ263" s="155"/>
      <c r="FA263" s="155"/>
      <c r="FB263" s="155"/>
      <c r="FC263" s="155"/>
      <c r="FD263" s="155"/>
      <c r="FE263" s="155"/>
      <c r="FF263" s="155"/>
      <c r="FG263" s="155"/>
      <c r="FH263" s="155"/>
      <c r="FI263" s="155"/>
      <c r="FJ263" s="155"/>
      <c r="FK263" s="155"/>
      <c r="FL263" s="155"/>
      <c r="FM263" s="155"/>
      <c r="FN263" s="155"/>
      <c r="FO263" s="155"/>
      <c r="FP263" s="155"/>
      <c r="FQ263" s="155"/>
      <c r="FR263" s="155"/>
      <c r="FS263" s="155"/>
      <c r="FT263" s="155"/>
      <c r="FU263" s="155"/>
      <c r="FV263" s="155"/>
      <c r="FW263" s="155"/>
      <c r="FX263" s="155"/>
      <c r="FY263" s="155"/>
      <c r="FZ263" s="155"/>
      <c r="GA263" s="155"/>
      <c r="GB263" s="155"/>
      <c r="GC263" s="155"/>
      <c r="GD263" s="155"/>
      <c r="GE263" s="155"/>
      <c r="GF263" s="155"/>
      <c r="GG263" s="155"/>
      <c r="GH263" s="155"/>
      <c r="GI263" s="155"/>
      <c r="GJ263" s="155"/>
      <c r="GK263" s="155"/>
      <c r="GL263" s="155"/>
      <c r="GM263" s="155"/>
      <c r="GN263" s="155"/>
      <c r="GO263" s="155"/>
      <c r="GP263" s="155"/>
      <c r="GQ263" s="155"/>
      <c r="GR263" s="155"/>
      <c r="GS263" s="155"/>
      <c r="GT263" s="155"/>
      <c r="GU263" s="155"/>
      <c r="GV263" s="155"/>
      <c r="GW263" s="155"/>
      <c r="GX263" s="155"/>
      <c r="GY263" s="155"/>
      <c r="GZ263" s="155"/>
      <c r="HA263" s="155"/>
      <c r="HB263" s="155"/>
      <c r="HC263" s="155"/>
      <c r="HD263" s="155"/>
      <c r="HE263" s="155"/>
      <c r="HF263" s="155"/>
      <c r="HG263" s="155"/>
      <c r="HH263" s="155"/>
      <c r="HI263" s="155"/>
      <c r="HJ263" s="155"/>
      <c r="HK263" s="155"/>
      <c r="HL263" s="155"/>
      <c r="HM263" s="155"/>
      <c r="HN263" s="155"/>
      <c r="HO263" s="155"/>
      <c r="HP263" s="155"/>
      <c r="HQ263" s="155"/>
      <c r="HR263" s="155"/>
      <c r="HS263" s="155"/>
      <c r="HT263" s="155"/>
      <c r="HU263" s="155"/>
      <c r="HV263" s="155"/>
      <c r="HW263" s="155"/>
      <c r="HX263" s="155"/>
      <c r="HY263" s="155"/>
      <c r="HZ263" s="155"/>
      <c r="IA263" s="155"/>
      <c r="IB263" s="155"/>
      <c r="IC263" s="155"/>
      <c r="ID263" s="155"/>
      <c r="IE263" s="155"/>
      <c r="IF263" s="155"/>
      <c r="IG263" s="155"/>
      <c r="IH263" s="155"/>
      <c r="II263" s="155"/>
      <c r="IJ263" s="155"/>
      <c r="IK263" s="155"/>
    </row>
    <row r="264" spans="1:245" customFormat="1" ht="31.5" outlineLevel="2" x14ac:dyDescent="0.25">
      <c r="A264" s="56" t="s">
        <v>181</v>
      </c>
      <c r="B264" s="63" t="s">
        <v>521</v>
      </c>
      <c r="C264" s="58">
        <v>0</v>
      </c>
      <c r="D264" s="58">
        <f t="shared" si="362"/>
        <v>3661.6</v>
      </c>
      <c r="E264" s="58">
        <f t="shared" si="367"/>
        <v>3661.6</v>
      </c>
      <c r="F264" s="58">
        <v>0</v>
      </c>
      <c r="G264" s="58">
        <v>3661.6</v>
      </c>
      <c r="H264" s="59">
        <v>0</v>
      </c>
      <c r="I264" s="58">
        <f t="shared" si="368"/>
        <v>0</v>
      </c>
      <c r="J264" s="59">
        <v>0</v>
      </c>
      <c r="K264" s="58">
        <v>0</v>
      </c>
      <c r="L264" s="58">
        <v>0</v>
      </c>
      <c r="M264" s="58">
        <f t="shared" si="369"/>
        <v>0</v>
      </c>
      <c r="N264" s="59">
        <v>0</v>
      </c>
      <c r="O264" s="58">
        <v>0</v>
      </c>
      <c r="P264" s="58">
        <v>0</v>
      </c>
      <c r="Q264" s="144" t="s">
        <v>163</v>
      </c>
      <c r="R264" s="82">
        <f t="shared" si="370"/>
        <v>44352</v>
      </c>
      <c r="S264" s="74">
        <v>44237</v>
      </c>
      <c r="T264" s="82" t="s">
        <v>495</v>
      </c>
      <c r="U264" s="82" t="s">
        <v>495</v>
      </c>
      <c r="V264" s="82" t="s">
        <v>495</v>
      </c>
      <c r="W264" s="82">
        <v>44322</v>
      </c>
      <c r="X264" s="82"/>
      <c r="Y264" s="82"/>
      <c r="Z264" s="82"/>
      <c r="AA264" s="82"/>
      <c r="AB264" s="82"/>
      <c r="AC264" s="82" t="s">
        <v>41</v>
      </c>
      <c r="AD264" s="82" t="s">
        <v>41</v>
      </c>
      <c r="AE264" s="82" t="s">
        <v>41</v>
      </c>
      <c r="AF264" s="82" t="s">
        <v>41</v>
      </c>
      <c r="AG264" s="58"/>
      <c r="AH264" s="58"/>
      <c r="AI264" s="58"/>
      <c r="AJ264" s="58"/>
      <c r="AK264" s="58"/>
      <c r="AL264" s="58"/>
      <c r="AM264" s="58"/>
      <c r="AN264" s="58"/>
      <c r="AO264" s="58"/>
      <c r="AP264" s="132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34">
        <f t="shared" si="376"/>
        <v>3661.6</v>
      </c>
      <c r="BA264" s="34">
        <f t="shared" si="377"/>
        <v>0</v>
      </c>
      <c r="BB264" s="157"/>
      <c r="BC264" s="157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  <c r="BZ264" s="157"/>
      <c r="CA264" s="157"/>
      <c r="CB264" s="157"/>
      <c r="CC264" s="157"/>
      <c r="CD264" s="157"/>
      <c r="CE264" s="157"/>
      <c r="CF264" s="157"/>
      <c r="CG264" s="157"/>
      <c r="CH264" s="157"/>
      <c r="CI264" s="157"/>
      <c r="CJ264" s="157"/>
      <c r="CK264" s="157"/>
      <c r="CL264" s="157"/>
      <c r="CM264" s="157"/>
      <c r="CN264" s="157"/>
      <c r="CO264" s="157"/>
      <c r="CP264" s="157"/>
      <c r="CQ264" s="157"/>
      <c r="CR264" s="157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  <c r="DF264" s="157"/>
      <c r="DG264" s="157"/>
      <c r="DH264" s="157"/>
      <c r="DI264" s="157"/>
      <c r="DJ264" s="157"/>
      <c r="DK264" s="157"/>
      <c r="DL264" s="157"/>
      <c r="DM264" s="157"/>
      <c r="DN264" s="157"/>
      <c r="DO264" s="157"/>
      <c r="DP264" s="157"/>
      <c r="DQ264" s="157"/>
      <c r="DR264" s="157"/>
      <c r="DS264" s="157"/>
      <c r="DT264" s="157"/>
      <c r="DU264" s="157"/>
      <c r="DV264" s="157"/>
      <c r="DW264" s="157"/>
      <c r="DX264" s="157"/>
      <c r="DY264" s="157"/>
      <c r="DZ264" s="157"/>
      <c r="EA264" s="157"/>
      <c r="EB264" s="157"/>
      <c r="EC264" s="157"/>
      <c r="ED264" s="157"/>
      <c r="EE264" s="157"/>
      <c r="EF264" s="157"/>
      <c r="EG264" s="157"/>
      <c r="EH264" s="157"/>
      <c r="EI264" s="157"/>
      <c r="EJ264" s="157"/>
      <c r="EK264" s="157"/>
      <c r="EL264" s="157"/>
      <c r="EM264" s="157"/>
      <c r="EN264" s="157"/>
      <c r="EO264" s="157"/>
      <c r="EP264" s="157"/>
      <c r="EQ264" s="157"/>
      <c r="ER264" s="157"/>
      <c r="ES264" s="157"/>
      <c r="ET264" s="157"/>
      <c r="EU264" s="157"/>
      <c r="EV264" s="157"/>
      <c r="EW264" s="157"/>
      <c r="EX264" s="157"/>
      <c r="EY264" s="157"/>
      <c r="EZ264" s="157"/>
      <c r="FA264" s="157"/>
      <c r="FB264" s="157"/>
      <c r="FC264" s="157"/>
      <c r="FD264" s="157"/>
      <c r="FE264" s="157"/>
      <c r="FF264" s="157"/>
      <c r="FG264" s="157"/>
      <c r="FH264" s="157"/>
      <c r="FI264" s="157"/>
      <c r="FJ264" s="157"/>
      <c r="FK264" s="157"/>
      <c r="FL264" s="157"/>
      <c r="FM264" s="157"/>
      <c r="FN264" s="157"/>
      <c r="FO264" s="157"/>
      <c r="FP264" s="157"/>
      <c r="FQ264" s="157"/>
      <c r="FR264" s="157"/>
      <c r="FS264" s="157"/>
      <c r="FT264" s="157"/>
      <c r="FU264" s="157"/>
      <c r="FV264" s="157"/>
      <c r="FW264" s="157"/>
      <c r="FX264" s="157"/>
      <c r="FY264" s="157"/>
      <c r="FZ264" s="157"/>
      <c r="GA264" s="157"/>
      <c r="GB264" s="157"/>
      <c r="GC264" s="157"/>
      <c r="GD264" s="157"/>
      <c r="GE264" s="157"/>
      <c r="GF264" s="157"/>
      <c r="GG264" s="157"/>
      <c r="GH264" s="157"/>
      <c r="GI264" s="157"/>
      <c r="GJ264" s="157"/>
      <c r="GK264" s="157"/>
      <c r="GL264" s="157"/>
      <c r="GM264" s="157"/>
      <c r="GN264" s="157"/>
      <c r="GO264" s="157"/>
      <c r="GP264" s="157"/>
      <c r="GQ264" s="157"/>
      <c r="GR264" s="157"/>
      <c r="GS264" s="157"/>
      <c r="GT264" s="157"/>
      <c r="GU264" s="157"/>
      <c r="GV264" s="157"/>
      <c r="GW264" s="157"/>
      <c r="GX264" s="157"/>
      <c r="GY264" s="157"/>
      <c r="GZ264" s="157"/>
      <c r="HA264" s="157"/>
      <c r="HB264" s="157"/>
      <c r="HC264" s="157"/>
      <c r="HD264" s="157"/>
      <c r="HE264" s="157"/>
      <c r="HF264" s="157"/>
      <c r="HG264" s="157"/>
      <c r="HH264" s="157"/>
      <c r="HI264" s="157"/>
      <c r="HJ264" s="157"/>
      <c r="HK264" s="157"/>
      <c r="HL264" s="157"/>
      <c r="HM264" s="157"/>
      <c r="HN264" s="157"/>
      <c r="HO264" s="157"/>
      <c r="HP264" s="157"/>
      <c r="HQ264" s="157"/>
      <c r="HR264" s="157"/>
      <c r="HS264" s="157"/>
      <c r="HT264" s="157"/>
      <c r="HU264" s="157"/>
      <c r="HV264" s="157"/>
      <c r="HW264" s="157"/>
      <c r="HX264" s="157"/>
      <c r="HY264" s="157"/>
      <c r="HZ264" s="157"/>
      <c r="IA264" s="157"/>
      <c r="IB264" s="157"/>
      <c r="IC264" s="157"/>
      <c r="ID264" s="157"/>
      <c r="IE264" s="157"/>
      <c r="IF264" s="157"/>
      <c r="IG264" s="157"/>
      <c r="IH264" s="157"/>
      <c r="II264" s="157"/>
      <c r="IJ264" s="157"/>
      <c r="IK264" s="157"/>
    </row>
    <row r="265" spans="1:245" s="158" customFormat="1" ht="15.75" outlineLevel="2" x14ac:dyDescent="0.2">
      <c r="A265" s="56" t="s">
        <v>187</v>
      </c>
      <c r="B265" s="63" t="s">
        <v>522</v>
      </c>
      <c r="C265" s="58">
        <v>0</v>
      </c>
      <c r="D265" s="58">
        <f t="shared" si="362"/>
        <v>600</v>
      </c>
      <c r="E265" s="58">
        <f t="shared" si="367"/>
        <v>600</v>
      </c>
      <c r="F265" s="58">
        <v>0</v>
      </c>
      <c r="G265" s="58">
        <v>600</v>
      </c>
      <c r="H265" s="59">
        <v>0</v>
      </c>
      <c r="I265" s="58">
        <f t="shared" si="368"/>
        <v>0</v>
      </c>
      <c r="J265" s="59">
        <v>0</v>
      </c>
      <c r="K265" s="58">
        <v>0</v>
      </c>
      <c r="L265" s="58">
        <v>0</v>
      </c>
      <c r="M265" s="58">
        <f t="shared" si="369"/>
        <v>0</v>
      </c>
      <c r="N265" s="59">
        <v>0</v>
      </c>
      <c r="O265" s="58">
        <v>0</v>
      </c>
      <c r="P265" s="58">
        <v>0</v>
      </c>
      <c r="Q265" s="144" t="s">
        <v>214</v>
      </c>
      <c r="R265" s="82">
        <f>W265+31</f>
        <v>44361</v>
      </c>
      <c r="S265" s="74">
        <v>44243</v>
      </c>
      <c r="T265" s="82">
        <f>S265+10</f>
        <v>44253</v>
      </c>
      <c r="U265" s="82">
        <f>T265+7</f>
        <v>44260</v>
      </c>
      <c r="V265" s="82">
        <f>U265+10</f>
        <v>44270</v>
      </c>
      <c r="W265" s="82">
        <f>V265+60</f>
        <v>44330</v>
      </c>
      <c r="X265" s="82"/>
      <c r="Y265" s="82"/>
      <c r="Z265" s="82"/>
      <c r="AA265" s="82"/>
      <c r="AB265" s="82"/>
      <c r="AC265" s="82" t="s">
        <v>41</v>
      </c>
      <c r="AD265" s="82" t="s">
        <v>41</v>
      </c>
      <c r="AE265" s="82" t="s">
        <v>41</v>
      </c>
      <c r="AF265" s="82" t="s">
        <v>41</v>
      </c>
      <c r="AG265" s="58"/>
      <c r="AH265" s="58"/>
      <c r="AI265" s="58"/>
      <c r="AJ265" s="58"/>
      <c r="AK265" s="58"/>
      <c r="AL265" s="58"/>
      <c r="AM265" s="58"/>
      <c r="AN265" s="58"/>
      <c r="AO265" s="58"/>
      <c r="AP265" s="146" t="s">
        <v>523</v>
      </c>
      <c r="AZ265" s="34">
        <f t="shared" si="376"/>
        <v>600</v>
      </c>
      <c r="BA265" s="34">
        <f t="shared" si="377"/>
        <v>0</v>
      </c>
    </row>
    <row r="266" spans="1:245" customFormat="1" ht="31.5" outlineLevel="2" x14ac:dyDescent="0.25">
      <c r="A266" s="56" t="s">
        <v>192</v>
      </c>
      <c r="B266" s="63" t="s">
        <v>524</v>
      </c>
      <c r="C266" s="58">
        <v>0</v>
      </c>
      <c r="D266" s="58">
        <f t="shared" si="362"/>
        <v>4407.8025200000002</v>
      </c>
      <c r="E266" s="58">
        <f t="shared" si="367"/>
        <v>4407.8025200000002</v>
      </c>
      <c r="F266" s="58">
        <v>0</v>
      </c>
      <c r="G266" s="58">
        <v>4407.8025200000002</v>
      </c>
      <c r="H266" s="59">
        <v>0</v>
      </c>
      <c r="I266" s="58">
        <f t="shared" si="368"/>
        <v>0</v>
      </c>
      <c r="J266" s="59">
        <v>0</v>
      </c>
      <c r="K266" s="58">
        <v>0</v>
      </c>
      <c r="L266" s="58">
        <v>0</v>
      </c>
      <c r="M266" s="58">
        <f t="shared" si="369"/>
        <v>0</v>
      </c>
      <c r="N266" s="59">
        <v>0</v>
      </c>
      <c r="O266" s="58">
        <v>0</v>
      </c>
      <c r="P266" s="58">
        <v>0</v>
      </c>
      <c r="Q266" s="144" t="s">
        <v>163</v>
      </c>
      <c r="R266" s="82">
        <f t="shared" si="370"/>
        <v>44352</v>
      </c>
      <c r="S266" s="74">
        <v>44237</v>
      </c>
      <c r="T266" s="82" t="s">
        <v>495</v>
      </c>
      <c r="U266" s="82" t="s">
        <v>495</v>
      </c>
      <c r="V266" s="82" t="s">
        <v>495</v>
      </c>
      <c r="W266" s="82">
        <v>44322</v>
      </c>
      <c r="X266" s="82"/>
      <c r="Y266" s="82"/>
      <c r="Z266" s="82"/>
      <c r="AA266" s="82"/>
      <c r="AB266" s="82"/>
      <c r="AC266" s="82" t="s">
        <v>41</v>
      </c>
      <c r="AD266" s="82" t="s">
        <v>41</v>
      </c>
      <c r="AE266" s="82" t="s">
        <v>41</v>
      </c>
      <c r="AF266" s="82" t="s">
        <v>41</v>
      </c>
      <c r="AG266" s="58"/>
      <c r="AH266" s="58"/>
      <c r="AI266" s="58"/>
      <c r="AJ266" s="58"/>
      <c r="AK266" s="58"/>
      <c r="AL266" s="58"/>
      <c r="AM266" s="58"/>
      <c r="AN266" s="58"/>
      <c r="AO266" s="58"/>
      <c r="AP266" s="132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34">
        <f t="shared" si="376"/>
        <v>4407.8025200000002</v>
      </c>
      <c r="BA266" s="34">
        <f t="shared" si="377"/>
        <v>0</v>
      </c>
      <c r="BB266" s="157"/>
      <c r="BC266" s="157"/>
      <c r="BD266" s="157"/>
      <c r="BE266" s="157"/>
      <c r="BF266" s="157"/>
      <c r="BG266" s="157"/>
      <c r="BH266" s="157"/>
      <c r="BI266" s="157"/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  <c r="BZ266" s="157"/>
      <c r="CA266" s="157"/>
      <c r="CB266" s="157"/>
      <c r="CC266" s="157"/>
      <c r="CD266" s="157"/>
      <c r="CE266" s="157"/>
      <c r="CF266" s="157"/>
      <c r="CG266" s="157"/>
      <c r="CH266" s="157"/>
      <c r="CI266" s="157"/>
      <c r="CJ266" s="157"/>
      <c r="CK266" s="157"/>
      <c r="CL266" s="157"/>
      <c r="CM266" s="157"/>
      <c r="CN266" s="157"/>
      <c r="CO266" s="157"/>
      <c r="CP266" s="157"/>
      <c r="CQ266" s="157"/>
      <c r="CR266" s="157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  <c r="DF266" s="157"/>
      <c r="DG266" s="157"/>
      <c r="DH266" s="157"/>
      <c r="DI266" s="157"/>
      <c r="DJ266" s="157"/>
      <c r="DK266" s="157"/>
      <c r="DL266" s="157"/>
      <c r="DM266" s="157"/>
      <c r="DN266" s="157"/>
      <c r="DO266" s="157"/>
      <c r="DP266" s="157"/>
      <c r="DQ266" s="157"/>
      <c r="DR266" s="157"/>
      <c r="DS266" s="157"/>
      <c r="DT266" s="157"/>
      <c r="DU266" s="157"/>
      <c r="DV266" s="157"/>
      <c r="DW266" s="157"/>
      <c r="DX266" s="157"/>
      <c r="DY266" s="157"/>
      <c r="DZ266" s="157"/>
      <c r="EA266" s="157"/>
      <c r="EB266" s="157"/>
      <c r="EC266" s="157"/>
      <c r="ED266" s="157"/>
      <c r="EE266" s="157"/>
      <c r="EF266" s="157"/>
      <c r="EG266" s="157"/>
      <c r="EH266" s="157"/>
      <c r="EI266" s="157"/>
      <c r="EJ266" s="157"/>
      <c r="EK266" s="157"/>
      <c r="EL266" s="157"/>
      <c r="EM266" s="157"/>
      <c r="EN266" s="157"/>
      <c r="EO266" s="157"/>
      <c r="EP266" s="157"/>
      <c r="EQ266" s="157"/>
      <c r="ER266" s="157"/>
      <c r="ES266" s="157"/>
      <c r="ET266" s="157"/>
      <c r="EU266" s="157"/>
      <c r="EV266" s="157"/>
      <c r="EW266" s="157"/>
      <c r="EX266" s="157"/>
      <c r="EY266" s="157"/>
      <c r="EZ266" s="157"/>
      <c r="FA266" s="157"/>
      <c r="FB266" s="157"/>
      <c r="FC266" s="157"/>
      <c r="FD266" s="157"/>
      <c r="FE266" s="157"/>
      <c r="FF266" s="157"/>
      <c r="FG266" s="157"/>
      <c r="FH266" s="157"/>
      <c r="FI266" s="157"/>
      <c r="FJ266" s="157"/>
      <c r="FK266" s="157"/>
      <c r="FL266" s="157"/>
      <c r="FM266" s="157"/>
      <c r="FN266" s="157"/>
      <c r="FO266" s="157"/>
      <c r="FP266" s="157"/>
      <c r="FQ266" s="157"/>
      <c r="FR266" s="157"/>
      <c r="FS266" s="157"/>
      <c r="FT266" s="157"/>
      <c r="FU266" s="157"/>
      <c r="FV266" s="157"/>
      <c r="FW266" s="157"/>
      <c r="FX266" s="157"/>
      <c r="FY266" s="157"/>
      <c r="FZ266" s="157"/>
      <c r="GA266" s="157"/>
      <c r="GB266" s="157"/>
      <c r="GC266" s="157"/>
      <c r="GD266" s="157"/>
      <c r="GE266" s="157"/>
      <c r="GF266" s="157"/>
      <c r="GG266" s="157"/>
      <c r="GH266" s="157"/>
      <c r="GI266" s="157"/>
      <c r="GJ266" s="157"/>
      <c r="GK266" s="157"/>
      <c r="GL266" s="157"/>
      <c r="GM266" s="157"/>
      <c r="GN266" s="157"/>
      <c r="GO266" s="157"/>
      <c r="GP266" s="157"/>
      <c r="GQ266" s="157"/>
      <c r="GR266" s="157"/>
      <c r="GS266" s="157"/>
      <c r="GT266" s="157"/>
      <c r="GU266" s="157"/>
      <c r="GV266" s="157"/>
      <c r="GW266" s="157"/>
      <c r="GX266" s="157"/>
      <c r="GY266" s="157"/>
      <c r="GZ266" s="157"/>
      <c r="HA266" s="157"/>
      <c r="HB266" s="157"/>
      <c r="HC266" s="157"/>
      <c r="HD266" s="157"/>
      <c r="HE266" s="157"/>
      <c r="HF266" s="157"/>
      <c r="HG266" s="157"/>
      <c r="HH266" s="157"/>
      <c r="HI266" s="157"/>
      <c r="HJ266" s="157"/>
      <c r="HK266" s="157"/>
      <c r="HL266" s="157"/>
      <c r="HM266" s="157"/>
      <c r="HN266" s="157"/>
      <c r="HO266" s="157"/>
      <c r="HP266" s="157"/>
      <c r="HQ266" s="157"/>
      <c r="HR266" s="157"/>
      <c r="HS266" s="157"/>
      <c r="HT266" s="157"/>
      <c r="HU266" s="157"/>
      <c r="HV266" s="157"/>
      <c r="HW266" s="157"/>
      <c r="HX266" s="157"/>
      <c r="HY266" s="157"/>
      <c r="HZ266" s="157"/>
      <c r="IA266" s="157"/>
      <c r="IB266" s="157"/>
      <c r="IC266" s="157"/>
      <c r="ID266" s="157"/>
      <c r="IE266" s="157"/>
      <c r="IF266" s="157"/>
      <c r="IG266" s="157"/>
      <c r="IH266" s="157"/>
      <c r="II266" s="157"/>
      <c r="IJ266" s="157"/>
      <c r="IK266" s="157"/>
    </row>
    <row r="267" spans="1:245" s="149" customFormat="1" ht="15.75" outlineLevel="2" x14ac:dyDescent="0.25">
      <c r="A267" s="56" t="s">
        <v>199</v>
      </c>
      <c r="B267" s="63" t="s">
        <v>525</v>
      </c>
      <c r="C267" s="58">
        <v>2</v>
      </c>
      <c r="D267" s="58">
        <f t="shared" si="362"/>
        <v>600</v>
      </c>
      <c r="E267" s="58">
        <f t="shared" si="367"/>
        <v>600</v>
      </c>
      <c r="F267" s="58">
        <v>0</v>
      </c>
      <c r="G267" s="58">
        <v>600</v>
      </c>
      <c r="H267" s="59">
        <v>0</v>
      </c>
      <c r="I267" s="58">
        <f t="shared" si="368"/>
        <v>0</v>
      </c>
      <c r="J267" s="59">
        <v>0</v>
      </c>
      <c r="K267" s="58">
        <v>0</v>
      </c>
      <c r="L267" s="58">
        <v>0</v>
      </c>
      <c r="M267" s="58">
        <f t="shared" si="369"/>
        <v>0</v>
      </c>
      <c r="N267" s="59">
        <v>0</v>
      </c>
      <c r="O267" s="58">
        <v>0</v>
      </c>
      <c r="P267" s="58">
        <v>0</v>
      </c>
      <c r="Q267" s="144" t="s">
        <v>214</v>
      </c>
      <c r="R267" s="82">
        <f t="shared" ref="R267:R268" si="378">W267+31</f>
        <v>44361</v>
      </c>
      <c r="S267" s="74">
        <v>44243</v>
      </c>
      <c r="T267" s="82">
        <f>S267+10</f>
        <v>44253</v>
      </c>
      <c r="U267" s="82">
        <f>T267+7</f>
        <v>44260</v>
      </c>
      <c r="V267" s="82">
        <f>U267+10</f>
        <v>44270</v>
      </c>
      <c r="W267" s="82">
        <f t="shared" ref="W267:W279" si="379">V267+60</f>
        <v>44330</v>
      </c>
      <c r="X267" s="82"/>
      <c r="Y267" s="82"/>
      <c r="Z267" s="82"/>
      <c r="AA267" s="82"/>
      <c r="AB267" s="82"/>
      <c r="AC267" s="82" t="s">
        <v>41</v>
      </c>
      <c r="AD267" s="82" t="s">
        <v>41</v>
      </c>
      <c r="AE267" s="82" t="s">
        <v>41</v>
      </c>
      <c r="AF267" s="82" t="s">
        <v>41</v>
      </c>
      <c r="AG267" s="58"/>
      <c r="AH267" s="58"/>
      <c r="AI267" s="58"/>
      <c r="AJ267" s="58"/>
      <c r="AK267" s="58"/>
      <c r="AL267" s="58"/>
      <c r="AM267" s="58"/>
      <c r="AN267" s="58"/>
      <c r="AO267" s="58"/>
      <c r="AP267" s="148" t="s">
        <v>506</v>
      </c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34">
        <f t="shared" si="376"/>
        <v>600</v>
      </c>
      <c r="BA267" s="34">
        <f t="shared" si="377"/>
        <v>0</v>
      </c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  <c r="CW267" s="155"/>
      <c r="CX267" s="155"/>
      <c r="CY267" s="155"/>
      <c r="CZ267" s="155"/>
      <c r="DA267" s="155"/>
      <c r="DB267" s="155"/>
      <c r="DC267" s="155"/>
      <c r="DD267" s="155"/>
      <c r="DE267" s="155"/>
      <c r="DF267" s="155"/>
      <c r="DG267" s="155"/>
      <c r="DH267" s="155"/>
      <c r="DI267" s="155"/>
      <c r="DJ267" s="155"/>
      <c r="DK267" s="155"/>
      <c r="DL267" s="155"/>
      <c r="DM267" s="155"/>
      <c r="DN267" s="155"/>
      <c r="DO267" s="155"/>
      <c r="DP267" s="155"/>
      <c r="DQ267" s="155"/>
      <c r="DR267" s="155"/>
      <c r="DS267" s="155"/>
      <c r="DT267" s="155"/>
      <c r="DU267" s="155"/>
      <c r="DV267" s="155"/>
      <c r="DW267" s="155"/>
      <c r="DX267" s="155"/>
      <c r="DY267" s="155"/>
      <c r="DZ267" s="155"/>
      <c r="EA267" s="155"/>
      <c r="EB267" s="155"/>
      <c r="EC267" s="155"/>
      <c r="ED267" s="155"/>
      <c r="EE267" s="155"/>
      <c r="EF267" s="155"/>
      <c r="EG267" s="155"/>
      <c r="EH267" s="155"/>
      <c r="EI267" s="155"/>
      <c r="EJ267" s="155"/>
      <c r="EK267" s="155"/>
      <c r="EL267" s="155"/>
      <c r="EM267" s="155"/>
      <c r="EN267" s="155"/>
      <c r="EO267" s="155"/>
      <c r="EP267" s="155"/>
      <c r="EQ267" s="155"/>
      <c r="ER267" s="155"/>
      <c r="ES267" s="155"/>
      <c r="ET267" s="155"/>
      <c r="EU267" s="155"/>
      <c r="EV267" s="155"/>
      <c r="EW267" s="155"/>
      <c r="EX267" s="155"/>
      <c r="EY267" s="155"/>
      <c r="EZ267" s="155"/>
      <c r="FA267" s="155"/>
      <c r="FB267" s="155"/>
      <c r="FC267" s="155"/>
      <c r="FD267" s="155"/>
      <c r="FE267" s="155"/>
      <c r="FF267" s="155"/>
      <c r="FG267" s="155"/>
      <c r="FH267" s="155"/>
      <c r="FI267" s="155"/>
      <c r="FJ267" s="155"/>
      <c r="FK267" s="155"/>
      <c r="FL267" s="155"/>
      <c r="FM267" s="155"/>
      <c r="FN267" s="155"/>
      <c r="FO267" s="155"/>
      <c r="FP267" s="155"/>
      <c r="FQ267" s="155"/>
      <c r="FR267" s="155"/>
      <c r="FS267" s="155"/>
      <c r="FT267" s="155"/>
      <c r="FU267" s="155"/>
      <c r="FV267" s="155"/>
      <c r="FW267" s="155"/>
      <c r="FX267" s="155"/>
      <c r="FY267" s="155"/>
      <c r="FZ267" s="155"/>
      <c r="GA267" s="155"/>
      <c r="GB267" s="155"/>
      <c r="GC267" s="155"/>
      <c r="GD267" s="155"/>
      <c r="GE267" s="155"/>
      <c r="GF267" s="155"/>
      <c r="GG267" s="155"/>
      <c r="GH267" s="155"/>
      <c r="GI267" s="155"/>
      <c r="GJ267" s="155"/>
      <c r="GK267" s="155"/>
      <c r="GL267" s="155"/>
      <c r="GM267" s="155"/>
      <c r="GN267" s="155"/>
      <c r="GO267" s="155"/>
      <c r="GP267" s="155"/>
      <c r="GQ267" s="155"/>
      <c r="GR267" s="155"/>
      <c r="GS267" s="155"/>
      <c r="GT267" s="155"/>
      <c r="GU267" s="155"/>
      <c r="GV267" s="155"/>
      <c r="GW267" s="155"/>
      <c r="GX267" s="155"/>
      <c r="GY267" s="155"/>
      <c r="GZ267" s="155"/>
      <c r="HA267" s="155"/>
      <c r="HB267" s="155"/>
      <c r="HC267" s="155"/>
      <c r="HD267" s="155"/>
      <c r="HE267" s="155"/>
      <c r="HF267" s="155"/>
      <c r="HG267" s="155"/>
      <c r="HH267" s="155"/>
      <c r="HI267" s="155"/>
      <c r="HJ267" s="155"/>
      <c r="HK267" s="155"/>
      <c r="HL267" s="155"/>
      <c r="HM267" s="155"/>
      <c r="HN267" s="155"/>
      <c r="HO267" s="155"/>
      <c r="HP267" s="155"/>
      <c r="HQ267" s="155"/>
      <c r="HR267" s="155"/>
      <c r="HS267" s="155"/>
      <c r="HT267" s="155"/>
      <c r="HU267" s="155"/>
      <c r="HV267" s="155"/>
      <c r="HW267" s="155"/>
      <c r="HX267" s="155"/>
      <c r="HY267" s="155"/>
      <c r="HZ267" s="155"/>
      <c r="IA267" s="155"/>
      <c r="IB267" s="155"/>
      <c r="IC267" s="155"/>
      <c r="ID267" s="155"/>
      <c r="IE267" s="155"/>
      <c r="IF267" s="155"/>
      <c r="IG267" s="155"/>
      <c r="IH267" s="155"/>
      <c r="II267" s="155"/>
      <c r="IJ267" s="155"/>
      <c r="IK267" s="155"/>
    </row>
    <row r="268" spans="1:245" s="149" customFormat="1" ht="15.75" outlineLevel="2" x14ac:dyDescent="0.25">
      <c r="A268" s="56" t="s">
        <v>203</v>
      </c>
      <c r="B268" s="159" t="s">
        <v>526</v>
      </c>
      <c r="C268" s="58">
        <v>3</v>
      </c>
      <c r="D268" s="58">
        <f t="shared" si="362"/>
        <v>800</v>
      </c>
      <c r="E268" s="58">
        <f t="shared" si="367"/>
        <v>0</v>
      </c>
      <c r="F268" s="58">
        <v>0</v>
      </c>
      <c r="G268" s="58">
        <v>0</v>
      </c>
      <c r="H268" s="59">
        <v>0</v>
      </c>
      <c r="I268" s="58">
        <f t="shared" si="368"/>
        <v>800</v>
      </c>
      <c r="J268" s="59">
        <v>0</v>
      </c>
      <c r="K268" s="58">
        <v>800</v>
      </c>
      <c r="L268" s="58">
        <v>0</v>
      </c>
      <c r="M268" s="58">
        <f t="shared" si="369"/>
        <v>0</v>
      </c>
      <c r="N268" s="59">
        <v>0</v>
      </c>
      <c r="O268" s="58">
        <v>0</v>
      </c>
      <c r="P268" s="58">
        <v>0</v>
      </c>
      <c r="Q268" s="144" t="s">
        <v>214</v>
      </c>
      <c r="R268" s="82">
        <f t="shared" si="378"/>
        <v>44361</v>
      </c>
      <c r="S268" s="74">
        <v>44243</v>
      </c>
      <c r="T268" s="82">
        <f>S268+10</f>
        <v>44253</v>
      </c>
      <c r="U268" s="82">
        <f>T268+7</f>
        <v>44260</v>
      </c>
      <c r="V268" s="82">
        <f>U268+10</f>
        <v>44270</v>
      </c>
      <c r="W268" s="82">
        <f t="shared" si="379"/>
        <v>44330</v>
      </c>
      <c r="X268" s="82"/>
      <c r="Y268" s="82"/>
      <c r="Z268" s="82"/>
      <c r="AA268" s="82"/>
      <c r="AB268" s="82"/>
      <c r="AC268" s="82" t="s">
        <v>41</v>
      </c>
      <c r="AD268" s="82" t="s">
        <v>41</v>
      </c>
      <c r="AE268" s="82" t="s">
        <v>41</v>
      </c>
      <c r="AF268" s="82" t="s">
        <v>41</v>
      </c>
      <c r="AG268" s="58"/>
      <c r="AH268" s="58"/>
      <c r="AI268" s="58"/>
      <c r="AJ268" s="58"/>
      <c r="AK268" s="58"/>
      <c r="AL268" s="58"/>
      <c r="AM268" s="58"/>
      <c r="AN268" s="58"/>
      <c r="AO268" s="58"/>
      <c r="AP268" s="148" t="s">
        <v>506</v>
      </c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34">
        <f t="shared" si="376"/>
        <v>0</v>
      </c>
      <c r="BA268" s="34">
        <f t="shared" si="377"/>
        <v>0</v>
      </c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  <c r="CW268" s="155"/>
      <c r="CX268" s="155"/>
      <c r="CY268" s="155"/>
      <c r="CZ268" s="155"/>
      <c r="DA268" s="155"/>
      <c r="DB268" s="155"/>
      <c r="DC268" s="155"/>
      <c r="DD268" s="155"/>
      <c r="DE268" s="155"/>
      <c r="DF268" s="155"/>
      <c r="DG268" s="155"/>
      <c r="DH268" s="155"/>
      <c r="DI268" s="155"/>
      <c r="DJ268" s="155"/>
      <c r="DK268" s="155"/>
      <c r="DL268" s="155"/>
      <c r="DM268" s="155"/>
      <c r="DN268" s="155"/>
      <c r="DO268" s="155"/>
      <c r="DP268" s="155"/>
      <c r="DQ268" s="155"/>
      <c r="DR268" s="155"/>
      <c r="DS268" s="155"/>
      <c r="DT268" s="155"/>
      <c r="DU268" s="155"/>
      <c r="DV268" s="155"/>
      <c r="DW268" s="155"/>
      <c r="DX268" s="155"/>
      <c r="DY268" s="155"/>
      <c r="DZ268" s="155"/>
      <c r="EA268" s="155"/>
      <c r="EB268" s="155"/>
      <c r="EC268" s="155"/>
      <c r="ED268" s="155"/>
      <c r="EE268" s="155"/>
      <c r="EF268" s="155"/>
      <c r="EG268" s="155"/>
      <c r="EH268" s="155"/>
      <c r="EI268" s="155"/>
      <c r="EJ268" s="155"/>
      <c r="EK268" s="155"/>
      <c r="EL268" s="155"/>
      <c r="EM268" s="155"/>
      <c r="EN268" s="155"/>
      <c r="EO268" s="155"/>
      <c r="EP268" s="155"/>
      <c r="EQ268" s="155"/>
      <c r="ER268" s="155"/>
      <c r="ES268" s="155"/>
      <c r="ET268" s="155"/>
      <c r="EU268" s="155"/>
      <c r="EV268" s="155"/>
      <c r="EW268" s="155"/>
      <c r="EX268" s="155"/>
      <c r="EY268" s="155"/>
      <c r="EZ268" s="155"/>
      <c r="FA268" s="155"/>
      <c r="FB268" s="155"/>
      <c r="FC268" s="155"/>
      <c r="FD268" s="155"/>
      <c r="FE268" s="155"/>
      <c r="FF268" s="155"/>
      <c r="FG268" s="155"/>
      <c r="FH268" s="155"/>
      <c r="FI268" s="155"/>
      <c r="FJ268" s="155"/>
      <c r="FK268" s="155"/>
      <c r="FL268" s="155"/>
      <c r="FM268" s="155"/>
      <c r="FN268" s="155"/>
      <c r="FO268" s="155"/>
      <c r="FP268" s="155"/>
      <c r="FQ268" s="155"/>
      <c r="FR268" s="155"/>
      <c r="FS268" s="155"/>
      <c r="FT268" s="155"/>
      <c r="FU268" s="155"/>
      <c r="FV268" s="155"/>
      <c r="FW268" s="155"/>
      <c r="FX268" s="155"/>
      <c r="FY268" s="155"/>
      <c r="FZ268" s="155"/>
      <c r="GA268" s="155"/>
      <c r="GB268" s="155"/>
      <c r="GC268" s="155"/>
      <c r="GD268" s="155"/>
      <c r="GE268" s="155"/>
      <c r="GF268" s="155"/>
      <c r="GG268" s="155"/>
      <c r="GH268" s="155"/>
      <c r="GI268" s="155"/>
      <c r="GJ268" s="155"/>
      <c r="GK268" s="155"/>
      <c r="GL268" s="155"/>
      <c r="GM268" s="155"/>
      <c r="GN268" s="155"/>
      <c r="GO268" s="155"/>
      <c r="GP268" s="155"/>
      <c r="GQ268" s="155"/>
      <c r="GR268" s="155"/>
      <c r="GS268" s="155"/>
      <c r="GT268" s="155"/>
      <c r="GU268" s="155"/>
      <c r="GV268" s="155"/>
      <c r="GW268" s="155"/>
      <c r="GX268" s="155"/>
      <c r="GY268" s="155"/>
      <c r="GZ268" s="155"/>
      <c r="HA268" s="155"/>
      <c r="HB268" s="155"/>
      <c r="HC268" s="155"/>
      <c r="HD268" s="155"/>
      <c r="HE268" s="155"/>
      <c r="HF268" s="155"/>
      <c r="HG268" s="155"/>
      <c r="HH268" s="155"/>
      <c r="HI268" s="155"/>
      <c r="HJ268" s="155"/>
      <c r="HK268" s="155"/>
      <c r="HL268" s="155"/>
      <c r="HM268" s="155"/>
      <c r="HN268" s="155"/>
      <c r="HO268" s="155"/>
      <c r="HP268" s="155"/>
      <c r="HQ268" s="155"/>
      <c r="HR268" s="155"/>
      <c r="HS268" s="155"/>
      <c r="HT268" s="155"/>
      <c r="HU268" s="155"/>
      <c r="HV268" s="155"/>
      <c r="HW268" s="155"/>
      <c r="HX268" s="155"/>
      <c r="HY268" s="155"/>
      <c r="HZ268" s="155"/>
      <c r="IA268" s="155"/>
      <c r="IB268" s="155"/>
      <c r="IC268" s="155"/>
      <c r="ID268" s="155"/>
      <c r="IE268" s="155"/>
      <c r="IF268" s="155"/>
      <c r="IG268" s="155"/>
      <c r="IH268" s="155"/>
      <c r="II268" s="155"/>
      <c r="IJ268" s="155"/>
      <c r="IK268" s="155"/>
    </row>
    <row r="269" spans="1:245" s="217" customFormat="1" ht="15.75" outlineLevel="2" x14ac:dyDescent="0.25">
      <c r="A269" s="56" t="s">
        <v>209</v>
      </c>
      <c r="B269" s="63" t="s">
        <v>777</v>
      </c>
      <c r="C269" s="58">
        <v>0</v>
      </c>
      <c r="D269" s="58">
        <f t="shared" si="362"/>
        <v>1000</v>
      </c>
      <c r="E269" s="58">
        <f t="shared" si="367"/>
        <v>0</v>
      </c>
      <c r="F269" s="58">
        <v>0</v>
      </c>
      <c r="G269" s="58">
        <v>0</v>
      </c>
      <c r="H269" s="59">
        <v>0</v>
      </c>
      <c r="I269" s="58">
        <f t="shared" ref="I269:I277" si="380">SUM(J269:L269)</f>
        <v>1000</v>
      </c>
      <c r="J269" s="59">
        <v>0</v>
      </c>
      <c r="K269" s="58">
        <v>1000</v>
      </c>
      <c r="L269" s="58">
        <v>0</v>
      </c>
      <c r="M269" s="58">
        <f t="shared" ref="M269:M277" si="381">SUM(N269:P269)</f>
        <v>0</v>
      </c>
      <c r="N269" s="58">
        <v>0</v>
      </c>
      <c r="O269" s="58">
        <v>0</v>
      </c>
      <c r="P269" s="58">
        <v>0</v>
      </c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  <c r="AM269" s="208"/>
      <c r="AN269" s="208"/>
      <c r="AO269" s="208"/>
      <c r="AP269" s="215" t="s">
        <v>778</v>
      </c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  <c r="BZ269" s="216"/>
      <c r="CA269" s="216"/>
      <c r="CB269" s="216"/>
      <c r="CC269" s="216"/>
      <c r="CD269" s="216"/>
      <c r="CE269" s="216"/>
      <c r="CF269" s="216"/>
      <c r="CG269" s="216"/>
      <c r="CH269" s="216"/>
      <c r="CI269" s="216"/>
      <c r="CJ269" s="216"/>
      <c r="CK269" s="216"/>
      <c r="CL269" s="216"/>
      <c r="CM269" s="216"/>
      <c r="CN269" s="216"/>
      <c r="CO269" s="216"/>
      <c r="CP269" s="216"/>
      <c r="CQ269" s="216"/>
      <c r="CR269" s="216"/>
      <c r="CS269" s="216"/>
      <c r="CT269" s="216"/>
      <c r="CU269" s="216"/>
      <c r="CV269" s="216"/>
      <c r="CW269" s="216"/>
      <c r="CX269" s="216"/>
      <c r="CY269" s="216"/>
      <c r="CZ269" s="216"/>
      <c r="DA269" s="216"/>
      <c r="DB269" s="216"/>
      <c r="DC269" s="216"/>
      <c r="DD269" s="216"/>
      <c r="DE269" s="216"/>
      <c r="DF269" s="216"/>
      <c r="DG269" s="216"/>
      <c r="DH269" s="216"/>
      <c r="DI269" s="216"/>
      <c r="DJ269" s="216"/>
      <c r="DK269" s="216"/>
      <c r="DL269" s="216"/>
      <c r="DM269" s="216"/>
      <c r="DN269" s="216"/>
      <c r="DO269" s="216"/>
      <c r="DP269" s="216"/>
      <c r="DQ269" s="216"/>
      <c r="DR269" s="216"/>
      <c r="DS269" s="216"/>
      <c r="DT269" s="216"/>
      <c r="DU269" s="216"/>
      <c r="DV269" s="216"/>
      <c r="DW269" s="216"/>
      <c r="DX269" s="216"/>
      <c r="DY269" s="216"/>
      <c r="DZ269" s="216"/>
      <c r="EA269" s="216"/>
      <c r="EB269" s="216"/>
      <c r="EC269" s="216"/>
      <c r="ED269" s="216"/>
      <c r="EE269" s="216"/>
      <c r="EF269" s="216"/>
      <c r="EG269" s="216"/>
      <c r="EH269" s="216"/>
      <c r="EI269" s="216"/>
      <c r="EJ269" s="216"/>
      <c r="EK269" s="216"/>
      <c r="EL269" s="216"/>
      <c r="EM269" s="216"/>
      <c r="EN269" s="216"/>
      <c r="EO269" s="216"/>
      <c r="EP269" s="216"/>
      <c r="EQ269" s="216"/>
      <c r="ER269" s="216"/>
      <c r="ES269" s="216"/>
      <c r="ET269" s="216"/>
      <c r="EU269" s="216"/>
      <c r="EV269" s="216"/>
      <c r="EW269" s="216"/>
      <c r="EX269" s="216"/>
      <c r="EY269" s="216"/>
      <c r="EZ269" s="216"/>
      <c r="FA269" s="216"/>
      <c r="FB269" s="216"/>
      <c r="FC269" s="216"/>
      <c r="FD269" s="216"/>
      <c r="FE269" s="216"/>
      <c r="FF269" s="216"/>
      <c r="FG269" s="216"/>
      <c r="FH269" s="216"/>
      <c r="FI269" s="216"/>
      <c r="FJ269" s="216"/>
      <c r="FK269" s="216"/>
      <c r="FL269" s="216"/>
      <c r="FM269" s="216"/>
      <c r="FN269" s="216"/>
      <c r="FO269" s="216"/>
      <c r="FP269" s="216"/>
      <c r="FQ269" s="216"/>
      <c r="FR269" s="216"/>
      <c r="FS269" s="216"/>
      <c r="FT269" s="216"/>
      <c r="FU269" s="216"/>
      <c r="FV269" s="216"/>
      <c r="FW269" s="216"/>
      <c r="FX269" s="216"/>
      <c r="FY269" s="216"/>
      <c r="FZ269" s="216"/>
      <c r="GA269" s="216"/>
      <c r="GB269" s="216"/>
      <c r="GC269" s="216"/>
      <c r="GD269" s="216"/>
      <c r="GE269" s="216"/>
      <c r="GF269" s="216"/>
      <c r="GG269" s="216"/>
      <c r="GH269" s="216"/>
      <c r="GI269" s="216"/>
      <c r="GJ269" s="216"/>
      <c r="GK269" s="216"/>
      <c r="GL269" s="216"/>
      <c r="GM269" s="216"/>
      <c r="GN269" s="216"/>
      <c r="GO269" s="216"/>
      <c r="GP269" s="216"/>
      <c r="GQ269" s="216"/>
      <c r="GR269" s="216"/>
      <c r="GS269" s="216"/>
      <c r="GT269" s="216"/>
      <c r="GU269" s="216"/>
      <c r="GV269" s="216"/>
      <c r="GW269" s="216"/>
      <c r="GX269" s="216"/>
      <c r="GY269" s="216"/>
      <c r="GZ269" s="216"/>
      <c r="HA269" s="216"/>
      <c r="HB269" s="216"/>
      <c r="HC269" s="216"/>
      <c r="HD269" s="216"/>
      <c r="HE269" s="216"/>
      <c r="HF269" s="216"/>
      <c r="HG269" s="216"/>
      <c r="HH269" s="216"/>
      <c r="HI269" s="216"/>
      <c r="HJ269" s="216"/>
      <c r="HK269" s="216"/>
      <c r="HL269" s="216"/>
      <c r="HM269" s="216"/>
      <c r="HN269" s="216"/>
      <c r="HO269" s="216"/>
      <c r="HP269" s="216"/>
      <c r="HQ269" s="216"/>
      <c r="HR269" s="216"/>
      <c r="HS269" s="216"/>
      <c r="HT269" s="216"/>
      <c r="HU269" s="216"/>
      <c r="HV269" s="216"/>
      <c r="HW269" s="216"/>
      <c r="HX269" s="216"/>
      <c r="HY269" s="216"/>
      <c r="HZ269" s="216"/>
      <c r="IA269" s="216"/>
      <c r="IB269" s="216"/>
      <c r="IC269" s="216"/>
      <c r="ID269" s="216"/>
      <c r="IE269" s="216"/>
      <c r="IF269" s="216"/>
      <c r="IG269" s="216"/>
      <c r="IH269" s="216"/>
      <c r="II269" s="216"/>
      <c r="IJ269" s="216"/>
      <c r="IK269" s="216"/>
    </row>
    <row r="270" spans="1:245" s="217" customFormat="1" ht="15.75" outlineLevel="2" x14ac:dyDescent="0.25">
      <c r="A270" s="56" t="s">
        <v>212</v>
      </c>
      <c r="B270" s="63" t="s">
        <v>779</v>
      </c>
      <c r="C270" s="58">
        <v>0</v>
      </c>
      <c r="D270" s="58">
        <f t="shared" si="362"/>
        <v>1400</v>
      </c>
      <c r="E270" s="58">
        <f t="shared" si="367"/>
        <v>0</v>
      </c>
      <c r="F270" s="58">
        <v>0</v>
      </c>
      <c r="G270" s="58">
        <v>0</v>
      </c>
      <c r="H270" s="59">
        <v>0</v>
      </c>
      <c r="I270" s="58">
        <f t="shared" si="380"/>
        <v>1400</v>
      </c>
      <c r="J270" s="59">
        <v>0</v>
      </c>
      <c r="K270" s="58">
        <v>1400</v>
      </c>
      <c r="L270" s="58">
        <v>0</v>
      </c>
      <c r="M270" s="58">
        <f t="shared" si="381"/>
        <v>0</v>
      </c>
      <c r="N270" s="58">
        <v>0</v>
      </c>
      <c r="O270" s="58">
        <v>0</v>
      </c>
      <c r="P270" s="58">
        <v>0</v>
      </c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  <c r="AM270" s="208"/>
      <c r="AN270" s="208"/>
      <c r="AO270" s="208"/>
      <c r="AP270" s="215" t="s">
        <v>778</v>
      </c>
      <c r="AQ270" s="216"/>
      <c r="AR270" s="216"/>
      <c r="AS270" s="216"/>
      <c r="AT270" s="216"/>
      <c r="AU270" s="216"/>
      <c r="AV270" s="216"/>
      <c r="AW270" s="216"/>
      <c r="AX270" s="216"/>
      <c r="AY270" s="216"/>
      <c r="AZ270" s="216"/>
      <c r="BA270" s="216"/>
      <c r="BB270" s="216"/>
      <c r="BC270" s="216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  <c r="BZ270" s="216"/>
      <c r="CA270" s="216"/>
      <c r="CB270" s="216"/>
      <c r="CC270" s="216"/>
      <c r="CD270" s="216"/>
      <c r="CE270" s="216"/>
      <c r="CF270" s="216"/>
      <c r="CG270" s="216"/>
      <c r="CH270" s="216"/>
      <c r="CI270" s="216"/>
      <c r="CJ270" s="216"/>
      <c r="CK270" s="216"/>
      <c r="CL270" s="216"/>
      <c r="CM270" s="216"/>
      <c r="CN270" s="216"/>
      <c r="CO270" s="216"/>
      <c r="CP270" s="216"/>
      <c r="CQ270" s="216"/>
      <c r="CR270" s="216"/>
      <c r="CS270" s="216"/>
      <c r="CT270" s="216"/>
      <c r="CU270" s="216"/>
      <c r="CV270" s="216"/>
      <c r="CW270" s="216"/>
      <c r="CX270" s="216"/>
      <c r="CY270" s="216"/>
      <c r="CZ270" s="216"/>
      <c r="DA270" s="216"/>
      <c r="DB270" s="216"/>
      <c r="DC270" s="216"/>
      <c r="DD270" s="216"/>
      <c r="DE270" s="216"/>
      <c r="DF270" s="216"/>
      <c r="DG270" s="216"/>
      <c r="DH270" s="216"/>
      <c r="DI270" s="216"/>
      <c r="DJ270" s="216"/>
      <c r="DK270" s="216"/>
      <c r="DL270" s="216"/>
      <c r="DM270" s="216"/>
      <c r="DN270" s="216"/>
      <c r="DO270" s="216"/>
      <c r="DP270" s="216"/>
      <c r="DQ270" s="216"/>
      <c r="DR270" s="216"/>
      <c r="DS270" s="216"/>
      <c r="DT270" s="216"/>
      <c r="DU270" s="216"/>
      <c r="DV270" s="216"/>
      <c r="DW270" s="216"/>
      <c r="DX270" s="216"/>
      <c r="DY270" s="216"/>
      <c r="DZ270" s="216"/>
      <c r="EA270" s="216"/>
      <c r="EB270" s="216"/>
      <c r="EC270" s="216"/>
      <c r="ED270" s="216"/>
      <c r="EE270" s="216"/>
      <c r="EF270" s="216"/>
      <c r="EG270" s="216"/>
      <c r="EH270" s="216"/>
      <c r="EI270" s="216"/>
      <c r="EJ270" s="216"/>
      <c r="EK270" s="216"/>
      <c r="EL270" s="216"/>
      <c r="EM270" s="216"/>
      <c r="EN270" s="216"/>
      <c r="EO270" s="216"/>
      <c r="EP270" s="216"/>
      <c r="EQ270" s="216"/>
      <c r="ER270" s="216"/>
      <c r="ES270" s="216"/>
      <c r="ET270" s="216"/>
      <c r="EU270" s="216"/>
      <c r="EV270" s="216"/>
      <c r="EW270" s="216"/>
      <c r="EX270" s="216"/>
      <c r="EY270" s="216"/>
      <c r="EZ270" s="216"/>
      <c r="FA270" s="216"/>
      <c r="FB270" s="216"/>
      <c r="FC270" s="216"/>
      <c r="FD270" s="216"/>
      <c r="FE270" s="216"/>
      <c r="FF270" s="216"/>
      <c r="FG270" s="216"/>
      <c r="FH270" s="216"/>
      <c r="FI270" s="216"/>
      <c r="FJ270" s="216"/>
      <c r="FK270" s="216"/>
      <c r="FL270" s="216"/>
      <c r="FM270" s="216"/>
      <c r="FN270" s="216"/>
      <c r="FO270" s="216"/>
      <c r="FP270" s="216"/>
      <c r="FQ270" s="216"/>
      <c r="FR270" s="216"/>
      <c r="FS270" s="216"/>
      <c r="FT270" s="216"/>
      <c r="FU270" s="216"/>
      <c r="FV270" s="216"/>
      <c r="FW270" s="216"/>
      <c r="FX270" s="216"/>
      <c r="FY270" s="216"/>
      <c r="FZ270" s="216"/>
      <c r="GA270" s="216"/>
      <c r="GB270" s="216"/>
      <c r="GC270" s="216"/>
      <c r="GD270" s="216"/>
      <c r="GE270" s="216"/>
      <c r="GF270" s="216"/>
      <c r="GG270" s="216"/>
      <c r="GH270" s="216"/>
      <c r="GI270" s="216"/>
      <c r="GJ270" s="216"/>
      <c r="GK270" s="216"/>
      <c r="GL270" s="216"/>
      <c r="GM270" s="216"/>
      <c r="GN270" s="216"/>
      <c r="GO270" s="216"/>
      <c r="GP270" s="216"/>
      <c r="GQ270" s="216"/>
      <c r="GR270" s="216"/>
      <c r="GS270" s="216"/>
      <c r="GT270" s="216"/>
      <c r="GU270" s="216"/>
      <c r="GV270" s="216"/>
      <c r="GW270" s="216"/>
      <c r="GX270" s="216"/>
      <c r="GY270" s="216"/>
      <c r="GZ270" s="216"/>
      <c r="HA270" s="216"/>
      <c r="HB270" s="216"/>
      <c r="HC270" s="216"/>
      <c r="HD270" s="216"/>
      <c r="HE270" s="216"/>
      <c r="HF270" s="216"/>
      <c r="HG270" s="216"/>
      <c r="HH270" s="216"/>
      <c r="HI270" s="216"/>
      <c r="HJ270" s="216"/>
      <c r="HK270" s="216"/>
      <c r="HL270" s="216"/>
      <c r="HM270" s="216"/>
      <c r="HN270" s="216"/>
      <c r="HO270" s="216"/>
      <c r="HP270" s="216"/>
      <c r="HQ270" s="216"/>
      <c r="HR270" s="216"/>
      <c r="HS270" s="216"/>
      <c r="HT270" s="216"/>
      <c r="HU270" s="216"/>
      <c r="HV270" s="216"/>
      <c r="HW270" s="216"/>
      <c r="HX270" s="216"/>
      <c r="HY270" s="216"/>
      <c r="HZ270" s="216"/>
      <c r="IA270" s="216"/>
      <c r="IB270" s="216"/>
      <c r="IC270" s="216"/>
      <c r="ID270" s="216"/>
      <c r="IE270" s="216"/>
      <c r="IF270" s="216"/>
      <c r="IG270" s="216"/>
      <c r="IH270" s="216"/>
      <c r="II270" s="216"/>
      <c r="IJ270" s="216"/>
      <c r="IK270" s="216"/>
    </row>
    <row r="271" spans="1:245" s="217" customFormat="1" ht="15.75" outlineLevel="2" x14ac:dyDescent="0.25">
      <c r="A271" s="56" t="s">
        <v>221</v>
      </c>
      <c r="B271" s="63" t="s">
        <v>780</v>
      </c>
      <c r="C271" s="58">
        <v>0</v>
      </c>
      <c r="D271" s="58">
        <f t="shared" si="362"/>
        <v>1500</v>
      </c>
      <c r="E271" s="58">
        <f t="shared" si="367"/>
        <v>0</v>
      </c>
      <c r="F271" s="58">
        <v>0</v>
      </c>
      <c r="G271" s="58">
        <v>0</v>
      </c>
      <c r="H271" s="59">
        <v>0</v>
      </c>
      <c r="I271" s="58">
        <f t="shared" si="380"/>
        <v>1500</v>
      </c>
      <c r="J271" s="59">
        <v>0</v>
      </c>
      <c r="K271" s="58">
        <v>1500</v>
      </c>
      <c r="L271" s="58">
        <v>0</v>
      </c>
      <c r="M271" s="58">
        <f t="shared" si="381"/>
        <v>0</v>
      </c>
      <c r="N271" s="58">
        <v>0</v>
      </c>
      <c r="O271" s="58">
        <v>0</v>
      </c>
      <c r="P271" s="58">
        <v>0</v>
      </c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8"/>
      <c r="AJ271" s="208"/>
      <c r="AK271" s="208"/>
      <c r="AL271" s="208"/>
      <c r="AM271" s="208"/>
      <c r="AN271" s="208"/>
      <c r="AO271" s="208"/>
      <c r="AP271" s="215" t="s">
        <v>778</v>
      </c>
      <c r="AQ271" s="216"/>
      <c r="AR271" s="216"/>
      <c r="AS271" s="216"/>
      <c r="AT271" s="216"/>
      <c r="AU271" s="216"/>
      <c r="AV271" s="216"/>
      <c r="AW271" s="216"/>
      <c r="AX271" s="216"/>
      <c r="AY271" s="216"/>
      <c r="AZ271" s="216"/>
      <c r="BA271" s="216"/>
      <c r="BB271" s="216"/>
      <c r="BC271" s="216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  <c r="BZ271" s="216"/>
      <c r="CA271" s="216"/>
      <c r="CB271" s="216"/>
      <c r="CC271" s="216"/>
      <c r="CD271" s="216"/>
      <c r="CE271" s="216"/>
      <c r="CF271" s="216"/>
      <c r="CG271" s="216"/>
      <c r="CH271" s="216"/>
      <c r="CI271" s="216"/>
      <c r="CJ271" s="216"/>
      <c r="CK271" s="216"/>
      <c r="CL271" s="216"/>
      <c r="CM271" s="216"/>
      <c r="CN271" s="216"/>
      <c r="CO271" s="216"/>
      <c r="CP271" s="216"/>
      <c r="CQ271" s="216"/>
      <c r="CR271" s="216"/>
      <c r="CS271" s="216"/>
      <c r="CT271" s="216"/>
      <c r="CU271" s="216"/>
      <c r="CV271" s="216"/>
      <c r="CW271" s="216"/>
      <c r="CX271" s="216"/>
      <c r="CY271" s="216"/>
      <c r="CZ271" s="216"/>
      <c r="DA271" s="216"/>
      <c r="DB271" s="216"/>
      <c r="DC271" s="216"/>
      <c r="DD271" s="216"/>
      <c r="DE271" s="216"/>
      <c r="DF271" s="216"/>
      <c r="DG271" s="216"/>
      <c r="DH271" s="216"/>
      <c r="DI271" s="216"/>
      <c r="DJ271" s="216"/>
      <c r="DK271" s="216"/>
      <c r="DL271" s="216"/>
      <c r="DM271" s="216"/>
      <c r="DN271" s="216"/>
      <c r="DO271" s="216"/>
      <c r="DP271" s="216"/>
      <c r="DQ271" s="216"/>
      <c r="DR271" s="216"/>
      <c r="DS271" s="216"/>
      <c r="DT271" s="216"/>
      <c r="DU271" s="216"/>
      <c r="DV271" s="216"/>
      <c r="DW271" s="216"/>
      <c r="DX271" s="216"/>
      <c r="DY271" s="216"/>
      <c r="DZ271" s="216"/>
      <c r="EA271" s="216"/>
      <c r="EB271" s="216"/>
      <c r="EC271" s="216"/>
      <c r="ED271" s="216"/>
      <c r="EE271" s="216"/>
      <c r="EF271" s="216"/>
      <c r="EG271" s="216"/>
      <c r="EH271" s="216"/>
      <c r="EI271" s="216"/>
      <c r="EJ271" s="216"/>
      <c r="EK271" s="216"/>
      <c r="EL271" s="216"/>
      <c r="EM271" s="216"/>
      <c r="EN271" s="216"/>
      <c r="EO271" s="216"/>
      <c r="EP271" s="216"/>
      <c r="EQ271" s="216"/>
      <c r="ER271" s="216"/>
      <c r="ES271" s="216"/>
      <c r="ET271" s="216"/>
      <c r="EU271" s="216"/>
      <c r="EV271" s="216"/>
      <c r="EW271" s="216"/>
      <c r="EX271" s="216"/>
      <c r="EY271" s="216"/>
      <c r="EZ271" s="216"/>
      <c r="FA271" s="216"/>
      <c r="FB271" s="216"/>
      <c r="FC271" s="216"/>
      <c r="FD271" s="216"/>
      <c r="FE271" s="216"/>
      <c r="FF271" s="216"/>
      <c r="FG271" s="216"/>
      <c r="FH271" s="216"/>
      <c r="FI271" s="216"/>
      <c r="FJ271" s="216"/>
      <c r="FK271" s="216"/>
      <c r="FL271" s="216"/>
      <c r="FM271" s="216"/>
      <c r="FN271" s="216"/>
      <c r="FO271" s="216"/>
      <c r="FP271" s="216"/>
      <c r="FQ271" s="216"/>
      <c r="FR271" s="216"/>
      <c r="FS271" s="216"/>
      <c r="FT271" s="216"/>
      <c r="FU271" s="216"/>
      <c r="FV271" s="216"/>
      <c r="FW271" s="216"/>
      <c r="FX271" s="216"/>
      <c r="FY271" s="216"/>
      <c r="FZ271" s="216"/>
      <c r="GA271" s="216"/>
      <c r="GB271" s="216"/>
      <c r="GC271" s="216"/>
      <c r="GD271" s="216"/>
      <c r="GE271" s="216"/>
      <c r="GF271" s="216"/>
      <c r="GG271" s="216"/>
      <c r="GH271" s="216"/>
      <c r="GI271" s="216"/>
      <c r="GJ271" s="216"/>
      <c r="GK271" s="216"/>
      <c r="GL271" s="216"/>
      <c r="GM271" s="216"/>
      <c r="GN271" s="216"/>
      <c r="GO271" s="216"/>
      <c r="GP271" s="216"/>
      <c r="GQ271" s="216"/>
      <c r="GR271" s="216"/>
      <c r="GS271" s="216"/>
      <c r="GT271" s="216"/>
      <c r="GU271" s="216"/>
      <c r="GV271" s="216"/>
      <c r="GW271" s="216"/>
      <c r="GX271" s="216"/>
      <c r="GY271" s="216"/>
      <c r="GZ271" s="216"/>
      <c r="HA271" s="216"/>
      <c r="HB271" s="216"/>
      <c r="HC271" s="216"/>
      <c r="HD271" s="216"/>
      <c r="HE271" s="216"/>
      <c r="HF271" s="216"/>
      <c r="HG271" s="216"/>
      <c r="HH271" s="216"/>
      <c r="HI271" s="216"/>
      <c r="HJ271" s="216"/>
      <c r="HK271" s="216"/>
      <c r="HL271" s="216"/>
      <c r="HM271" s="216"/>
      <c r="HN271" s="216"/>
      <c r="HO271" s="216"/>
      <c r="HP271" s="216"/>
      <c r="HQ271" s="216"/>
      <c r="HR271" s="216"/>
      <c r="HS271" s="216"/>
      <c r="HT271" s="216"/>
      <c r="HU271" s="216"/>
      <c r="HV271" s="216"/>
      <c r="HW271" s="216"/>
      <c r="HX271" s="216"/>
      <c r="HY271" s="216"/>
      <c r="HZ271" s="216"/>
      <c r="IA271" s="216"/>
      <c r="IB271" s="216"/>
      <c r="IC271" s="216"/>
      <c r="ID271" s="216"/>
      <c r="IE271" s="216"/>
      <c r="IF271" s="216"/>
      <c r="IG271" s="216"/>
      <c r="IH271" s="216"/>
      <c r="II271" s="216"/>
      <c r="IJ271" s="216"/>
      <c r="IK271" s="216"/>
    </row>
    <row r="272" spans="1:245" s="217" customFormat="1" ht="15.75" outlineLevel="2" x14ac:dyDescent="0.25">
      <c r="A272" s="56" t="s">
        <v>225</v>
      </c>
      <c r="B272" s="63" t="s">
        <v>906</v>
      </c>
      <c r="C272" s="58">
        <v>0</v>
      </c>
      <c r="D272" s="58">
        <f t="shared" si="362"/>
        <v>1500</v>
      </c>
      <c r="E272" s="58">
        <f t="shared" ref="E272" si="382">SUM(F272:H272)</f>
        <v>0</v>
      </c>
      <c r="F272" s="58">
        <v>0</v>
      </c>
      <c r="G272" s="58">
        <v>0</v>
      </c>
      <c r="H272" s="59">
        <v>0</v>
      </c>
      <c r="I272" s="58">
        <f t="shared" si="380"/>
        <v>1500</v>
      </c>
      <c r="J272" s="59">
        <v>0</v>
      </c>
      <c r="K272" s="58">
        <v>1500</v>
      </c>
      <c r="L272" s="58">
        <v>0</v>
      </c>
      <c r="M272" s="58">
        <f t="shared" ref="M272" si="383">SUM(N272:P272)</f>
        <v>0</v>
      </c>
      <c r="N272" s="58">
        <v>0</v>
      </c>
      <c r="O272" s="58">
        <v>0</v>
      </c>
      <c r="P272" s="58">
        <v>0</v>
      </c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15" t="s">
        <v>907</v>
      </c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  <c r="BZ272" s="216"/>
      <c r="CA272" s="216"/>
      <c r="CB272" s="216"/>
      <c r="CC272" s="216"/>
      <c r="CD272" s="216"/>
      <c r="CE272" s="216"/>
      <c r="CF272" s="216"/>
      <c r="CG272" s="216"/>
      <c r="CH272" s="216"/>
      <c r="CI272" s="216"/>
      <c r="CJ272" s="216"/>
      <c r="CK272" s="216"/>
      <c r="CL272" s="216"/>
      <c r="CM272" s="216"/>
      <c r="CN272" s="216"/>
      <c r="CO272" s="216"/>
      <c r="CP272" s="216"/>
      <c r="CQ272" s="216"/>
      <c r="CR272" s="216"/>
      <c r="CS272" s="216"/>
      <c r="CT272" s="216"/>
      <c r="CU272" s="216"/>
      <c r="CV272" s="216"/>
      <c r="CW272" s="216"/>
      <c r="CX272" s="216"/>
      <c r="CY272" s="216"/>
      <c r="CZ272" s="216"/>
      <c r="DA272" s="216"/>
      <c r="DB272" s="216"/>
      <c r="DC272" s="216"/>
      <c r="DD272" s="216"/>
      <c r="DE272" s="216"/>
      <c r="DF272" s="216"/>
      <c r="DG272" s="216"/>
      <c r="DH272" s="216"/>
      <c r="DI272" s="216"/>
      <c r="DJ272" s="216"/>
      <c r="DK272" s="216"/>
      <c r="DL272" s="216"/>
      <c r="DM272" s="216"/>
      <c r="DN272" s="216"/>
      <c r="DO272" s="216"/>
      <c r="DP272" s="216"/>
      <c r="DQ272" s="216"/>
      <c r="DR272" s="216"/>
      <c r="DS272" s="216"/>
      <c r="DT272" s="216"/>
      <c r="DU272" s="216"/>
      <c r="DV272" s="216"/>
      <c r="DW272" s="216"/>
      <c r="DX272" s="216"/>
      <c r="DY272" s="216"/>
      <c r="DZ272" s="216"/>
      <c r="EA272" s="216"/>
      <c r="EB272" s="216"/>
      <c r="EC272" s="216"/>
      <c r="ED272" s="216"/>
      <c r="EE272" s="216"/>
      <c r="EF272" s="216"/>
      <c r="EG272" s="216"/>
      <c r="EH272" s="216"/>
      <c r="EI272" s="216"/>
      <c r="EJ272" s="216"/>
      <c r="EK272" s="216"/>
      <c r="EL272" s="216"/>
      <c r="EM272" s="216"/>
      <c r="EN272" s="216"/>
      <c r="EO272" s="216"/>
      <c r="EP272" s="216"/>
      <c r="EQ272" s="216"/>
      <c r="ER272" s="216"/>
      <c r="ES272" s="216"/>
      <c r="ET272" s="216"/>
      <c r="EU272" s="216"/>
      <c r="EV272" s="216"/>
      <c r="EW272" s="216"/>
      <c r="EX272" s="216"/>
      <c r="EY272" s="216"/>
      <c r="EZ272" s="216"/>
      <c r="FA272" s="216"/>
      <c r="FB272" s="216"/>
      <c r="FC272" s="216"/>
      <c r="FD272" s="216"/>
      <c r="FE272" s="216"/>
      <c r="FF272" s="216"/>
      <c r="FG272" s="216"/>
      <c r="FH272" s="216"/>
      <c r="FI272" s="216"/>
      <c r="FJ272" s="216"/>
      <c r="FK272" s="216"/>
      <c r="FL272" s="216"/>
      <c r="FM272" s="216"/>
      <c r="FN272" s="216"/>
      <c r="FO272" s="216"/>
      <c r="FP272" s="216"/>
      <c r="FQ272" s="216"/>
      <c r="FR272" s="216"/>
      <c r="FS272" s="216"/>
      <c r="FT272" s="216"/>
      <c r="FU272" s="216"/>
      <c r="FV272" s="216"/>
      <c r="FW272" s="216"/>
      <c r="FX272" s="216"/>
      <c r="FY272" s="216"/>
      <c r="FZ272" s="216"/>
      <c r="GA272" s="216"/>
      <c r="GB272" s="216"/>
      <c r="GC272" s="216"/>
      <c r="GD272" s="216"/>
      <c r="GE272" s="216"/>
      <c r="GF272" s="216"/>
      <c r="GG272" s="216"/>
      <c r="GH272" s="216"/>
      <c r="GI272" s="216"/>
      <c r="GJ272" s="216"/>
      <c r="GK272" s="216"/>
      <c r="GL272" s="216"/>
      <c r="GM272" s="216"/>
      <c r="GN272" s="216"/>
      <c r="GO272" s="216"/>
      <c r="GP272" s="216"/>
      <c r="GQ272" s="216"/>
      <c r="GR272" s="216"/>
      <c r="GS272" s="216"/>
      <c r="GT272" s="216"/>
      <c r="GU272" s="216"/>
      <c r="GV272" s="216"/>
      <c r="GW272" s="216"/>
      <c r="GX272" s="216"/>
      <c r="GY272" s="216"/>
      <c r="GZ272" s="216"/>
      <c r="HA272" s="216"/>
      <c r="HB272" s="216"/>
      <c r="HC272" s="216"/>
      <c r="HD272" s="216"/>
      <c r="HE272" s="216"/>
      <c r="HF272" s="216"/>
      <c r="HG272" s="216"/>
      <c r="HH272" s="216"/>
      <c r="HI272" s="216"/>
      <c r="HJ272" s="216"/>
      <c r="HK272" s="216"/>
      <c r="HL272" s="216"/>
      <c r="HM272" s="216"/>
      <c r="HN272" s="216"/>
      <c r="HO272" s="216"/>
      <c r="HP272" s="216"/>
      <c r="HQ272" s="216"/>
      <c r="HR272" s="216"/>
      <c r="HS272" s="216"/>
      <c r="HT272" s="216"/>
      <c r="HU272" s="216"/>
      <c r="HV272" s="216"/>
      <c r="HW272" s="216"/>
      <c r="HX272" s="216"/>
      <c r="HY272" s="216"/>
      <c r="HZ272" s="216"/>
      <c r="IA272" s="216"/>
      <c r="IB272" s="216"/>
      <c r="IC272" s="216"/>
      <c r="ID272" s="216"/>
      <c r="IE272" s="216"/>
      <c r="IF272" s="216"/>
      <c r="IG272" s="216"/>
      <c r="IH272" s="216"/>
      <c r="II272" s="216"/>
      <c r="IJ272" s="216"/>
      <c r="IK272" s="216"/>
    </row>
    <row r="273" spans="1:245" s="223" customFormat="1" ht="15.75" outlineLevel="2" x14ac:dyDescent="0.25">
      <c r="A273" s="56" t="s">
        <v>227</v>
      </c>
      <c r="B273" s="63" t="s">
        <v>855</v>
      </c>
      <c r="C273" s="58">
        <v>0</v>
      </c>
      <c r="D273" s="58">
        <f t="shared" si="362"/>
        <v>2600</v>
      </c>
      <c r="E273" s="58">
        <f t="shared" si="367"/>
        <v>0</v>
      </c>
      <c r="F273" s="58">
        <v>0</v>
      </c>
      <c r="G273" s="58">
        <v>0</v>
      </c>
      <c r="H273" s="59">
        <v>0</v>
      </c>
      <c r="I273" s="58">
        <f t="shared" si="380"/>
        <v>0</v>
      </c>
      <c r="J273" s="59">
        <v>0</v>
      </c>
      <c r="K273" s="58">
        <v>0</v>
      </c>
      <c r="L273" s="58">
        <v>0</v>
      </c>
      <c r="M273" s="58">
        <f t="shared" si="381"/>
        <v>2600</v>
      </c>
      <c r="N273" s="58">
        <v>0</v>
      </c>
      <c r="O273" s="58">
        <v>2600</v>
      </c>
      <c r="P273" s="58">
        <v>0</v>
      </c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21" t="s">
        <v>856</v>
      </c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2"/>
      <c r="BA273" s="222"/>
      <c r="BB273" s="222"/>
      <c r="BC273" s="222"/>
      <c r="BD273" s="222"/>
      <c r="BE273" s="222"/>
      <c r="BF273" s="222"/>
      <c r="BG273" s="222"/>
      <c r="BH273" s="222"/>
      <c r="BI273" s="222"/>
      <c r="BJ273" s="222"/>
      <c r="BK273" s="222"/>
      <c r="BL273" s="222"/>
      <c r="BM273" s="222"/>
      <c r="BN273" s="222"/>
      <c r="BO273" s="222"/>
      <c r="BP273" s="222"/>
      <c r="BQ273" s="222"/>
      <c r="BR273" s="222"/>
      <c r="BS273" s="222"/>
      <c r="BT273" s="222"/>
      <c r="BU273" s="222"/>
      <c r="BV273" s="222"/>
      <c r="BW273" s="222"/>
      <c r="BX273" s="222"/>
      <c r="BY273" s="222"/>
      <c r="BZ273" s="222"/>
      <c r="CA273" s="222"/>
      <c r="CB273" s="222"/>
      <c r="CC273" s="222"/>
      <c r="CD273" s="222"/>
      <c r="CE273" s="222"/>
      <c r="CF273" s="222"/>
      <c r="CG273" s="222"/>
      <c r="CH273" s="222"/>
      <c r="CI273" s="222"/>
      <c r="CJ273" s="222"/>
      <c r="CK273" s="222"/>
      <c r="CL273" s="222"/>
      <c r="CM273" s="222"/>
      <c r="CN273" s="222"/>
      <c r="CO273" s="222"/>
      <c r="CP273" s="222"/>
      <c r="CQ273" s="222"/>
      <c r="CR273" s="222"/>
      <c r="CS273" s="222"/>
      <c r="CT273" s="222"/>
      <c r="CU273" s="222"/>
      <c r="CV273" s="222"/>
      <c r="CW273" s="222"/>
      <c r="CX273" s="222"/>
      <c r="CY273" s="222"/>
      <c r="CZ273" s="222"/>
      <c r="DA273" s="222"/>
      <c r="DB273" s="222"/>
      <c r="DC273" s="222"/>
      <c r="DD273" s="222"/>
      <c r="DE273" s="222"/>
      <c r="DF273" s="222"/>
      <c r="DG273" s="222"/>
      <c r="DH273" s="222"/>
      <c r="DI273" s="222"/>
      <c r="DJ273" s="222"/>
      <c r="DK273" s="222"/>
      <c r="DL273" s="222"/>
      <c r="DM273" s="222"/>
      <c r="DN273" s="222"/>
      <c r="DO273" s="222"/>
      <c r="DP273" s="222"/>
      <c r="DQ273" s="222"/>
      <c r="DR273" s="222"/>
      <c r="DS273" s="222"/>
      <c r="DT273" s="222"/>
      <c r="DU273" s="222"/>
      <c r="DV273" s="222"/>
      <c r="DW273" s="222"/>
      <c r="DX273" s="222"/>
      <c r="DY273" s="222"/>
      <c r="DZ273" s="222"/>
      <c r="EA273" s="222"/>
      <c r="EB273" s="222"/>
      <c r="EC273" s="222"/>
      <c r="ED273" s="222"/>
      <c r="EE273" s="222"/>
      <c r="EF273" s="222"/>
      <c r="EG273" s="222"/>
      <c r="EH273" s="222"/>
      <c r="EI273" s="222"/>
      <c r="EJ273" s="222"/>
      <c r="EK273" s="222"/>
      <c r="EL273" s="222"/>
      <c r="EM273" s="222"/>
      <c r="EN273" s="222"/>
      <c r="EO273" s="222"/>
      <c r="EP273" s="222"/>
      <c r="EQ273" s="222"/>
      <c r="ER273" s="222"/>
      <c r="ES273" s="222"/>
      <c r="ET273" s="222"/>
      <c r="EU273" s="222"/>
      <c r="EV273" s="222"/>
      <c r="EW273" s="222"/>
      <c r="EX273" s="222"/>
      <c r="EY273" s="222"/>
      <c r="EZ273" s="222"/>
      <c r="FA273" s="222"/>
      <c r="FB273" s="222"/>
      <c r="FC273" s="222"/>
      <c r="FD273" s="222"/>
      <c r="FE273" s="222"/>
      <c r="FF273" s="222"/>
      <c r="FG273" s="222"/>
      <c r="FH273" s="222"/>
      <c r="FI273" s="222"/>
      <c r="FJ273" s="222"/>
      <c r="FK273" s="222"/>
      <c r="FL273" s="222"/>
      <c r="FM273" s="222"/>
      <c r="FN273" s="222"/>
      <c r="FO273" s="222"/>
      <c r="FP273" s="222"/>
      <c r="FQ273" s="222"/>
      <c r="FR273" s="222"/>
      <c r="FS273" s="222"/>
      <c r="FT273" s="222"/>
      <c r="FU273" s="222"/>
      <c r="FV273" s="222"/>
      <c r="FW273" s="222"/>
      <c r="FX273" s="222"/>
      <c r="FY273" s="222"/>
      <c r="FZ273" s="222"/>
      <c r="GA273" s="222"/>
      <c r="GB273" s="222"/>
      <c r="GC273" s="222"/>
      <c r="GD273" s="222"/>
      <c r="GE273" s="222"/>
      <c r="GF273" s="222"/>
      <c r="GG273" s="222"/>
      <c r="GH273" s="222"/>
      <c r="GI273" s="222"/>
      <c r="GJ273" s="222"/>
      <c r="GK273" s="222"/>
      <c r="GL273" s="222"/>
      <c r="GM273" s="222"/>
      <c r="GN273" s="222"/>
      <c r="GO273" s="222"/>
      <c r="GP273" s="222"/>
      <c r="GQ273" s="222"/>
      <c r="GR273" s="222"/>
      <c r="GS273" s="222"/>
      <c r="GT273" s="222"/>
      <c r="GU273" s="222"/>
      <c r="GV273" s="222"/>
      <c r="GW273" s="222"/>
      <c r="GX273" s="222"/>
      <c r="GY273" s="222"/>
      <c r="GZ273" s="222"/>
      <c r="HA273" s="222"/>
      <c r="HB273" s="222"/>
      <c r="HC273" s="222"/>
      <c r="HD273" s="222"/>
      <c r="HE273" s="222"/>
      <c r="HF273" s="222"/>
      <c r="HG273" s="222"/>
      <c r="HH273" s="222"/>
      <c r="HI273" s="222"/>
      <c r="HJ273" s="222"/>
      <c r="HK273" s="222"/>
      <c r="HL273" s="222"/>
      <c r="HM273" s="222"/>
      <c r="HN273" s="222"/>
      <c r="HO273" s="222"/>
      <c r="HP273" s="222"/>
      <c r="HQ273" s="222"/>
      <c r="HR273" s="222"/>
      <c r="HS273" s="222"/>
      <c r="HT273" s="222"/>
      <c r="HU273" s="222"/>
      <c r="HV273" s="222"/>
      <c r="HW273" s="222"/>
      <c r="HX273" s="222"/>
      <c r="HY273" s="222"/>
      <c r="HZ273" s="222"/>
      <c r="IA273" s="222"/>
      <c r="IB273" s="222"/>
      <c r="IC273" s="222"/>
      <c r="ID273" s="222"/>
      <c r="IE273" s="222"/>
      <c r="IF273" s="222"/>
      <c r="IG273" s="222"/>
      <c r="IH273" s="222"/>
      <c r="II273" s="222"/>
      <c r="IJ273" s="222"/>
      <c r="IK273" s="222"/>
    </row>
    <row r="274" spans="1:245" s="223" customFormat="1" ht="31.5" outlineLevel="2" x14ac:dyDescent="0.25">
      <c r="A274" s="56" t="s">
        <v>230</v>
      </c>
      <c r="B274" s="63" t="s">
        <v>897</v>
      </c>
      <c r="C274" s="58">
        <v>0</v>
      </c>
      <c r="D274" s="71">
        <f t="shared" ref="D274:D276" si="384">E274+I274+M274</f>
        <v>4303.37</v>
      </c>
      <c r="E274" s="60">
        <f t="shared" ref="E274:E276" si="385">SUM(F274:H274)</f>
        <v>4303.37</v>
      </c>
      <c r="F274" s="58">
        <v>0</v>
      </c>
      <c r="G274" s="60">
        <v>4303.37</v>
      </c>
      <c r="H274" s="59">
        <v>0</v>
      </c>
      <c r="I274" s="58">
        <f t="shared" si="380"/>
        <v>0</v>
      </c>
      <c r="J274" s="59">
        <v>0</v>
      </c>
      <c r="K274" s="58">
        <v>0</v>
      </c>
      <c r="L274" s="58">
        <v>0</v>
      </c>
      <c r="M274" s="58">
        <f t="shared" si="381"/>
        <v>0</v>
      </c>
      <c r="N274" s="59">
        <v>0</v>
      </c>
      <c r="O274" s="58">
        <v>0</v>
      </c>
      <c r="P274" s="58">
        <v>0</v>
      </c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21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222"/>
      <c r="BD274" s="222"/>
      <c r="BE274" s="222"/>
      <c r="BF274" s="222"/>
      <c r="BG274" s="222"/>
      <c r="BH274" s="222"/>
      <c r="BI274" s="222"/>
      <c r="BJ274" s="222"/>
      <c r="BK274" s="222"/>
      <c r="BL274" s="222"/>
      <c r="BM274" s="222"/>
      <c r="BN274" s="222"/>
      <c r="BO274" s="222"/>
      <c r="BP274" s="222"/>
      <c r="BQ274" s="222"/>
      <c r="BR274" s="222"/>
      <c r="BS274" s="222"/>
      <c r="BT274" s="222"/>
      <c r="BU274" s="222"/>
      <c r="BV274" s="222"/>
      <c r="BW274" s="222"/>
      <c r="BX274" s="222"/>
      <c r="BY274" s="222"/>
      <c r="BZ274" s="222"/>
      <c r="CA274" s="222"/>
      <c r="CB274" s="222"/>
      <c r="CC274" s="222"/>
      <c r="CD274" s="222"/>
      <c r="CE274" s="222"/>
      <c r="CF274" s="222"/>
      <c r="CG274" s="222"/>
      <c r="CH274" s="222"/>
      <c r="CI274" s="222"/>
      <c r="CJ274" s="222"/>
      <c r="CK274" s="222"/>
      <c r="CL274" s="222"/>
      <c r="CM274" s="222"/>
      <c r="CN274" s="222"/>
      <c r="CO274" s="222"/>
      <c r="CP274" s="222"/>
      <c r="CQ274" s="222"/>
      <c r="CR274" s="222"/>
      <c r="CS274" s="222"/>
      <c r="CT274" s="222"/>
      <c r="CU274" s="222"/>
      <c r="CV274" s="222"/>
      <c r="CW274" s="222"/>
      <c r="CX274" s="222"/>
      <c r="CY274" s="222"/>
      <c r="CZ274" s="222"/>
      <c r="DA274" s="222"/>
      <c r="DB274" s="222"/>
      <c r="DC274" s="222"/>
      <c r="DD274" s="222"/>
      <c r="DE274" s="222"/>
      <c r="DF274" s="222"/>
      <c r="DG274" s="222"/>
      <c r="DH274" s="222"/>
      <c r="DI274" s="222"/>
      <c r="DJ274" s="222"/>
      <c r="DK274" s="222"/>
      <c r="DL274" s="222"/>
      <c r="DM274" s="222"/>
      <c r="DN274" s="222"/>
      <c r="DO274" s="222"/>
      <c r="DP274" s="222"/>
      <c r="DQ274" s="222"/>
      <c r="DR274" s="222"/>
      <c r="DS274" s="222"/>
      <c r="DT274" s="222"/>
      <c r="DU274" s="222"/>
      <c r="DV274" s="222"/>
      <c r="DW274" s="222"/>
      <c r="DX274" s="222"/>
      <c r="DY274" s="222"/>
      <c r="DZ274" s="222"/>
      <c r="EA274" s="222"/>
      <c r="EB274" s="222"/>
      <c r="EC274" s="222"/>
      <c r="ED274" s="222"/>
      <c r="EE274" s="222"/>
      <c r="EF274" s="222"/>
      <c r="EG274" s="222"/>
      <c r="EH274" s="222"/>
      <c r="EI274" s="222"/>
      <c r="EJ274" s="222"/>
      <c r="EK274" s="222"/>
      <c r="EL274" s="222"/>
      <c r="EM274" s="222"/>
      <c r="EN274" s="222"/>
      <c r="EO274" s="222"/>
      <c r="EP274" s="222"/>
      <c r="EQ274" s="222"/>
      <c r="ER274" s="222"/>
      <c r="ES274" s="222"/>
      <c r="ET274" s="222"/>
      <c r="EU274" s="222"/>
      <c r="EV274" s="222"/>
      <c r="EW274" s="222"/>
      <c r="EX274" s="222"/>
      <c r="EY274" s="222"/>
      <c r="EZ274" s="222"/>
      <c r="FA274" s="222"/>
      <c r="FB274" s="222"/>
      <c r="FC274" s="222"/>
      <c r="FD274" s="222"/>
      <c r="FE274" s="222"/>
      <c r="FF274" s="222"/>
      <c r="FG274" s="222"/>
      <c r="FH274" s="222"/>
      <c r="FI274" s="222"/>
      <c r="FJ274" s="222"/>
      <c r="FK274" s="222"/>
      <c r="FL274" s="222"/>
      <c r="FM274" s="222"/>
      <c r="FN274" s="222"/>
      <c r="FO274" s="222"/>
      <c r="FP274" s="222"/>
      <c r="FQ274" s="222"/>
      <c r="FR274" s="222"/>
      <c r="FS274" s="222"/>
      <c r="FT274" s="222"/>
      <c r="FU274" s="222"/>
      <c r="FV274" s="222"/>
      <c r="FW274" s="222"/>
      <c r="FX274" s="222"/>
      <c r="FY274" s="222"/>
      <c r="FZ274" s="222"/>
      <c r="GA274" s="222"/>
      <c r="GB274" s="222"/>
      <c r="GC274" s="222"/>
      <c r="GD274" s="222"/>
      <c r="GE274" s="222"/>
      <c r="GF274" s="222"/>
      <c r="GG274" s="222"/>
      <c r="GH274" s="222"/>
      <c r="GI274" s="222"/>
      <c r="GJ274" s="222"/>
      <c r="GK274" s="222"/>
      <c r="GL274" s="222"/>
      <c r="GM274" s="222"/>
      <c r="GN274" s="222"/>
      <c r="GO274" s="222"/>
      <c r="GP274" s="222"/>
      <c r="GQ274" s="222"/>
      <c r="GR274" s="222"/>
      <c r="GS274" s="222"/>
      <c r="GT274" s="222"/>
      <c r="GU274" s="222"/>
      <c r="GV274" s="222"/>
      <c r="GW274" s="222"/>
      <c r="GX274" s="222"/>
      <c r="GY274" s="222"/>
      <c r="GZ274" s="222"/>
      <c r="HA274" s="222"/>
      <c r="HB274" s="222"/>
      <c r="HC274" s="222"/>
      <c r="HD274" s="222"/>
      <c r="HE274" s="222"/>
      <c r="HF274" s="222"/>
      <c r="HG274" s="222"/>
      <c r="HH274" s="222"/>
      <c r="HI274" s="222"/>
      <c r="HJ274" s="222"/>
      <c r="HK274" s="222"/>
      <c r="HL274" s="222"/>
      <c r="HM274" s="222"/>
      <c r="HN274" s="222"/>
      <c r="HO274" s="222"/>
      <c r="HP274" s="222"/>
      <c r="HQ274" s="222"/>
      <c r="HR274" s="222"/>
      <c r="HS274" s="222"/>
      <c r="HT274" s="222"/>
      <c r="HU274" s="222"/>
      <c r="HV274" s="222"/>
      <c r="HW274" s="222"/>
      <c r="HX274" s="222"/>
      <c r="HY274" s="222"/>
      <c r="HZ274" s="222"/>
      <c r="IA274" s="222"/>
      <c r="IB274" s="222"/>
      <c r="IC274" s="222"/>
      <c r="ID274" s="222"/>
      <c r="IE274" s="222"/>
      <c r="IF274" s="222"/>
      <c r="IG274" s="222"/>
      <c r="IH274" s="222"/>
      <c r="II274" s="222"/>
      <c r="IJ274" s="222"/>
      <c r="IK274" s="222"/>
    </row>
    <row r="275" spans="1:245" s="223" customFormat="1" ht="31.5" outlineLevel="2" x14ac:dyDescent="0.25">
      <c r="A275" s="56" t="s">
        <v>232</v>
      </c>
      <c r="B275" s="63" t="s">
        <v>899</v>
      </c>
      <c r="C275" s="58">
        <v>0</v>
      </c>
      <c r="D275" s="71">
        <f t="shared" si="384"/>
        <v>2874.87</v>
      </c>
      <c r="E275" s="60">
        <f t="shared" si="385"/>
        <v>2874.87</v>
      </c>
      <c r="F275" s="58">
        <v>0</v>
      </c>
      <c r="G275" s="60">
        <v>2874.87</v>
      </c>
      <c r="H275" s="59">
        <v>0</v>
      </c>
      <c r="I275" s="58">
        <f t="shared" si="380"/>
        <v>0</v>
      </c>
      <c r="J275" s="59">
        <v>0</v>
      </c>
      <c r="K275" s="58">
        <v>0</v>
      </c>
      <c r="L275" s="58">
        <v>0</v>
      </c>
      <c r="M275" s="58">
        <f t="shared" si="381"/>
        <v>0</v>
      </c>
      <c r="N275" s="59">
        <v>0</v>
      </c>
      <c r="O275" s="58">
        <v>0</v>
      </c>
      <c r="P275" s="58">
        <v>0</v>
      </c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21"/>
      <c r="AQ275" s="222"/>
      <c r="AR275" s="222"/>
      <c r="AS275" s="222"/>
      <c r="AT275" s="222"/>
      <c r="AU275" s="222"/>
      <c r="AV275" s="222"/>
      <c r="AW275" s="222"/>
      <c r="AX275" s="222"/>
      <c r="AY275" s="222"/>
      <c r="AZ275" s="222"/>
      <c r="BA275" s="222"/>
      <c r="BB275" s="222"/>
      <c r="BC275" s="222"/>
      <c r="BD275" s="222"/>
      <c r="BE275" s="222"/>
      <c r="BF275" s="222"/>
      <c r="BG275" s="222"/>
      <c r="BH275" s="222"/>
      <c r="BI275" s="222"/>
      <c r="BJ275" s="222"/>
      <c r="BK275" s="222"/>
      <c r="BL275" s="222"/>
      <c r="BM275" s="222"/>
      <c r="BN275" s="222"/>
      <c r="BO275" s="222"/>
      <c r="BP275" s="222"/>
      <c r="BQ275" s="222"/>
      <c r="BR275" s="222"/>
      <c r="BS275" s="222"/>
      <c r="BT275" s="222"/>
      <c r="BU275" s="222"/>
      <c r="BV275" s="222"/>
      <c r="BW275" s="222"/>
      <c r="BX275" s="222"/>
      <c r="BY275" s="222"/>
      <c r="BZ275" s="222"/>
      <c r="CA275" s="222"/>
      <c r="CB275" s="222"/>
      <c r="CC275" s="222"/>
      <c r="CD275" s="222"/>
      <c r="CE275" s="222"/>
      <c r="CF275" s="222"/>
      <c r="CG275" s="222"/>
      <c r="CH275" s="222"/>
      <c r="CI275" s="222"/>
      <c r="CJ275" s="222"/>
      <c r="CK275" s="222"/>
      <c r="CL275" s="222"/>
      <c r="CM275" s="222"/>
      <c r="CN275" s="222"/>
      <c r="CO275" s="222"/>
      <c r="CP275" s="222"/>
      <c r="CQ275" s="222"/>
      <c r="CR275" s="222"/>
      <c r="CS275" s="222"/>
      <c r="CT275" s="222"/>
      <c r="CU275" s="222"/>
      <c r="CV275" s="222"/>
      <c r="CW275" s="222"/>
      <c r="CX275" s="222"/>
      <c r="CY275" s="222"/>
      <c r="CZ275" s="222"/>
      <c r="DA275" s="222"/>
      <c r="DB275" s="222"/>
      <c r="DC275" s="222"/>
      <c r="DD275" s="222"/>
      <c r="DE275" s="222"/>
      <c r="DF275" s="222"/>
      <c r="DG275" s="222"/>
      <c r="DH275" s="222"/>
      <c r="DI275" s="222"/>
      <c r="DJ275" s="222"/>
      <c r="DK275" s="222"/>
      <c r="DL275" s="222"/>
      <c r="DM275" s="222"/>
      <c r="DN275" s="222"/>
      <c r="DO275" s="222"/>
      <c r="DP275" s="222"/>
      <c r="DQ275" s="222"/>
      <c r="DR275" s="222"/>
      <c r="DS275" s="222"/>
      <c r="DT275" s="222"/>
      <c r="DU275" s="222"/>
      <c r="DV275" s="222"/>
      <c r="DW275" s="222"/>
      <c r="DX275" s="222"/>
      <c r="DY275" s="222"/>
      <c r="DZ275" s="222"/>
      <c r="EA275" s="222"/>
      <c r="EB275" s="222"/>
      <c r="EC275" s="222"/>
      <c r="ED275" s="222"/>
      <c r="EE275" s="222"/>
      <c r="EF275" s="222"/>
      <c r="EG275" s="222"/>
      <c r="EH275" s="222"/>
      <c r="EI275" s="222"/>
      <c r="EJ275" s="222"/>
      <c r="EK275" s="222"/>
      <c r="EL275" s="222"/>
      <c r="EM275" s="222"/>
      <c r="EN275" s="222"/>
      <c r="EO275" s="222"/>
      <c r="EP275" s="222"/>
      <c r="EQ275" s="222"/>
      <c r="ER275" s="222"/>
      <c r="ES275" s="222"/>
      <c r="ET275" s="222"/>
      <c r="EU275" s="222"/>
      <c r="EV275" s="222"/>
      <c r="EW275" s="222"/>
      <c r="EX275" s="222"/>
      <c r="EY275" s="222"/>
      <c r="EZ275" s="222"/>
      <c r="FA275" s="222"/>
      <c r="FB275" s="222"/>
      <c r="FC275" s="222"/>
      <c r="FD275" s="222"/>
      <c r="FE275" s="222"/>
      <c r="FF275" s="222"/>
      <c r="FG275" s="222"/>
      <c r="FH275" s="222"/>
      <c r="FI275" s="222"/>
      <c r="FJ275" s="222"/>
      <c r="FK275" s="222"/>
      <c r="FL275" s="222"/>
      <c r="FM275" s="222"/>
      <c r="FN275" s="222"/>
      <c r="FO275" s="222"/>
      <c r="FP275" s="222"/>
      <c r="FQ275" s="222"/>
      <c r="FR275" s="222"/>
      <c r="FS275" s="222"/>
      <c r="FT275" s="222"/>
      <c r="FU275" s="222"/>
      <c r="FV275" s="222"/>
      <c r="FW275" s="222"/>
      <c r="FX275" s="222"/>
      <c r="FY275" s="222"/>
      <c r="FZ275" s="222"/>
      <c r="GA275" s="222"/>
      <c r="GB275" s="222"/>
      <c r="GC275" s="222"/>
      <c r="GD275" s="222"/>
      <c r="GE275" s="222"/>
      <c r="GF275" s="222"/>
      <c r="GG275" s="222"/>
      <c r="GH275" s="222"/>
      <c r="GI275" s="222"/>
      <c r="GJ275" s="222"/>
      <c r="GK275" s="222"/>
      <c r="GL275" s="222"/>
      <c r="GM275" s="222"/>
      <c r="GN275" s="222"/>
      <c r="GO275" s="222"/>
      <c r="GP275" s="222"/>
      <c r="GQ275" s="222"/>
      <c r="GR275" s="222"/>
      <c r="GS275" s="222"/>
      <c r="GT275" s="222"/>
      <c r="GU275" s="222"/>
      <c r="GV275" s="222"/>
      <c r="GW275" s="222"/>
      <c r="GX275" s="222"/>
      <c r="GY275" s="222"/>
      <c r="GZ275" s="222"/>
      <c r="HA275" s="222"/>
      <c r="HB275" s="222"/>
      <c r="HC275" s="222"/>
      <c r="HD275" s="222"/>
      <c r="HE275" s="222"/>
      <c r="HF275" s="222"/>
      <c r="HG275" s="222"/>
      <c r="HH275" s="222"/>
      <c r="HI275" s="222"/>
      <c r="HJ275" s="222"/>
      <c r="HK275" s="222"/>
      <c r="HL275" s="222"/>
      <c r="HM275" s="222"/>
      <c r="HN275" s="222"/>
      <c r="HO275" s="222"/>
      <c r="HP275" s="222"/>
      <c r="HQ275" s="222"/>
      <c r="HR275" s="222"/>
      <c r="HS275" s="222"/>
      <c r="HT275" s="222"/>
      <c r="HU275" s="222"/>
      <c r="HV275" s="222"/>
      <c r="HW275" s="222"/>
      <c r="HX275" s="222"/>
      <c r="HY275" s="222"/>
      <c r="HZ275" s="222"/>
      <c r="IA275" s="222"/>
      <c r="IB275" s="222"/>
      <c r="IC275" s="222"/>
      <c r="ID275" s="222"/>
      <c r="IE275" s="222"/>
      <c r="IF275" s="222"/>
      <c r="IG275" s="222"/>
      <c r="IH275" s="222"/>
      <c r="II275" s="222"/>
      <c r="IJ275" s="222"/>
      <c r="IK275" s="222"/>
    </row>
    <row r="276" spans="1:245" s="223" customFormat="1" ht="31.5" outlineLevel="2" x14ac:dyDescent="0.25">
      <c r="A276" s="56" t="s">
        <v>234</v>
      </c>
      <c r="B276" s="63" t="s">
        <v>898</v>
      </c>
      <c r="C276" s="58">
        <v>0</v>
      </c>
      <c r="D276" s="71">
        <f t="shared" si="384"/>
        <v>3345.54</v>
      </c>
      <c r="E276" s="60">
        <f t="shared" si="385"/>
        <v>3345.54</v>
      </c>
      <c r="F276" s="58">
        <v>0</v>
      </c>
      <c r="G276" s="60">
        <v>3345.54</v>
      </c>
      <c r="H276" s="59">
        <v>0</v>
      </c>
      <c r="I276" s="58">
        <f t="shared" si="380"/>
        <v>0</v>
      </c>
      <c r="J276" s="59">
        <v>0</v>
      </c>
      <c r="K276" s="58">
        <v>0</v>
      </c>
      <c r="L276" s="58">
        <v>0</v>
      </c>
      <c r="M276" s="58">
        <f t="shared" si="381"/>
        <v>0</v>
      </c>
      <c r="N276" s="59">
        <v>0</v>
      </c>
      <c r="O276" s="58">
        <v>0</v>
      </c>
      <c r="P276" s="58">
        <v>0</v>
      </c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21"/>
      <c r="AQ276" s="222"/>
      <c r="AR276" s="222"/>
      <c r="AS276" s="222"/>
      <c r="AT276" s="222"/>
      <c r="AU276" s="222"/>
      <c r="AV276" s="222"/>
      <c r="AW276" s="222"/>
      <c r="AX276" s="222"/>
      <c r="AY276" s="222"/>
      <c r="AZ276" s="222"/>
      <c r="BA276" s="222"/>
      <c r="BB276" s="222"/>
      <c r="BC276" s="222"/>
      <c r="BD276" s="222"/>
      <c r="BE276" s="222"/>
      <c r="BF276" s="222"/>
      <c r="BG276" s="222"/>
      <c r="BH276" s="222"/>
      <c r="BI276" s="222"/>
      <c r="BJ276" s="222"/>
      <c r="BK276" s="222"/>
      <c r="BL276" s="222"/>
      <c r="BM276" s="222"/>
      <c r="BN276" s="222"/>
      <c r="BO276" s="222"/>
      <c r="BP276" s="222"/>
      <c r="BQ276" s="222"/>
      <c r="BR276" s="222"/>
      <c r="BS276" s="222"/>
      <c r="BT276" s="222"/>
      <c r="BU276" s="222"/>
      <c r="BV276" s="222"/>
      <c r="BW276" s="222"/>
      <c r="BX276" s="222"/>
      <c r="BY276" s="222"/>
      <c r="BZ276" s="222"/>
      <c r="CA276" s="222"/>
      <c r="CB276" s="222"/>
      <c r="CC276" s="222"/>
      <c r="CD276" s="222"/>
      <c r="CE276" s="222"/>
      <c r="CF276" s="222"/>
      <c r="CG276" s="222"/>
      <c r="CH276" s="222"/>
      <c r="CI276" s="222"/>
      <c r="CJ276" s="222"/>
      <c r="CK276" s="222"/>
      <c r="CL276" s="222"/>
      <c r="CM276" s="222"/>
      <c r="CN276" s="222"/>
      <c r="CO276" s="222"/>
      <c r="CP276" s="222"/>
      <c r="CQ276" s="222"/>
      <c r="CR276" s="222"/>
      <c r="CS276" s="222"/>
      <c r="CT276" s="222"/>
      <c r="CU276" s="222"/>
      <c r="CV276" s="222"/>
      <c r="CW276" s="222"/>
      <c r="CX276" s="222"/>
      <c r="CY276" s="222"/>
      <c r="CZ276" s="222"/>
      <c r="DA276" s="222"/>
      <c r="DB276" s="222"/>
      <c r="DC276" s="222"/>
      <c r="DD276" s="222"/>
      <c r="DE276" s="222"/>
      <c r="DF276" s="222"/>
      <c r="DG276" s="222"/>
      <c r="DH276" s="222"/>
      <c r="DI276" s="222"/>
      <c r="DJ276" s="222"/>
      <c r="DK276" s="222"/>
      <c r="DL276" s="222"/>
      <c r="DM276" s="222"/>
      <c r="DN276" s="222"/>
      <c r="DO276" s="222"/>
      <c r="DP276" s="222"/>
      <c r="DQ276" s="222"/>
      <c r="DR276" s="222"/>
      <c r="DS276" s="222"/>
      <c r="DT276" s="222"/>
      <c r="DU276" s="222"/>
      <c r="DV276" s="222"/>
      <c r="DW276" s="222"/>
      <c r="DX276" s="222"/>
      <c r="DY276" s="222"/>
      <c r="DZ276" s="222"/>
      <c r="EA276" s="222"/>
      <c r="EB276" s="222"/>
      <c r="EC276" s="222"/>
      <c r="ED276" s="222"/>
      <c r="EE276" s="222"/>
      <c r="EF276" s="222"/>
      <c r="EG276" s="222"/>
      <c r="EH276" s="222"/>
      <c r="EI276" s="222"/>
      <c r="EJ276" s="222"/>
      <c r="EK276" s="222"/>
      <c r="EL276" s="222"/>
      <c r="EM276" s="222"/>
      <c r="EN276" s="222"/>
      <c r="EO276" s="222"/>
      <c r="EP276" s="222"/>
      <c r="EQ276" s="222"/>
      <c r="ER276" s="222"/>
      <c r="ES276" s="222"/>
      <c r="ET276" s="222"/>
      <c r="EU276" s="222"/>
      <c r="EV276" s="222"/>
      <c r="EW276" s="222"/>
      <c r="EX276" s="222"/>
      <c r="EY276" s="222"/>
      <c r="EZ276" s="222"/>
      <c r="FA276" s="222"/>
      <c r="FB276" s="222"/>
      <c r="FC276" s="222"/>
      <c r="FD276" s="222"/>
      <c r="FE276" s="222"/>
      <c r="FF276" s="222"/>
      <c r="FG276" s="222"/>
      <c r="FH276" s="222"/>
      <c r="FI276" s="222"/>
      <c r="FJ276" s="222"/>
      <c r="FK276" s="222"/>
      <c r="FL276" s="222"/>
      <c r="FM276" s="222"/>
      <c r="FN276" s="222"/>
      <c r="FO276" s="222"/>
      <c r="FP276" s="222"/>
      <c r="FQ276" s="222"/>
      <c r="FR276" s="222"/>
      <c r="FS276" s="222"/>
      <c r="FT276" s="222"/>
      <c r="FU276" s="222"/>
      <c r="FV276" s="222"/>
      <c r="FW276" s="222"/>
      <c r="FX276" s="222"/>
      <c r="FY276" s="222"/>
      <c r="FZ276" s="222"/>
      <c r="GA276" s="222"/>
      <c r="GB276" s="222"/>
      <c r="GC276" s="222"/>
      <c r="GD276" s="222"/>
      <c r="GE276" s="222"/>
      <c r="GF276" s="222"/>
      <c r="GG276" s="222"/>
      <c r="GH276" s="222"/>
      <c r="GI276" s="222"/>
      <c r="GJ276" s="222"/>
      <c r="GK276" s="222"/>
      <c r="GL276" s="222"/>
      <c r="GM276" s="222"/>
      <c r="GN276" s="222"/>
      <c r="GO276" s="222"/>
      <c r="GP276" s="222"/>
      <c r="GQ276" s="222"/>
      <c r="GR276" s="222"/>
      <c r="GS276" s="222"/>
      <c r="GT276" s="222"/>
      <c r="GU276" s="222"/>
      <c r="GV276" s="222"/>
      <c r="GW276" s="222"/>
      <c r="GX276" s="222"/>
      <c r="GY276" s="222"/>
      <c r="GZ276" s="222"/>
      <c r="HA276" s="222"/>
      <c r="HB276" s="222"/>
      <c r="HC276" s="222"/>
      <c r="HD276" s="222"/>
      <c r="HE276" s="222"/>
      <c r="HF276" s="222"/>
      <c r="HG276" s="222"/>
      <c r="HH276" s="222"/>
      <c r="HI276" s="222"/>
      <c r="HJ276" s="222"/>
      <c r="HK276" s="222"/>
      <c r="HL276" s="222"/>
      <c r="HM276" s="222"/>
      <c r="HN276" s="222"/>
      <c r="HO276" s="222"/>
      <c r="HP276" s="222"/>
      <c r="HQ276" s="222"/>
      <c r="HR276" s="222"/>
      <c r="HS276" s="222"/>
      <c r="HT276" s="222"/>
      <c r="HU276" s="222"/>
      <c r="HV276" s="222"/>
      <c r="HW276" s="222"/>
      <c r="HX276" s="222"/>
      <c r="HY276" s="222"/>
      <c r="HZ276" s="222"/>
      <c r="IA276" s="222"/>
      <c r="IB276" s="222"/>
      <c r="IC276" s="222"/>
      <c r="ID276" s="222"/>
      <c r="IE276" s="222"/>
      <c r="IF276" s="222"/>
      <c r="IG276" s="222"/>
      <c r="IH276" s="222"/>
      <c r="II276" s="222"/>
      <c r="IJ276" s="222"/>
      <c r="IK276" s="222"/>
    </row>
    <row r="277" spans="1:245" s="223" customFormat="1" ht="31.5" outlineLevel="2" x14ac:dyDescent="0.25">
      <c r="A277" s="56" t="s">
        <v>236</v>
      </c>
      <c r="B277" s="63" t="s">
        <v>900</v>
      </c>
      <c r="C277" s="58">
        <v>0</v>
      </c>
      <c r="D277" s="71">
        <f t="shared" si="362"/>
        <v>3393.86</v>
      </c>
      <c r="E277" s="60">
        <f t="shared" si="367"/>
        <v>3393.86</v>
      </c>
      <c r="F277" s="58">
        <v>0</v>
      </c>
      <c r="G277" s="60">
        <v>3393.86</v>
      </c>
      <c r="H277" s="59">
        <v>0</v>
      </c>
      <c r="I277" s="58">
        <f t="shared" si="380"/>
        <v>0</v>
      </c>
      <c r="J277" s="59">
        <v>0</v>
      </c>
      <c r="K277" s="58">
        <v>0</v>
      </c>
      <c r="L277" s="58">
        <v>0</v>
      </c>
      <c r="M277" s="58">
        <f t="shared" si="381"/>
        <v>0</v>
      </c>
      <c r="N277" s="59">
        <v>0</v>
      </c>
      <c r="O277" s="58">
        <v>0</v>
      </c>
      <c r="P277" s="58">
        <v>0</v>
      </c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21"/>
      <c r="AQ277" s="222"/>
      <c r="AR277" s="222"/>
      <c r="AS277" s="222"/>
      <c r="AT277" s="222"/>
      <c r="AU277" s="222"/>
      <c r="AV277" s="222"/>
      <c r="AW277" s="222"/>
      <c r="AX277" s="222"/>
      <c r="AY277" s="222"/>
      <c r="AZ277" s="222"/>
      <c r="BA277" s="222"/>
      <c r="BB277" s="222"/>
      <c r="BC277" s="222"/>
      <c r="BD277" s="222"/>
      <c r="BE277" s="222"/>
      <c r="BF277" s="222"/>
      <c r="BG277" s="222"/>
      <c r="BH277" s="222"/>
      <c r="BI277" s="222"/>
      <c r="BJ277" s="222"/>
      <c r="BK277" s="222"/>
      <c r="BL277" s="222"/>
      <c r="BM277" s="222"/>
      <c r="BN277" s="222"/>
      <c r="BO277" s="222"/>
      <c r="BP277" s="222"/>
      <c r="BQ277" s="222"/>
      <c r="BR277" s="222"/>
      <c r="BS277" s="222"/>
      <c r="BT277" s="222"/>
      <c r="BU277" s="222"/>
      <c r="BV277" s="222"/>
      <c r="BW277" s="222"/>
      <c r="BX277" s="222"/>
      <c r="BY277" s="222"/>
      <c r="BZ277" s="222"/>
      <c r="CA277" s="222"/>
      <c r="CB277" s="222"/>
      <c r="CC277" s="222"/>
      <c r="CD277" s="222"/>
      <c r="CE277" s="222"/>
      <c r="CF277" s="222"/>
      <c r="CG277" s="222"/>
      <c r="CH277" s="222"/>
      <c r="CI277" s="222"/>
      <c r="CJ277" s="222"/>
      <c r="CK277" s="222"/>
      <c r="CL277" s="222"/>
      <c r="CM277" s="222"/>
      <c r="CN277" s="222"/>
      <c r="CO277" s="222"/>
      <c r="CP277" s="222"/>
      <c r="CQ277" s="222"/>
      <c r="CR277" s="222"/>
      <c r="CS277" s="222"/>
      <c r="CT277" s="222"/>
      <c r="CU277" s="222"/>
      <c r="CV277" s="222"/>
      <c r="CW277" s="222"/>
      <c r="CX277" s="222"/>
      <c r="CY277" s="222"/>
      <c r="CZ277" s="222"/>
      <c r="DA277" s="222"/>
      <c r="DB277" s="222"/>
      <c r="DC277" s="222"/>
      <c r="DD277" s="222"/>
      <c r="DE277" s="222"/>
      <c r="DF277" s="222"/>
      <c r="DG277" s="222"/>
      <c r="DH277" s="222"/>
      <c r="DI277" s="222"/>
      <c r="DJ277" s="222"/>
      <c r="DK277" s="222"/>
      <c r="DL277" s="222"/>
      <c r="DM277" s="222"/>
      <c r="DN277" s="222"/>
      <c r="DO277" s="222"/>
      <c r="DP277" s="222"/>
      <c r="DQ277" s="222"/>
      <c r="DR277" s="222"/>
      <c r="DS277" s="222"/>
      <c r="DT277" s="222"/>
      <c r="DU277" s="222"/>
      <c r="DV277" s="222"/>
      <c r="DW277" s="222"/>
      <c r="DX277" s="222"/>
      <c r="DY277" s="222"/>
      <c r="DZ277" s="222"/>
      <c r="EA277" s="222"/>
      <c r="EB277" s="222"/>
      <c r="EC277" s="222"/>
      <c r="ED277" s="222"/>
      <c r="EE277" s="222"/>
      <c r="EF277" s="222"/>
      <c r="EG277" s="222"/>
      <c r="EH277" s="222"/>
      <c r="EI277" s="222"/>
      <c r="EJ277" s="222"/>
      <c r="EK277" s="222"/>
      <c r="EL277" s="222"/>
      <c r="EM277" s="222"/>
      <c r="EN277" s="222"/>
      <c r="EO277" s="222"/>
      <c r="EP277" s="222"/>
      <c r="EQ277" s="222"/>
      <c r="ER277" s="222"/>
      <c r="ES277" s="222"/>
      <c r="ET277" s="222"/>
      <c r="EU277" s="222"/>
      <c r="EV277" s="222"/>
      <c r="EW277" s="222"/>
      <c r="EX277" s="222"/>
      <c r="EY277" s="222"/>
      <c r="EZ277" s="222"/>
      <c r="FA277" s="222"/>
      <c r="FB277" s="222"/>
      <c r="FC277" s="222"/>
      <c r="FD277" s="222"/>
      <c r="FE277" s="222"/>
      <c r="FF277" s="222"/>
      <c r="FG277" s="222"/>
      <c r="FH277" s="222"/>
      <c r="FI277" s="222"/>
      <c r="FJ277" s="222"/>
      <c r="FK277" s="222"/>
      <c r="FL277" s="222"/>
      <c r="FM277" s="222"/>
      <c r="FN277" s="222"/>
      <c r="FO277" s="222"/>
      <c r="FP277" s="222"/>
      <c r="FQ277" s="222"/>
      <c r="FR277" s="222"/>
      <c r="FS277" s="222"/>
      <c r="FT277" s="222"/>
      <c r="FU277" s="222"/>
      <c r="FV277" s="222"/>
      <c r="FW277" s="222"/>
      <c r="FX277" s="222"/>
      <c r="FY277" s="222"/>
      <c r="FZ277" s="222"/>
      <c r="GA277" s="222"/>
      <c r="GB277" s="222"/>
      <c r="GC277" s="222"/>
      <c r="GD277" s="222"/>
      <c r="GE277" s="222"/>
      <c r="GF277" s="222"/>
      <c r="GG277" s="222"/>
      <c r="GH277" s="222"/>
      <c r="GI277" s="222"/>
      <c r="GJ277" s="222"/>
      <c r="GK277" s="222"/>
      <c r="GL277" s="222"/>
      <c r="GM277" s="222"/>
      <c r="GN277" s="222"/>
      <c r="GO277" s="222"/>
      <c r="GP277" s="222"/>
      <c r="GQ277" s="222"/>
      <c r="GR277" s="222"/>
      <c r="GS277" s="222"/>
      <c r="GT277" s="222"/>
      <c r="GU277" s="222"/>
      <c r="GV277" s="222"/>
      <c r="GW277" s="222"/>
      <c r="GX277" s="222"/>
      <c r="GY277" s="222"/>
      <c r="GZ277" s="222"/>
      <c r="HA277" s="222"/>
      <c r="HB277" s="222"/>
      <c r="HC277" s="222"/>
      <c r="HD277" s="222"/>
      <c r="HE277" s="222"/>
      <c r="HF277" s="222"/>
      <c r="HG277" s="222"/>
      <c r="HH277" s="222"/>
      <c r="HI277" s="222"/>
      <c r="HJ277" s="222"/>
      <c r="HK277" s="222"/>
      <c r="HL277" s="222"/>
      <c r="HM277" s="222"/>
      <c r="HN277" s="222"/>
      <c r="HO277" s="222"/>
      <c r="HP277" s="222"/>
      <c r="HQ277" s="222"/>
      <c r="HR277" s="222"/>
      <c r="HS277" s="222"/>
      <c r="HT277" s="222"/>
      <c r="HU277" s="222"/>
      <c r="HV277" s="222"/>
      <c r="HW277" s="222"/>
      <c r="HX277" s="222"/>
      <c r="HY277" s="222"/>
      <c r="HZ277" s="222"/>
      <c r="IA277" s="222"/>
      <c r="IB277" s="222"/>
      <c r="IC277" s="222"/>
      <c r="ID277" s="222"/>
      <c r="IE277" s="222"/>
      <c r="IF277" s="222"/>
      <c r="IG277" s="222"/>
      <c r="IH277" s="222"/>
      <c r="II277" s="222"/>
      <c r="IJ277" s="222"/>
      <c r="IK277" s="222"/>
    </row>
    <row r="278" spans="1:245" s="54" customFormat="1" ht="15.75" outlineLevel="1" x14ac:dyDescent="0.2">
      <c r="A278" s="29">
        <v>4</v>
      </c>
      <c r="B278" s="29" t="s">
        <v>238</v>
      </c>
      <c r="C278" s="31">
        <f>SUM(C279:C281)</f>
        <v>0</v>
      </c>
      <c r="D278" s="31">
        <f t="shared" ref="D278:P278" si="386">SUM(D279:D281)</f>
        <v>2795</v>
      </c>
      <c r="E278" s="31">
        <f t="shared" si="386"/>
        <v>1295</v>
      </c>
      <c r="F278" s="31">
        <f t="shared" si="386"/>
        <v>0</v>
      </c>
      <c r="G278" s="31">
        <f t="shared" si="386"/>
        <v>1295</v>
      </c>
      <c r="H278" s="31">
        <f t="shared" si="386"/>
        <v>0</v>
      </c>
      <c r="I278" s="31">
        <f t="shared" si="386"/>
        <v>0</v>
      </c>
      <c r="J278" s="31">
        <f t="shared" si="386"/>
        <v>0</v>
      </c>
      <c r="K278" s="31">
        <f t="shared" si="386"/>
        <v>0</v>
      </c>
      <c r="L278" s="31">
        <f t="shared" si="386"/>
        <v>0</v>
      </c>
      <c r="M278" s="31">
        <f t="shared" si="386"/>
        <v>1500</v>
      </c>
      <c r="N278" s="31">
        <f t="shared" si="386"/>
        <v>0</v>
      </c>
      <c r="O278" s="31">
        <f t="shared" si="386"/>
        <v>1500</v>
      </c>
      <c r="P278" s="31">
        <f t="shared" si="386"/>
        <v>0</v>
      </c>
      <c r="Q278" s="52" t="s">
        <v>41</v>
      </c>
      <c r="R278" s="72" t="s">
        <v>41</v>
      </c>
      <c r="S278" s="72" t="s">
        <v>41</v>
      </c>
      <c r="T278" s="72" t="s">
        <v>41</v>
      </c>
      <c r="U278" s="72" t="s">
        <v>41</v>
      </c>
      <c r="V278" s="72" t="s">
        <v>41</v>
      </c>
      <c r="W278" s="72" t="s">
        <v>41</v>
      </c>
      <c r="X278" s="52" t="s">
        <v>41</v>
      </c>
      <c r="Y278" s="52" t="s">
        <v>41</v>
      </c>
      <c r="Z278" s="52" t="s">
        <v>41</v>
      </c>
      <c r="AA278" s="52" t="s">
        <v>41</v>
      </c>
      <c r="AB278" s="52" t="s">
        <v>41</v>
      </c>
      <c r="AC278" s="52" t="s">
        <v>41</v>
      </c>
      <c r="AD278" s="52" t="s">
        <v>41</v>
      </c>
      <c r="AE278" s="52" t="s">
        <v>41</v>
      </c>
      <c r="AF278" s="52" t="s">
        <v>41</v>
      </c>
      <c r="AG278" s="52" t="s">
        <v>41</v>
      </c>
      <c r="AH278" s="52" t="s">
        <v>41</v>
      </c>
      <c r="AI278" s="52" t="s">
        <v>41</v>
      </c>
      <c r="AJ278" s="52" t="s">
        <v>41</v>
      </c>
      <c r="AK278" s="52" t="s">
        <v>41</v>
      </c>
      <c r="AL278" s="52" t="s">
        <v>41</v>
      </c>
      <c r="AM278" s="52" t="s">
        <v>41</v>
      </c>
      <c r="AN278" s="52" t="s">
        <v>41</v>
      </c>
      <c r="AO278" s="52" t="s">
        <v>41</v>
      </c>
      <c r="AP278" s="102"/>
      <c r="AZ278" s="34">
        <f t="shared" si="376"/>
        <v>1295</v>
      </c>
      <c r="BA278" s="34">
        <f t="shared" si="377"/>
        <v>0</v>
      </c>
    </row>
    <row r="279" spans="1:245" s="149" customFormat="1" ht="15.75" outlineLevel="2" x14ac:dyDescent="0.25">
      <c r="A279" s="56" t="s">
        <v>239</v>
      </c>
      <c r="B279" s="63" t="s">
        <v>527</v>
      </c>
      <c r="C279" s="58">
        <v>0</v>
      </c>
      <c r="D279" s="58">
        <f t="shared" si="362"/>
        <v>595</v>
      </c>
      <c r="E279" s="58">
        <f t="shared" ref="E279:E280" si="387">SUM(F279:H279)</f>
        <v>595</v>
      </c>
      <c r="F279" s="58">
        <v>0</v>
      </c>
      <c r="G279" s="58">
        <v>595</v>
      </c>
      <c r="H279" s="59">
        <v>0</v>
      </c>
      <c r="I279" s="58">
        <f t="shared" ref="I279:I280" si="388">SUM(J279:L279)</f>
        <v>0</v>
      </c>
      <c r="J279" s="59">
        <v>0</v>
      </c>
      <c r="K279" s="58">
        <v>0</v>
      </c>
      <c r="L279" s="58">
        <v>0</v>
      </c>
      <c r="M279" s="58">
        <f t="shared" ref="M279:M280" si="389">SUM(N279:P279)</f>
        <v>0</v>
      </c>
      <c r="N279" s="59">
        <v>0</v>
      </c>
      <c r="O279" s="58">
        <v>0</v>
      </c>
      <c r="P279" s="58">
        <v>0</v>
      </c>
      <c r="Q279" s="58" t="s">
        <v>214</v>
      </c>
      <c r="R279" s="74">
        <f>W279+30</f>
        <v>44364</v>
      </c>
      <c r="S279" s="74">
        <v>44244</v>
      </c>
      <c r="T279" s="74">
        <f>S279+12</f>
        <v>44256</v>
      </c>
      <c r="U279" s="74">
        <f>T279+8</f>
        <v>44264</v>
      </c>
      <c r="V279" s="74">
        <f>U279+10</f>
        <v>44274</v>
      </c>
      <c r="W279" s="82">
        <f t="shared" si="379"/>
        <v>44334</v>
      </c>
      <c r="X279" s="74"/>
      <c r="Y279" s="74"/>
      <c r="Z279" s="74"/>
      <c r="AA279" s="74"/>
      <c r="AB279" s="74"/>
      <c r="AC279" s="74" t="s">
        <v>41</v>
      </c>
      <c r="AD279" s="74" t="s">
        <v>41</v>
      </c>
      <c r="AE279" s="74" t="s">
        <v>41</v>
      </c>
      <c r="AF279" s="74" t="s">
        <v>41</v>
      </c>
      <c r="AG279" s="58"/>
      <c r="AH279" s="58"/>
      <c r="AI279" s="58"/>
      <c r="AJ279" s="58"/>
      <c r="AK279" s="58"/>
      <c r="AL279" s="58"/>
      <c r="AM279" s="58"/>
      <c r="AN279" s="58"/>
      <c r="AO279" s="58"/>
      <c r="AP279" s="148" t="s">
        <v>506</v>
      </c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34">
        <f t="shared" si="376"/>
        <v>595</v>
      </c>
      <c r="BA279" s="34">
        <f t="shared" si="377"/>
        <v>0</v>
      </c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  <c r="CW279" s="155"/>
      <c r="CX279" s="155"/>
      <c r="CY279" s="155"/>
      <c r="CZ279" s="155"/>
      <c r="DA279" s="155"/>
      <c r="DB279" s="155"/>
      <c r="DC279" s="155"/>
      <c r="DD279" s="155"/>
      <c r="DE279" s="155"/>
      <c r="DF279" s="155"/>
      <c r="DG279" s="155"/>
      <c r="DH279" s="155"/>
      <c r="DI279" s="155"/>
      <c r="DJ279" s="155"/>
      <c r="DK279" s="155"/>
      <c r="DL279" s="155"/>
      <c r="DM279" s="155"/>
      <c r="DN279" s="155"/>
      <c r="DO279" s="155"/>
      <c r="DP279" s="155"/>
      <c r="DQ279" s="155"/>
      <c r="DR279" s="155"/>
      <c r="DS279" s="155"/>
      <c r="DT279" s="155"/>
      <c r="DU279" s="155"/>
      <c r="DV279" s="155"/>
      <c r="DW279" s="155"/>
      <c r="DX279" s="155"/>
      <c r="DY279" s="155"/>
      <c r="DZ279" s="155"/>
      <c r="EA279" s="155"/>
      <c r="EB279" s="155"/>
      <c r="EC279" s="155"/>
      <c r="ED279" s="155"/>
      <c r="EE279" s="155"/>
      <c r="EF279" s="155"/>
      <c r="EG279" s="155"/>
      <c r="EH279" s="155"/>
      <c r="EI279" s="155"/>
      <c r="EJ279" s="155"/>
      <c r="EK279" s="155"/>
      <c r="EL279" s="155"/>
      <c r="EM279" s="155"/>
      <c r="EN279" s="155"/>
      <c r="EO279" s="155"/>
      <c r="EP279" s="155"/>
      <c r="EQ279" s="155"/>
      <c r="ER279" s="155"/>
      <c r="ES279" s="155"/>
      <c r="ET279" s="155"/>
      <c r="EU279" s="155"/>
      <c r="EV279" s="155"/>
      <c r="EW279" s="155"/>
      <c r="EX279" s="155"/>
      <c r="EY279" s="155"/>
      <c r="EZ279" s="155"/>
      <c r="FA279" s="155"/>
      <c r="FB279" s="155"/>
      <c r="FC279" s="155"/>
      <c r="FD279" s="155"/>
      <c r="FE279" s="155"/>
      <c r="FF279" s="155"/>
      <c r="FG279" s="155"/>
      <c r="FH279" s="155"/>
      <c r="FI279" s="155"/>
      <c r="FJ279" s="155"/>
      <c r="FK279" s="155"/>
      <c r="FL279" s="155"/>
      <c r="FM279" s="155"/>
      <c r="FN279" s="155"/>
      <c r="FO279" s="155"/>
      <c r="FP279" s="155"/>
      <c r="FQ279" s="155"/>
      <c r="FR279" s="155"/>
      <c r="FS279" s="155"/>
      <c r="FT279" s="155"/>
      <c r="FU279" s="155"/>
      <c r="FV279" s="155"/>
      <c r="FW279" s="155"/>
      <c r="FX279" s="155"/>
      <c r="FY279" s="155"/>
      <c r="FZ279" s="155"/>
      <c r="GA279" s="155"/>
      <c r="GB279" s="155"/>
      <c r="GC279" s="155"/>
      <c r="GD279" s="155"/>
      <c r="GE279" s="155"/>
      <c r="GF279" s="155"/>
      <c r="GG279" s="155"/>
      <c r="GH279" s="155"/>
      <c r="GI279" s="155"/>
      <c r="GJ279" s="155"/>
      <c r="GK279" s="155"/>
      <c r="GL279" s="155"/>
      <c r="GM279" s="155"/>
      <c r="GN279" s="155"/>
      <c r="GO279" s="155"/>
      <c r="GP279" s="155"/>
      <c r="GQ279" s="155"/>
      <c r="GR279" s="155"/>
      <c r="GS279" s="155"/>
      <c r="GT279" s="155"/>
      <c r="GU279" s="155"/>
      <c r="GV279" s="155"/>
      <c r="GW279" s="155"/>
      <c r="GX279" s="155"/>
      <c r="GY279" s="155"/>
      <c r="GZ279" s="155"/>
      <c r="HA279" s="155"/>
      <c r="HB279" s="155"/>
      <c r="HC279" s="155"/>
      <c r="HD279" s="155"/>
      <c r="HE279" s="155"/>
      <c r="HF279" s="155"/>
      <c r="HG279" s="155"/>
      <c r="HH279" s="155"/>
      <c r="HI279" s="155"/>
      <c r="HJ279" s="155"/>
      <c r="HK279" s="155"/>
      <c r="HL279" s="155"/>
      <c r="HM279" s="155"/>
      <c r="HN279" s="155"/>
      <c r="HO279" s="155"/>
      <c r="HP279" s="155"/>
      <c r="HQ279" s="155"/>
      <c r="HR279" s="155"/>
      <c r="HS279" s="155"/>
      <c r="HT279" s="155"/>
      <c r="HU279" s="155"/>
      <c r="HV279" s="155"/>
      <c r="HW279" s="155"/>
      <c r="HX279" s="155"/>
      <c r="HY279" s="155"/>
      <c r="HZ279" s="155"/>
      <c r="IA279" s="155"/>
      <c r="IB279" s="155"/>
      <c r="IC279" s="155"/>
      <c r="ID279" s="155"/>
      <c r="IE279" s="155"/>
      <c r="IF279" s="155"/>
      <c r="IG279" s="155"/>
      <c r="IH279" s="155"/>
      <c r="II279" s="155"/>
      <c r="IJ279" s="155"/>
      <c r="IK279" s="155"/>
    </row>
    <row r="280" spans="1:245" s="161" customFormat="1" ht="15.75" outlineLevel="2" x14ac:dyDescent="0.25">
      <c r="A280" s="56" t="s">
        <v>241</v>
      </c>
      <c r="B280" s="57" t="s">
        <v>528</v>
      </c>
      <c r="C280" s="58">
        <v>0</v>
      </c>
      <c r="D280" s="58">
        <f t="shared" si="362"/>
        <v>700</v>
      </c>
      <c r="E280" s="58">
        <f t="shared" si="387"/>
        <v>700</v>
      </c>
      <c r="F280" s="58">
        <v>0</v>
      </c>
      <c r="G280" s="58">
        <v>700</v>
      </c>
      <c r="H280" s="59">
        <v>0</v>
      </c>
      <c r="I280" s="58">
        <f t="shared" si="388"/>
        <v>0</v>
      </c>
      <c r="J280" s="59">
        <v>0</v>
      </c>
      <c r="K280" s="58">
        <v>0</v>
      </c>
      <c r="L280" s="58">
        <v>0</v>
      </c>
      <c r="M280" s="58">
        <f t="shared" si="389"/>
        <v>0</v>
      </c>
      <c r="N280" s="59">
        <v>0</v>
      </c>
      <c r="O280" s="58">
        <v>0</v>
      </c>
      <c r="P280" s="58">
        <v>0</v>
      </c>
      <c r="Q280" s="58" t="s">
        <v>163</v>
      </c>
      <c r="R280" s="74">
        <f>W280+30</f>
        <v>44352</v>
      </c>
      <c r="S280" s="74">
        <v>44238</v>
      </c>
      <c r="T280" s="74" t="s">
        <v>495</v>
      </c>
      <c r="U280" s="74" t="s">
        <v>495</v>
      </c>
      <c r="V280" s="74" t="s">
        <v>495</v>
      </c>
      <c r="W280" s="74">
        <v>44322</v>
      </c>
      <c r="X280" s="74"/>
      <c r="Y280" s="74"/>
      <c r="Z280" s="74"/>
      <c r="AA280" s="74"/>
      <c r="AB280" s="74"/>
      <c r="AC280" s="74" t="s">
        <v>41</v>
      </c>
      <c r="AD280" s="74" t="s">
        <v>41</v>
      </c>
      <c r="AE280" s="74" t="s">
        <v>41</v>
      </c>
      <c r="AF280" s="74" t="s">
        <v>41</v>
      </c>
      <c r="AG280" s="58"/>
      <c r="AH280" s="58"/>
      <c r="AI280" s="58"/>
      <c r="AJ280" s="58"/>
      <c r="AK280" s="58"/>
      <c r="AL280" s="58"/>
      <c r="AM280" s="58"/>
      <c r="AN280" s="58"/>
      <c r="AO280" s="58"/>
      <c r="AP280" s="146" t="s">
        <v>504</v>
      </c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34">
        <f t="shared" si="376"/>
        <v>700</v>
      </c>
      <c r="BA280" s="34">
        <f t="shared" si="377"/>
        <v>0</v>
      </c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  <c r="DL280" s="160"/>
      <c r="DM280" s="160"/>
      <c r="DN280" s="160"/>
      <c r="DO280" s="160"/>
      <c r="DP280" s="160"/>
      <c r="DQ280" s="160"/>
      <c r="DR280" s="160"/>
      <c r="DS280" s="160"/>
      <c r="DT280" s="160"/>
      <c r="DU280" s="160"/>
      <c r="DV280" s="160"/>
      <c r="DW280" s="160"/>
      <c r="DX280" s="160"/>
      <c r="DY280" s="160"/>
      <c r="DZ280" s="160"/>
      <c r="EA280" s="160"/>
      <c r="EB280" s="160"/>
      <c r="EC280" s="160"/>
      <c r="ED280" s="160"/>
      <c r="EE280" s="160"/>
      <c r="EF280" s="160"/>
      <c r="EG280" s="160"/>
      <c r="EH280" s="160"/>
      <c r="EI280" s="160"/>
      <c r="EJ280" s="160"/>
      <c r="EK280" s="160"/>
      <c r="EL280" s="160"/>
      <c r="EM280" s="160"/>
      <c r="EN280" s="160"/>
      <c r="EO280" s="160"/>
      <c r="EP280" s="160"/>
      <c r="EQ280" s="160"/>
      <c r="ER280" s="160"/>
      <c r="ES280" s="160"/>
      <c r="ET280" s="160"/>
      <c r="EU280" s="160"/>
      <c r="EV280" s="160"/>
      <c r="EW280" s="160"/>
      <c r="EX280" s="160"/>
      <c r="EY280" s="160"/>
      <c r="EZ280" s="160"/>
      <c r="FA280" s="160"/>
      <c r="FB280" s="160"/>
      <c r="FC280" s="160"/>
      <c r="FD280" s="160"/>
      <c r="FE280" s="160"/>
      <c r="FF280" s="160"/>
      <c r="FG280" s="160"/>
      <c r="FH280" s="160"/>
      <c r="FI280" s="160"/>
      <c r="FJ280" s="160"/>
      <c r="FK280" s="160"/>
      <c r="FL280" s="160"/>
      <c r="FM280" s="160"/>
      <c r="FN280" s="160"/>
      <c r="FO280" s="160"/>
      <c r="FP280" s="160"/>
      <c r="FQ280" s="160"/>
      <c r="FR280" s="160"/>
      <c r="FS280" s="160"/>
      <c r="FT280" s="160"/>
      <c r="FU280" s="160"/>
      <c r="FV280" s="160"/>
      <c r="FW280" s="160"/>
      <c r="FX280" s="160"/>
      <c r="FY280" s="160"/>
      <c r="FZ280" s="160"/>
      <c r="GA280" s="160"/>
      <c r="GB280" s="160"/>
      <c r="GC280" s="160"/>
      <c r="GD280" s="160"/>
      <c r="GE280" s="160"/>
      <c r="GF280" s="160"/>
      <c r="GG280" s="160"/>
      <c r="GH280" s="160"/>
      <c r="GI280" s="160"/>
      <c r="GJ280" s="160"/>
      <c r="GK280" s="160"/>
      <c r="GL280" s="160"/>
      <c r="GM280" s="160"/>
      <c r="GN280" s="160"/>
      <c r="GO280" s="160"/>
      <c r="GP280" s="160"/>
      <c r="GQ280" s="160"/>
      <c r="GR280" s="160"/>
      <c r="GS280" s="160"/>
      <c r="GT280" s="160"/>
      <c r="GU280" s="160"/>
      <c r="GV280" s="160"/>
      <c r="GW280" s="160"/>
      <c r="GX280" s="160"/>
      <c r="GY280" s="160"/>
      <c r="GZ280" s="160"/>
      <c r="HA280" s="160"/>
      <c r="HB280" s="160"/>
      <c r="HC280" s="160"/>
      <c r="HD280" s="160"/>
      <c r="HE280" s="160"/>
      <c r="HF280" s="160"/>
      <c r="HG280" s="160"/>
      <c r="HH280" s="160"/>
      <c r="HI280" s="160"/>
      <c r="HJ280" s="160"/>
      <c r="HK280" s="160"/>
      <c r="HL280" s="160"/>
      <c r="HM280" s="160"/>
      <c r="HN280" s="160"/>
      <c r="HO280" s="160"/>
      <c r="HP280" s="160"/>
      <c r="HQ280" s="160"/>
      <c r="HR280" s="160"/>
      <c r="HS280" s="160"/>
      <c r="HT280" s="160"/>
      <c r="HU280" s="160"/>
      <c r="HV280" s="160"/>
      <c r="HW280" s="160"/>
      <c r="HX280" s="160"/>
      <c r="HY280" s="160"/>
      <c r="HZ280" s="160"/>
      <c r="IA280" s="160"/>
      <c r="IB280" s="160"/>
      <c r="IC280" s="160"/>
      <c r="ID280" s="160"/>
      <c r="IE280" s="160"/>
      <c r="IF280" s="160"/>
      <c r="IG280" s="160"/>
      <c r="IH280" s="160"/>
      <c r="II280" s="160"/>
      <c r="IJ280" s="160"/>
      <c r="IK280" s="160"/>
    </row>
    <row r="281" spans="1:245" s="223" customFormat="1" ht="15.75" outlineLevel="2" x14ac:dyDescent="0.25">
      <c r="A281" s="56" t="s">
        <v>243</v>
      </c>
      <c r="B281" s="63" t="s">
        <v>857</v>
      </c>
      <c r="C281" s="58">
        <v>0</v>
      </c>
      <c r="D281" s="58">
        <f t="shared" si="362"/>
        <v>1500</v>
      </c>
      <c r="E281" s="58">
        <f t="shared" ref="E281" si="390">SUM(F281:H281)</f>
        <v>0</v>
      </c>
      <c r="F281" s="58">
        <v>0</v>
      </c>
      <c r="G281" s="58">
        <v>0</v>
      </c>
      <c r="H281" s="59">
        <v>0</v>
      </c>
      <c r="I281" s="58">
        <f t="shared" ref="I281" si="391">SUM(J281:L281)</f>
        <v>0</v>
      </c>
      <c r="J281" s="59">
        <v>0</v>
      </c>
      <c r="K281" s="58">
        <v>0</v>
      </c>
      <c r="L281" s="58">
        <v>0</v>
      </c>
      <c r="M281" s="58">
        <f t="shared" ref="M281" si="392">SUM(N281:P281)</f>
        <v>1500</v>
      </c>
      <c r="N281" s="58">
        <v>0</v>
      </c>
      <c r="O281" s="58">
        <v>1500</v>
      </c>
      <c r="P281" s="58">
        <v>0</v>
      </c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21" t="s">
        <v>856</v>
      </c>
      <c r="AQ281" s="222"/>
      <c r="AR281" s="222"/>
      <c r="AS281" s="222"/>
      <c r="AT281" s="222"/>
      <c r="AU281" s="222"/>
      <c r="AV281" s="222"/>
      <c r="AW281" s="222"/>
      <c r="AX281" s="222"/>
      <c r="AY281" s="222"/>
      <c r="AZ281" s="222"/>
      <c r="BA281" s="222"/>
      <c r="BB281" s="222"/>
      <c r="BC281" s="222"/>
      <c r="BD281" s="222"/>
      <c r="BE281" s="222"/>
      <c r="BF281" s="222"/>
      <c r="BG281" s="222"/>
      <c r="BH281" s="222"/>
      <c r="BI281" s="222"/>
      <c r="BJ281" s="222"/>
      <c r="BK281" s="222"/>
      <c r="BL281" s="222"/>
      <c r="BM281" s="222"/>
      <c r="BN281" s="222"/>
      <c r="BO281" s="222"/>
      <c r="BP281" s="222"/>
      <c r="BQ281" s="222"/>
      <c r="BR281" s="222"/>
      <c r="BS281" s="222"/>
      <c r="BT281" s="222"/>
      <c r="BU281" s="222"/>
      <c r="BV281" s="222"/>
      <c r="BW281" s="222"/>
      <c r="BX281" s="222"/>
      <c r="BY281" s="222"/>
      <c r="BZ281" s="222"/>
      <c r="CA281" s="222"/>
      <c r="CB281" s="222"/>
      <c r="CC281" s="222"/>
      <c r="CD281" s="222"/>
      <c r="CE281" s="222"/>
      <c r="CF281" s="222"/>
      <c r="CG281" s="222"/>
      <c r="CH281" s="222"/>
      <c r="CI281" s="222"/>
      <c r="CJ281" s="222"/>
      <c r="CK281" s="222"/>
      <c r="CL281" s="222"/>
      <c r="CM281" s="222"/>
      <c r="CN281" s="222"/>
      <c r="CO281" s="222"/>
      <c r="CP281" s="222"/>
      <c r="CQ281" s="222"/>
      <c r="CR281" s="222"/>
      <c r="CS281" s="222"/>
      <c r="CT281" s="222"/>
      <c r="CU281" s="222"/>
      <c r="CV281" s="222"/>
      <c r="CW281" s="222"/>
      <c r="CX281" s="222"/>
      <c r="CY281" s="222"/>
      <c r="CZ281" s="222"/>
      <c r="DA281" s="222"/>
      <c r="DB281" s="222"/>
      <c r="DC281" s="222"/>
      <c r="DD281" s="222"/>
      <c r="DE281" s="222"/>
      <c r="DF281" s="222"/>
      <c r="DG281" s="222"/>
      <c r="DH281" s="222"/>
      <c r="DI281" s="222"/>
      <c r="DJ281" s="222"/>
      <c r="DK281" s="222"/>
      <c r="DL281" s="222"/>
      <c r="DM281" s="222"/>
      <c r="DN281" s="222"/>
      <c r="DO281" s="222"/>
      <c r="DP281" s="222"/>
      <c r="DQ281" s="222"/>
      <c r="DR281" s="222"/>
      <c r="DS281" s="222"/>
      <c r="DT281" s="222"/>
      <c r="DU281" s="222"/>
      <c r="DV281" s="222"/>
      <c r="DW281" s="222"/>
      <c r="DX281" s="222"/>
      <c r="DY281" s="222"/>
      <c r="DZ281" s="222"/>
      <c r="EA281" s="222"/>
      <c r="EB281" s="222"/>
      <c r="EC281" s="222"/>
      <c r="ED281" s="222"/>
      <c r="EE281" s="222"/>
      <c r="EF281" s="222"/>
      <c r="EG281" s="222"/>
      <c r="EH281" s="222"/>
      <c r="EI281" s="222"/>
      <c r="EJ281" s="222"/>
      <c r="EK281" s="222"/>
      <c r="EL281" s="222"/>
      <c r="EM281" s="222"/>
      <c r="EN281" s="222"/>
      <c r="EO281" s="222"/>
      <c r="EP281" s="222"/>
      <c r="EQ281" s="222"/>
      <c r="ER281" s="222"/>
      <c r="ES281" s="222"/>
      <c r="ET281" s="222"/>
      <c r="EU281" s="222"/>
      <c r="EV281" s="222"/>
      <c r="EW281" s="222"/>
      <c r="EX281" s="222"/>
      <c r="EY281" s="222"/>
      <c r="EZ281" s="222"/>
      <c r="FA281" s="222"/>
      <c r="FB281" s="222"/>
      <c r="FC281" s="222"/>
      <c r="FD281" s="222"/>
      <c r="FE281" s="222"/>
      <c r="FF281" s="222"/>
      <c r="FG281" s="222"/>
      <c r="FH281" s="222"/>
      <c r="FI281" s="222"/>
      <c r="FJ281" s="222"/>
      <c r="FK281" s="222"/>
      <c r="FL281" s="222"/>
      <c r="FM281" s="222"/>
      <c r="FN281" s="222"/>
      <c r="FO281" s="222"/>
      <c r="FP281" s="222"/>
      <c r="FQ281" s="222"/>
      <c r="FR281" s="222"/>
      <c r="FS281" s="222"/>
      <c r="FT281" s="222"/>
      <c r="FU281" s="222"/>
      <c r="FV281" s="222"/>
      <c r="FW281" s="222"/>
      <c r="FX281" s="222"/>
      <c r="FY281" s="222"/>
      <c r="FZ281" s="222"/>
      <c r="GA281" s="222"/>
      <c r="GB281" s="222"/>
      <c r="GC281" s="222"/>
      <c r="GD281" s="222"/>
      <c r="GE281" s="222"/>
      <c r="GF281" s="222"/>
      <c r="GG281" s="222"/>
      <c r="GH281" s="222"/>
      <c r="GI281" s="222"/>
      <c r="GJ281" s="222"/>
      <c r="GK281" s="222"/>
      <c r="GL281" s="222"/>
      <c r="GM281" s="222"/>
      <c r="GN281" s="222"/>
      <c r="GO281" s="222"/>
      <c r="GP281" s="222"/>
      <c r="GQ281" s="222"/>
      <c r="GR281" s="222"/>
      <c r="GS281" s="222"/>
      <c r="GT281" s="222"/>
      <c r="GU281" s="222"/>
      <c r="GV281" s="222"/>
      <c r="GW281" s="222"/>
      <c r="GX281" s="222"/>
      <c r="GY281" s="222"/>
      <c r="GZ281" s="222"/>
      <c r="HA281" s="222"/>
      <c r="HB281" s="222"/>
      <c r="HC281" s="222"/>
      <c r="HD281" s="222"/>
      <c r="HE281" s="222"/>
      <c r="HF281" s="222"/>
      <c r="HG281" s="222"/>
      <c r="HH281" s="222"/>
      <c r="HI281" s="222"/>
      <c r="HJ281" s="222"/>
      <c r="HK281" s="222"/>
      <c r="HL281" s="222"/>
      <c r="HM281" s="222"/>
      <c r="HN281" s="222"/>
      <c r="HO281" s="222"/>
      <c r="HP281" s="222"/>
      <c r="HQ281" s="222"/>
      <c r="HR281" s="222"/>
      <c r="HS281" s="222"/>
      <c r="HT281" s="222"/>
      <c r="HU281" s="222"/>
      <c r="HV281" s="222"/>
      <c r="HW281" s="222"/>
      <c r="HX281" s="222"/>
      <c r="HY281" s="222"/>
      <c r="HZ281" s="222"/>
      <c r="IA281" s="222"/>
      <c r="IB281" s="222"/>
      <c r="IC281" s="222"/>
      <c r="ID281" s="222"/>
      <c r="IE281" s="222"/>
      <c r="IF281" s="222"/>
      <c r="IG281" s="222"/>
      <c r="IH281" s="222"/>
      <c r="II281" s="222"/>
      <c r="IJ281" s="222"/>
      <c r="IK281" s="222"/>
    </row>
    <row r="282" spans="1:245" s="54" customFormat="1" ht="15.75" outlineLevel="1" x14ac:dyDescent="0.2">
      <c r="A282" s="29">
        <v>5</v>
      </c>
      <c r="B282" s="29" t="s">
        <v>245</v>
      </c>
      <c r="C282" s="31">
        <f>SUM(C283:C289)</f>
        <v>5</v>
      </c>
      <c r="D282" s="31">
        <f t="shared" ref="D282:P282" si="393">SUM(D283:D289)</f>
        <v>10181.551383333353</v>
      </c>
      <c r="E282" s="31">
        <f t="shared" si="393"/>
        <v>2781.5513833333534</v>
      </c>
      <c r="F282" s="31">
        <f t="shared" si="393"/>
        <v>0</v>
      </c>
      <c r="G282" s="31">
        <f t="shared" si="393"/>
        <v>2781.5513833333534</v>
      </c>
      <c r="H282" s="31">
        <f t="shared" si="393"/>
        <v>0</v>
      </c>
      <c r="I282" s="31">
        <f t="shared" si="393"/>
        <v>5000</v>
      </c>
      <c r="J282" s="31">
        <f t="shared" si="393"/>
        <v>0</v>
      </c>
      <c r="K282" s="31">
        <f t="shared" si="393"/>
        <v>5000</v>
      </c>
      <c r="L282" s="31">
        <f t="shared" si="393"/>
        <v>0</v>
      </c>
      <c r="M282" s="31">
        <f t="shared" si="393"/>
        <v>2400</v>
      </c>
      <c r="N282" s="31">
        <f t="shared" si="393"/>
        <v>0</v>
      </c>
      <c r="O282" s="31">
        <f t="shared" si="393"/>
        <v>2400</v>
      </c>
      <c r="P282" s="31">
        <f t="shared" si="393"/>
        <v>0</v>
      </c>
      <c r="Q282" s="52" t="s">
        <v>41</v>
      </c>
      <c r="R282" s="72" t="s">
        <v>41</v>
      </c>
      <c r="S282" s="72" t="s">
        <v>41</v>
      </c>
      <c r="T282" s="72" t="s">
        <v>41</v>
      </c>
      <c r="U282" s="72" t="s">
        <v>41</v>
      </c>
      <c r="V282" s="72" t="s">
        <v>41</v>
      </c>
      <c r="W282" s="72" t="s">
        <v>41</v>
      </c>
      <c r="X282" s="52" t="s">
        <v>41</v>
      </c>
      <c r="Y282" s="52" t="s">
        <v>41</v>
      </c>
      <c r="Z282" s="52" t="s">
        <v>41</v>
      </c>
      <c r="AA282" s="52" t="s">
        <v>41</v>
      </c>
      <c r="AB282" s="52" t="s">
        <v>41</v>
      </c>
      <c r="AC282" s="52" t="s">
        <v>41</v>
      </c>
      <c r="AD282" s="52" t="s">
        <v>41</v>
      </c>
      <c r="AE282" s="52" t="s">
        <v>41</v>
      </c>
      <c r="AF282" s="52" t="s">
        <v>41</v>
      </c>
      <c r="AG282" s="52" t="s">
        <v>41</v>
      </c>
      <c r="AH282" s="52" t="s">
        <v>41</v>
      </c>
      <c r="AI282" s="52" t="s">
        <v>41</v>
      </c>
      <c r="AJ282" s="52" t="s">
        <v>41</v>
      </c>
      <c r="AK282" s="52" t="s">
        <v>41</v>
      </c>
      <c r="AL282" s="52" t="s">
        <v>41</v>
      </c>
      <c r="AM282" s="52" t="s">
        <v>41</v>
      </c>
      <c r="AN282" s="52" t="s">
        <v>41</v>
      </c>
      <c r="AO282" s="52" t="s">
        <v>41</v>
      </c>
      <c r="AP282" s="102"/>
      <c r="AZ282" s="34">
        <f t="shared" si="376"/>
        <v>2781.5513833333534</v>
      </c>
      <c r="BA282" s="34">
        <f t="shared" si="377"/>
        <v>0</v>
      </c>
    </row>
    <row r="283" spans="1:245" s="161" customFormat="1" ht="15.75" outlineLevel="2" x14ac:dyDescent="0.25">
      <c r="A283" s="98" t="s">
        <v>246</v>
      </c>
      <c r="B283" s="63" t="s">
        <v>532</v>
      </c>
      <c r="C283" s="162">
        <v>0.1</v>
      </c>
      <c r="D283" s="58">
        <f t="shared" si="362"/>
        <v>397.5</v>
      </c>
      <c r="E283" s="58">
        <f t="shared" ref="E283:E286" si="394">SUM(F283:H283)</f>
        <v>397.5</v>
      </c>
      <c r="F283" s="58">
        <v>0</v>
      </c>
      <c r="G283" s="58">
        <v>397.5</v>
      </c>
      <c r="H283" s="59">
        <v>0</v>
      </c>
      <c r="I283" s="58">
        <f t="shared" ref="I283:I286" si="395">SUM(J283:L283)</f>
        <v>0</v>
      </c>
      <c r="J283" s="59">
        <v>0</v>
      </c>
      <c r="K283" s="58">
        <v>0</v>
      </c>
      <c r="L283" s="58">
        <v>0</v>
      </c>
      <c r="M283" s="58">
        <f t="shared" ref="M283:M286" si="396">SUM(N283:P283)</f>
        <v>0</v>
      </c>
      <c r="N283" s="59">
        <v>0</v>
      </c>
      <c r="O283" s="58">
        <v>0</v>
      </c>
      <c r="P283" s="58">
        <v>0</v>
      </c>
      <c r="Q283" s="58" t="s">
        <v>163</v>
      </c>
      <c r="R283" s="74">
        <f t="shared" ref="R283:R286" si="397">W283+30</f>
        <v>44357</v>
      </c>
      <c r="S283" s="74" t="s">
        <v>495</v>
      </c>
      <c r="T283" s="74" t="s">
        <v>495</v>
      </c>
      <c r="U283" s="74" t="s">
        <v>495</v>
      </c>
      <c r="V283" s="74" t="s">
        <v>495</v>
      </c>
      <c r="W283" s="74">
        <v>44327</v>
      </c>
      <c r="X283" s="74"/>
      <c r="Y283" s="74"/>
      <c r="Z283" s="74"/>
      <c r="AA283" s="74"/>
      <c r="AB283" s="74"/>
      <c r="AC283" s="74" t="s">
        <v>41</v>
      </c>
      <c r="AD283" s="74" t="s">
        <v>41</v>
      </c>
      <c r="AE283" s="74" t="s">
        <v>41</v>
      </c>
      <c r="AF283" s="74" t="s">
        <v>41</v>
      </c>
      <c r="AG283" s="58"/>
      <c r="AH283" s="58"/>
      <c r="AI283" s="58"/>
      <c r="AJ283" s="58"/>
      <c r="AK283" s="58"/>
      <c r="AL283" s="58"/>
      <c r="AM283" s="58"/>
      <c r="AN283" s="58"/>
      <c r="AO283" s="58"/>
      <c r="AP283" s="146" t="s">
        <v>504</v>
      </c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34">
        <f t="shared" si="376"/>
        <v>397.5</v>
      </c>
      <c r="BA283" s="34">
        <f t="shared" si="377"/>
        <v>0</v>
      </c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  <c r="DL283" s="160"/>
      <c r="DM283" s="160"/>
      <c r="DN283" s="160"/>
      <c r="DO283" s="160"/>
      <c r="DP283" s="160"/>
      <c r="DQ283" s="160"/>
      <c r="DR283" s="160"/>
      <c r="DS283" s="160"/>
      <c r="DT283" s="160"/>
      <c r="DU283" s="160"/>
      <c r="DV283" s="160"/>
      <c r="DW283" s="160"/>
      <c r="DX283" s="160"/>
      <c r="DY283" s="160"/>
      <c r="DZ283" s="160"/>
      <c r="EA283" s="160"/>
      <c r="EB283" s="160"/>
      <c r="EC283" s="160"/>
      <c r="ED283" s="160"/>
      <c r="EE283" s="160"/>
      <c r="EF283" s="160"/>
      <c r="EG283" s="160"/>
      <c r="EH283" s="160"/>
      <c r="EI283" s="160"/>
      <c r="EJ283" s="160"/>
      <c r="EK283" s="160"/>
      <c r="EL283" s="160"/>
      <c r="EM283" s="160"/>
      <c r="EN283" s="160"/>
      <c r="EO283" s="160"/>
      <c r="EP283" s="160"/>
      <c r="EQ283" s="160"/>
      <c r="ER283" s="160"/>
      <c r="ES283" s="160"/>
      <c r="ET283" s="160"/>
      <c r="EU283" s="160"/>
      <c r="EV283" s="160"/>
      <c r="EW283" s="160"/>
      <c r="EX283" s="160"/>
      <c r="EY283" s="160"/>
      <c r="EZ283" s="160"/>
      <c r="FA283" s="160"/>
      <c r="FB283" s="160"/>
      <c r="FC283" s="160"/>
      <c r="FD283" s="160"/>
      <c r="FE283" s="160"/>
      <c r="FF283" s="160"/>
      <c r="FG283" s="160"/>
      <c r="FH283" s="160"/>
      <c r="FI283" s="160"/>
      <c r="FJ283" s="160"/>
      <c r="FK283" s="160"/>
      <c r="FL283" s="160"/>
      <c r="FM283" s="160"/>
      <c r="FN283" s="160"/>
      <c r="FO283" s="160"/>
      <c r="FP283" s="160"/>
      <c r="FQ283" s="160"/>
      <c r="FR283" s="160"/>
      <c r="FS283" s="160"/>
      <c r="FT283" s="160"/>
      <c r="FU283" s="160"/>
      <c r="FV283" s="160"/>
      <c r="FW283" s="160"/>
      <c r="FX283" s="160"/>
      <c r="FY283" s="160"/>
      <c r="FZ283" s="160"/>
      <c r="GA283" s="160"/>
      <c r="GB283" s="160"/>
      <c r="GC283" s="160"/>
      <c r="GD283" s="160"/>
      <c r="GE283" s="160"/>
      <c r="GF283" s="160"/>
      <c r="GG283" s="160"/>
      <c r="GH283" s="160"/>
      <c r="GI283" s="160"/>
      <c r="GJ283" s="160"/>
      <c r="GK283" s="160"/>
      <c r="GL283" s="160"/>
      <c r="GM283" s="160"/>
      <c r="GN283" s="160"/>
      <c r="GO283" s="160"/>
      <c r="GP283" s="160"/>
      <c r="GQ283" s="160"/>
      <c r="GR283" s="160"/>
      <c r="GS283" s="160"/>
      <c r="GT283" s="160"/>
      <c r="GU283" s="160"/>
      <c r="GV283" s="160"/>
      <c r="GW283" s="160"/>
      <c r="GX283" s="160"/>
      <c r="GY283" s="160"/>
      <c r="GZ283" s="160"/>
      <c r="HA283" s="160"/>
      <c r="HB283" s="160"/>
      <c r="HC283" s="160"/>
      <c r="HD283" s="160"/>
      <c r="HE283" s="160"/>
      <c r="HF283" s="160"/>
      <c r="HG283" s="160"/>
      <c r="HH283" s="160"/>
      <c r="HI283" s="160"/>
      <c r="HJ283" s="160"/>
      <c r="HK283" s="160"/>
      <c r="HL283" s="160"/>
      <c r="HM283" s="160"/>
      <c r="HN283" s="160"/>
      <c r="HO283" s="160"/>
      <c r="HP283" s="160"/>
      <c r="HQ283" s="160"/>
      <c r="HR283" s="160"/>
      <c r="HS283" s="160"/>
      <c r="HT283" s="160"/>
      <c r="HU283" s="160"/>
      <c r="HV283" s="160"/>
      <c r="HW283" s="160"/>
      <c r="HX283" s="160"/>
      <c r="HY283" s="160"/>
      <c r="HZ283" s="160"/>
      <c r="IA283" s="160"/>
      <c r="IB283" s="160"/>
      <c r="IC283" s="160"/>
      <c r="ID283" s="160"/>
      <c r="IE283" s="160"/>
      <c r="IF283" s="160"/>
      <c r="IG283" s="160"/>
      <c r="IH283" s="160"/>
      <c r="II283" s="160"/>
      <c r="IJ283" s="160"/>
      <c r="IK283" s="160"/>
    </row>
    <row r="284" spans="1:245" s="161" customFormat="1" ht="15.75" outlineLevel="2" x14ac:dyDescent="0.25">
      <c r="A284" s="98" t="s">
        <v>249</v>
      </c>
      <c r="B284" s="63" t="s">
        <v>533</v>
      </c>
      <c r="C284" s="162">
        <v>0.4</v>
      </c>
      <c r="D284" s="58">
        <f t="shared" si="362"/>
        <v>593</v>
      </c>
      <c r="E284" s="58">
        <f t="shared" si="394"/>
        <v>593</v>
      </c>
      <c r="F284" s="58">
        <v>0</v>
      </c>
      <c r="G284" s="58">
        <v>593</v>
      </c>
      <c r="H284" s="59">
        <v>0</v>
      </c>
      <c r="I284" s="58">
        <f t="shared" si="395"/>
        <v>0</v>
      </c>
      <c r="J284" s="59">
        <v>0</v>
      </c>
      <c r="K284" s="58">
        <v>0</v>
      </c>
      <c r="L284" s="58">
        <v>0</v>
      </c>
      <c r="M284" s="58">
        <f t="shared" si="396"/>
        <v>0</v>
      </c>
      <c r="N284" s="59">
        <v>0</v>
      </c>
      <c r="O284" s="58">
        <v>0</v>
      </c>
      <c r="P284" s="58">
        <v>0</v>
      </c>
      <c r="Q284" s="58" t="s">
        <v>163</v>
      </c>
      <c r="R284" s="74">
        <f t="shared" si="397"/>
        <v>44357</v>
      </c>
      <c r="S284" s="74" t="s">
        <v>495</v>
      </c>
      <c r="T284" s="74" t="s">
        <v>495</v>
      </c>
      <c r="U284" s="74" t="s">
        <v>495</v>
      </c>
      <c r="V284" s="74" t="s">
        <v>495</v>
      </c>
      <c r="W284" s="74">
        <v>44327</v>
      </c>
      <c r="X284" s="74"/>
      <c r="Y284" s="74"/>
      <c r="Z284" s="74"/>
      <c r="AA284" s="74"/>
      <c r="AB284" s="74"/>
      <c r="AC284" s="74" t="s">
        <v>41</v>
      </c>
      <c r="AD284" s="74" t="s">
        <v>41</v>
      </c>
      <c r="AE284" s="74" t="s">
        <v>41</v>
      </c>
      <c r="AF284" s="74" t="s">
        <v>41</v>
      </c>
      <c r="AG284" s="58"/>
      <c r="AH284" s="58"/>
      <c r="AI284" s="58"/>
      <c r="AJ284" s="58"/>
      <c r="AK284" s="58"/>
      <c r="AL284" s="58"/>
      <c r="AM284" s="58"/>
      <c r="AN284" s="58"/>
      <c r="AO284" s="58"/>
      <c r="AP284" s="146" t="s">
        <v>504</v>
      </c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34">
        <f t="shared" si="376"/>
        <v>593</v>
      </c>
      <c r="BA284" s="34">
        <f t="shared" si="377"/>
        <v>0</v>
      </c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  <c r="DL284" s="160"/>
      <c r="DM284" s="160"/>
      <c r="DN284" s="160"/>
      <c r="DO284" s="160"/>
      <c r="DP284" s="160"/>
      <c r="DQ284" s="160"/>
      <c r="DR284" s="160"/>
      <c r="DS284" s="160"/>
      <c r="DT284" s="160"/>
      <c r="DU284" s="160"/>
      <c r="DV284" s="160"/>
      <c r="DW284" s="160"/>
      <c r="DX284" s="160"/>
      <c r="DY284" s="160"/>
      <c r="DZ284" s="160"/>
      <c r="EA284" s="160"/>
      <c r="EB284" s="160"/>
      <c r="EC284" s="160"/>
      <c r="ED284" s="160"/>
      <c r="EE284" s="160"/>
      <c r="EF284" s="160"/>
      <c r="EG284" s="160"/>
      <c r="EH284" s="160"/>
      <c r="EI284" s="160"/>
      <c r="EJ284" s="160"/>
      <c r="EK284" s="160"/>
      <c r="EL284" s="160"/>
      <c r="EM284" s="160"/>
      <c r="EN284" s="160"/>
      <c r="EO284" s="160"/>
      <c r="EP284" s="160"/>
      <c r="EQ284" s="160"/>
      <c r="ER284" s="160"/>
      <c r="ES284" s="160"/>
      <c r="ET284" s="160"/>
      <c r="EU284" s="160"/>
      <c r="EV284" s="160"/>
      <c r="EW284" s="160"/>
      <c r="EX284" s="160"/>
      <c r="EY284" s="160"/>
      <c r="EZ284" s="160"/>
      <c r="FA284" s="160"/>
      <c r="FB284" s="160"/>
      <c r="FC284" s="160"/>
      <c r="FD284" s="160"/>
      <c r="FE284" s="160"/>
      <c r="FF284" s="160"/>
      <c r="FG284" s="160"/>
      <c r="FH284" s="160"/>
      <c r="FI284" s="160"/>
      <c r="FJ284" s="160"/>
      <c r="FK284" s="160"/>
      <c r="FL284" s="160"/>
      <c r="FM284" s="160"/>
      <c r="FN284" s="160"/>
      <c r="FO284" s="160"/>
      <c r="FP284" s="160"/>
      <c r="FQ284" s="160"/>
      <c r="FR284" s="160"/>
      <c r="FS284" s="160"/>
      <c r="FT284" s="160"/>
      <c r="FU284" s="160"/>
      <c r="FV284" s="160"/>
      <c r="FW284" s="160"/>
      <c r="FX284" s="160"/>
      <c r="FY284" s="160"/>
      <c r="FZ284" s="160"/>
      <c r="GA284" s="160"/>
      <c r="GB284" s="160"/>
      <c r="GC284" s="160"/>
      <c r="GD284" s="160"/>
      <c r="GE284" s="160"/>
      <c r="GF284" s="160"/>
      <c r="GG284" s="160"/>
      <c r="GH284" s="160"/>
      <c r="GI284" s="160"/>
      <c r="GJ284" s="160"/>
      <c r="GK284" s="160"/>
      <c r="GL284" s="160"/>
      <c r="GM284" s="160"/>
      <c r="GN284" s="160"/>
      <c r="GO284" s="160"/>
      <c r="GP284" s="160"/>
      <c r="GQ284" s="160"/>
      <c r="GR284" s="160"/>
      <c r="GS284" s="160"/>
      <c r="GT284" s="160"/>
      <c r="GU284" s="160"/>
      <c r="GV284" s="160"/>
      <c r="GW284" s="160"/>
      <c r="GX284" s="160"/>
      <c r="GY284" s="160"/>
      <c r="GZ284" s="160"/>
      <c r="HA284" s="160"/>
      <c r="HB284" s="160"/>
      <c r="HC284" s="160"/>
      <c r="HD284" s="160"/>
      <c r="HE284" s="160"/>
      <c r="HF284" s="160"/>
      <c r="HG284" s="160"/>
      <c r="HH284" s="160"/>
      <c r="HI284" s="160"/>
      <c r="HJ284" s="160"/>
      <c r="HK284" s="160"/>
      <c r="HL284" s="160"/>
      <c r="HM284" s="160"/>
      <c r="HN284" s="160"/>
      <c r="HO284" s="160"/>
      <c r="HP284" s="160"/>
      <c r="HQ284" s="160"/>
      <c r="HR284" s="160"/>
      <c r="HS284" s="160"/>
      <c r="HT284" s="160"/>
      <c r="HU284" s="160"/>
      <c r="HV284" s="160"/>
      <c r="HW284" s="160"/>
      <c r="HX284" s="160"/>
      <c r="HY284" s="160"/>
      <c r="HZ284" s="160"/>
      <c r="IA284" s="160"/>
      <c r="IB284" s="160"/>
      <c r="IC284" s="160"/>
      <c r="ID284" s="160"/>
      <c r="IE284" s="160"/>
      <c r="IF284" s="160"/>
      <c r="IG284" s="160"/>
      <c r="IH284" s="160"/>
      <c r="II284" s="160"/>
      <c r="IJ284" s="160"/>
      <c r="IK284" s="160"/>
    </row>
    <row r="285" spans="1:245" s="161" customFormat="1" ht="15.75" outlineLevel="2" x14ac:dyDescent="0.25">
      <c r="A285" s="98" t="s">
        <v>251</v>
      </c>
      <c r="B285" s="63" t="s">
        <v>534</v>
      </c>
      <c r="C285" s="162">
        <v>0.5</v>
      </c>
      <c r="D285" s="58">
        <f t="shared" si="362"/>
        <v>697.5</v>
      </c>
      <c r="E285" s="58">
        <f t="shared" si="394"/>
        <v>697.5</v>
      </c>
      <c r="F285" s="58">
        <v>0</v>
      </c>
      <c r="G285" s="58">
        <v>697.5</v>
      </c>
      <c r="H285" s="59">
        <v>0</v>
      </c>
      <c r="I285" s="58">
        <f t="shared" si="395"/>
        <v>0</v>
      </c>
      <c r="J285" s="59">
        <v>0</v>
      </c>
      <c r="K285" s="58">
        <v>0</v>
      </c>
      <c r="L285" s="58">
        <v>0</v>
      </c>
      <c r="M285" s="58">
        <f t="shared" si="396"/>
        <v>0</v>
      </c>
      <c r="N285" s="59">
        <v>0</v>
      </c>
      <c r="O285" s="58">
        <v>0</v>
      </c>
      <c r="P285" s="58">
        <v>0</v>
      </c>
      <c r="Q285" s="58" t="s">
        <v>163</v>
      </c>
      <c r="R285" s="74">
        <f t="shared" si="397"/>
        <v>44357</v>
      </c>
      <c r="S285" s="74" t="s">
        <v>495</v>
      </c>
      <c r="T285" s="74" t="s">
        <v>495</v>
      </c>
      <c r="U285" s="74" t="s">
        <v>495</v>
      </c>
      <c r="V285" s="74" t="s">
        <v>495</v>
      </c>
      <c r="W285" s="74">
        <v>44327</v>
      </c>
      <c r="X285" s="74"/>
      <c r="Y285" s="74"/>
      <c r="Z285" s="74"/>
      <c r="AA285" s="74"/>
      <c r="AB285" s="74"/>
      <c r="AC285" s="74" t="s">
        <v>41</v>
      </c>
      <c r="AD285" s="74" t="s">
        <v>41</v>
      </c>
      <c r="AE285" s="74" t="s">
        <v>41</v>
      </c>
      <c r="AF285" s="74" t="s">
        <v>41</v>
      </c>
      <c r="AG285" s="58"/>
      <c r="AH285" s="58"/>
      <c r="AI285" s="58"/>
      <c r="AJ285" s="58"/>
      <c r="AK285" s="58"/>
      <c r="AL285" s="58"/>
      <c r="AM285" s="58"/>
      <c r="AN285" s="58"/>
      <c r="AO285" s="58"/>
      <c r="AP285" s="146" t="s">
        <v>504</v>
      </c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34">
        <f t="shared" si="376"/>
        <v>697.5</v>
      </c>
      <c r="BA285" s="34">
        <f t="shared" si="377"/>
        <v>0</v>
      </c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  <c r="DA285" s="160"/>
      <c r="DB285" s="160"/>
      <c r="DC285" s="160"/>
      <c r="DD285" s="160"/>
      <c r="DE285" s="160"/>
      <c r="DF285" s="160"/>
      <c r="DG285" s="160"/>
      <c r="DH285" s="160"/>
      <c r="DI285" s="160"/>
      <c r="DJ285" s="160"/>
      <c r="DK285" s="160"/>
      <c r="DL285" s="160"/>
      <c r="DM285" s="160"/>
      <c r="DN285" s="160"/>
      <c r="DO285" s="160"/>
      <c r="DP285" s="160"/>
      <c r="DQ285" s="160"/>
      <c r="DR285" s="160"/>
      <c r="DS285" s="160"/>
      <c r="DT285" s="160"/>
      <c r="DU285" s="160"/>
      <c r="DV285" s="160"/>
      <c r="DW285" s="160"/>
      <c r="DX285" s="160"/>
      <c r="DY285" s="160"/>
      <c r="DZ285" s="160"/>
      <c r="EA285" s="160"/>
      <c r="EB285" s="160"/>
      <c r="EC285" s="160"/>
      <c r="ED285" s="160"/>
      <c r="EE285" s="160"/>
      <c r="EF285" s="160"/>
      <c r="EG285" s="160"/>
      <c r="EH285" s="160"/>
      <c r="EI285" s="160"/>
      <c r="EJ285" s="160"/>
      <c r="EK285" s="160"/>
      <c r="EL285" s="160"/>
      <c r="EM285" s="160"/>
      <c r="EN285" s="160"/>
      <c r="EO285" s="160"/>
      <c r="EP285" s="160"/>
      <c r="EQ285" s="160"/>
      <c r="ER285" s="160"/>
      <c r="ES285" s="160"/>
      <c r="ET285" s="160"/>
      <c r="EU285" s="160"/>
      <c r="EV285" s="160"/>
      <c r="EW285" s="160"/>
      <c r="EX285" s="160"/>
      <c r="EY285" s="160"/>
      <c r="EZ285" s="160"/>
      <c r="FA285" s="160"/>
      <c r="FB285" s="160"/>
      <c r="FC285" s="160"/>
      <c r="FD285" s="160"/>
      <c r="FE285" s="160"/>
      <c r="FF285" s="160"/>
      <c r="FG285" s="160"/>
      <c r="FH285" s="160"/>
      <c r="FI285" s="160"/>
      <c r="FJ285" s="160"/>
      <c r="FK285" s="160"/>
      <c r="FL285" s="160"/>
      <c r="FM285" s="160"/>
      <c r="FN285" s="160"/>
      <c r="FO285" s="160"/>
      <c r="FP285" s="160"/>
      <c r="FQ285" s="160"/>
      <c r="FR285" s="160"/>
      <c r="FS285" s="160"/>
      <c r="FT285" s="160"/>
      <c r="FU285" s="160"/>
      <c r="FV285" s="160"/>
      <c r="FW285" s="160"/>
      <c r="FX285" s="160"/>
      <c r="FY285" s="160"/>
      <c r="FZ285" s="160"/>
      <c r="GA285" s="160"/>
      <c r="GB285" s="160"/>
      <c r="GC285" s="160"/>
      <c r="GD285" s="160"/>
      <c r="GE285" s="160"/>
      <c r="GF285" s="160"/>
      <c r="GG285" s="160"/>
      <c r="GH285" s="160"/>
      <c r="GI285" s="160"/>
      <c r="GJ285" s="160"/>
      <c r="GK285" s="160"/>
      <c r="GL285" s="160"/>
      <c r="GM285" s="160"/>
      <c r="GN285" s="160"/>
      <c r="GO285" s="160"/>
      <c r="GP285" s="160"/>
      <c r="GQ285" s="160"/>
      <c r="GR285" s="160"/>
      <c r="GS285" s="160"/>
      <c r="GT285" s="160"/>
      <c r="GU285" s="160"/>
      <c r="GV285" s="160"/>
      <c r="GW285" s="160"/>
      <c r="GX285" s="160"/>
      <c r="GY285" s="160"/>
      <c r="GZ285" s="160"/>
      <c r="HA285" s="160"/>
      <c r="HB285" s="160"/>
      <c r="HC285" s="160"/>
      <c r="HD285" s="160"/>
      <c r="HE285" s="160"/>
      <c r="HF285" s="160"/>
      <c r="HG285" s="160"/>
      <c r="HH285" s="160"/>
      <c r="HI285" s="160"/>
      <c r="HJ285" s="160"/>
      <c r="HK285" s="160"/>
      <c r="HL285" s="160"/>
      <c r="HM285" s="160"/>
      <c r="HN285" s="160"/>
      <c r="HO285" s="160"/>
      <c r="HP285" s="160"/>
      <c r="HQ285" s="160"/>
      <c r="HR285" s="160"/>
      <c r="HS285" s="160"/>
      <c r="HT285" s="160"/>
      <c r="HU285" s="160"/>
      <c r="HV285" s="160"/>
      <c r="HW285" s="160"/>
      <c r="HX285" s="160"/>
      <c r="HY285" s="160"/>
      <c r="HZ285" s="160"/>
      <c r="IA285" s="160"/>
      <c r="IB285" s="160"/>
      <c r="IC285" s="160"/>
      <c r="ID285" s="160"/>
      <c r="IE285" s="160"/>
      <c r="IF285" s="160"/>
      <c r="IG285" s="160"/>
      <c r="IH285" s="160"/>
      <c r="II285" s="160"/>
      <c r="IJ285" s="160"/>
      <c r="IK285" s="160"/>
    </row>
    <row r="286" spans="1:245" s="161" customFormat="1" ht="15.75" outlineLevel="2" x14ac:dyDescent="0.25">
      <c r="A286" s="98" t="s">
        <v>535</v>
      </c>
      <c r="B286" s="63" t="s">
        <v>536</v>
      </c>
      <c r="C286" s="162">
        <v>4</v>
      </c>
      <c r="D286" s="58">
        <f t="shared" si="362"/>
        <v>1093.5513833333534</v>
      </c>
      <c r="E286" s="58">
        <f t="shared" si="394"/>
        <v>1093.5513833333534</v>
      </c>
      <c r="F286" s="58">
        <v>0</v>
      </c>
      <c r="G286" s="58">
        <v>1093.5513833333534</v>
      </c>
      <c r="H286" s="59">
        <v>0</v>
      </c>
      <c r="I286" s="58">
        <f t="shared" si="395"/>
        <v>0</v>
      </c>
      <c r="J286" s="59">
        <v>0</v>
      </c>
      <c r="K286" s="58">
        <v>0</v>
      </c>
      <c r="L286" s="58">
        <v>0</v>
      </c>
      <c r="M286" s="58">
        <f t="shared" si="396"/>
        <v>0</v>
      </c>
      <c r="N286" s="59">
        <v>0</v>
      </c>
      <c r="O286" s="58">
        <v>0</v>
      </c>
      <c r="P286" s="58">
        <v>0</v>
      </c>
      <c r="Q286" s="58" t="s">
        <v>163</v>
      </c>
      <c r="R286" s="74">
        <f t="shared" si="397"/>
        <v>44357</v>
      </c>
      <c r="S286" s="74" t="s">
        <v>495</v>
      </c>
      <c r="T286" s="74" t="s">
        <v>495</v>
      </c>
      <c r="U286" s="74" t="s">
        <v>495</v>
      </c>
      <c r="V286" s="74" t="s">
        <v>495</v>
      </c>
      <c r="W286" s="74">
        <v>44327</v>
      </c>
      <c r="X286" s="74"/>
      <c r="Y286" s="74"/>
      <c r="Z286" s="74"/>
      <c r="AA286" s="74"/>
      <c r="AB286" s="74"/>
      <c r="AC286" s="74" t="s">
        <v>41</v>
      </c>
      <c r="AD286" s="74" t="s">
        <v>41</v>
      </c>
      <c r="AE286" s="74" t="s">
        <v>41</v>
      </c>
      <c r="AF286" s="74" t="s">
        <v>41</v>
      </c>
      <c r="AG286" s="58"/>
      <c r="AH286" s="58"/>
      <c r="AI286" s="58"/>
      <c r="AJ286" s="58"/>
      <c r="AK286" s="58"/>
      <c r="AL286" s="58"/>
      <c r="AM286" s="58"/>
      <c r="AN286" s="58"/>
      <c r="AO286" s="58"/>
      <c r="AP286" s="146" t="s">
        <v>504</v>
      </c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34">
        <f t="shared" si="376"/>
        <v>1093.5513833333534</v>
      </c>
      <c r="BA286" s="34">
        <f t="shared" si="377"/>
        <v>0</v>
      </c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  <c r="DL286" s="160"/>
      <c r="DM286" s="160"/>
      <c r="DN286" s="160"/>
      <c r="DO286" s="160"/>
      <c r="DP286" s="160"/>
      <c r="DQ286" s="160"/>
      <c r="DR286" s="160"/>
      <c r="DS286" s="160"/>
      <c r="DT286" s="160"/>
      <c r="DU286" s="160"/>
      <c r="DV286" s="160"/>
      <c r="DW286" s="160"/>
      <c r="DX286" s="160"/>
      <c r="DY286" s="160"/>
      <c r="DZ286" s="160"/>
      <c r="EA286" s="160"/>
      <c r="EB286" s="160"/>
      <c r="EC286" s="160"/>
      <c r="ED286" s="160"/>
      <c r="EE286" s="160"/>
      <c r="EF286" s="160"/>
      <c r="EG286" s="160"/>
      <c r="EH286" s="160"/>
      <c r="EI286" s="160"/>
      <c r="EJ286" s="160"/>
      <c r="EK286" s="160"/>
      <c r="EL286" s="160"/>
      <c r="EM286" s="160"/>
      <c r="EN286" s="160"/>
      <c r="EO286" s="160"/>
      <c r="EP286" s="160"/>
      <c r="EQ286" s="160"/>
      <c r="ER286" s="160"/>
      <c r="ES286" s="160"/>
      <c r="ET286" s="160"/>
      <c r="EU286" s="160"/>
      <c r="EV286" s="160"/>
      <c r="EW286" s="160"/>
      <c r="EX286" s="160"/>
      <c r="EY286" s="160"/>
      <c r="EZ286" s="160"/>
      <c r="FA286" s="160"/>
      <c r="FB286" s="160"/>
      <c r="FC286" s="160"/>
      <c r="FD286" s="160"/>
      <c r="FE286" s="160"/>
      <c r="FF286" s="160"/>
      <c r="FG286" s="160"/>
      <c r="FH286" s="160"/>
      <c r="FI286" s="160"/>
      <c r="FJ286" s="160"/>
      <c r="FK286" s="160"/>
      <c r="FL286" s="160"/>
      <c r="FM286" s="160"/>
      <c r="FN286" s="160"/>
      <c r="FO286" s="160"/>
      <c r="FP286" s="160"/>
      <c r="FQ286" s="160"/>
      <c r="FR286" s="160"/>
      <c r="FS286" s="160"/>
      <c r="FT286" s="160"/>
      <c r="FU286" s="160"/>
      <c r="FV286" s="160"/>
      <c r="FW286" s="160"/>
      <c r="FX286" s="160"/>
      <c r="FY286" s="160"/>
      <c r="FZ286" s="160"/>
      <c r="GA286" s="160"/>
      <c r="GB286" s="160"/>
      <c r="GC286" s="160"/>
      <c r="GD286" s="160"/>
      <c r="GE286" s="160"/>
      <c r="GF286" s="160"/>
      <c r="GG286" s="160"/>
      <c r="GH286" s="160"/>
      <c r="GI286" s="160"/>
      <c r="GJ286" s="160"/>
      <c r="GK286" s="160"/>
      <c r="GL286" s="160"/>
      <c r="GM286" s="160"/>
      <c r="GN286" s="160"/>
      <c r="GO286" s="160"/>
      <c r="GP286" s="160"/>
      <c r="GQ286" s="160"/>
      <c r="GR286" s="160"/>
      <c r="GS286" s="160"/>
      <c r="GT286" s="160"/>
      <c r="GU286" s="160"/>
      <c r="GV286" s="160"/>
      <c r="GW286" s="160"/>
      <c r="GX286" s="160"/>
      <c r="GY286" s="160"/>
      <c r="GZ286" s="160"/>
      <c r="HA286" s="160"/>
      <c r="HB286" s="160"/>
      <c r="HC286" s="160"/>
      <c r="HD286" s="160"/>
      <c r="HE286" s="160"/>
      <c r="HF286" s="160"/>
      <c r="HG286" s="160"/>
      <c r="HH286" s="160"/>
      <c r="HI286" s="160"/>
      <c r="HJ286" s="160"/>
      <c r="HK286" s="160"/>
      <c r="HL286" s="160"/>
      <c r="HM286" s="160"/>
      <c r="HN286" s="160"/>
      <c r="HO286" s="160"/>
      <c r="HP286" s="160"/>
      <c r="HQ286" s="160"/>
      <c r="HR286" s="160"/>
      <c r="HS286" s="160"/>
      <c r="HT286" s="160"/>
      <c r="HU286" s="160"/>
      <c r="HV286" s="160"/>
      <c r="HW286" s="160"/>
      <c r="HX286" s="160"/>
      <c r="HY286" s="160"/>
      <c r="HZ286" s="160"/>
      <c r="IA286" s="160"/>
      <c r="IB286" s="160"/>
      <c r="IC286" s="160"/>
      <c r="ID286" s="160"/>
      <c r="IE286" s="160"/>
      <c r="IF286" s="160"/>
      <c r="IG286" s="160"/>
      <c r="IH286" s="160"/>
      <c r="II286" s="160"/>
      <c r="IJ286" s="160"/>
      <c r="IK286" s="160"/>
    </row>
    <row r="287" spans="1:245" s="217" customFormat="1" ht="15.75" outlineLevel="2" x14ac:dyDescent="0.25">
      <c r="A287" s="98" t="s">
        <v>537</v>
      </c>
      <c r="B287" s="159" t="s">
        <v>782</v>
      </c>
      <c r="C287" s="58">
        <v>0</v>
      </c>
      <c r="D287" s="58">
        <f t="shared" si="362"/>
        <v>2000</v>
      </c>
      <c r="E287" s="58">
        <f t="shared" ref="E287:E289" si="398">SUM(F287:H287)</f>
        <v>0</v>
      </c>
      <c r="F287" s="58">
        <v>0</v>
      </c>
      <c r="G287" s="58">
        <v>0</v>
      </c>
      <c r="H287" s="59">
        <v>0</v>
      </c>
      <c r="I287" s="58">
        <f t="shared" ref="I287:I288" si="399">SUM(J287:L287)</f>
        <v>2000</v>
      </c>
      <c r="J287" s="59">
        <v>0</v>
      </c>
      <c r="K287" s="58">
        <v>2000</v>
      </c>
      <c r="L287" s="58">
        <v>0</v>
      </c>
      <c r="M287" s="58">
        <f t="shared" ref="M287:M289" si="400">SUM(N287:P287)</f>
        <v>0</v>
      </c>
      <c r="N287" s="58">
        <v>0</v>
      </c>
      <c r="O287" s="58">
        <v>0</v>
      </c>
      <c r="P287" s="58">
        <v>0</v>
      </c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15" t="s">
        <v>778</v>
      </c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  <c r="BZ287" s="216"/>
      <c r="CA287" s="216"/>
      <c r="CB287" s="216"/>
      <c r="CC287" s="216"/>
      <c r="CD287" s="216"/>
      <c r="CE287" s="216"/>
      <c r="CF287" s="216"/>
      <c r="CG287" s="216"/>
      <c r="CH287" s="216"/>
      <c r="CI287" s="216"/>
      <c r="CJ287" s="216"/>
      <c r="CK287" s="216"/>
      <c r="CL287" s="216"/>
      <c r="CM287" s="216"/>
      <c r="CN287" s="216"/>
      <c r="CO287" s="216"/>
      <c r="CP287" s="216"/>
      <c r="CQ287" s="216"/>
      <c r="CR287" s="216"/>
      <c r="CS287" s="216"/>
      <c r="CT287" s="216"/>
      <c r="CU287" s="216"/>
      <c r="CV287" s="216"/>
      <c r="CW287" s="216"/>
      <c r="CX287" s="216"/>
      <c r="CY287" s="216"/>
      <c r="CZ287" s="216"/>
      <c r="DA287" s="216"/>
      <c r="DB287" s="216"/>
      <c r="DC287" s="216"/>
      <c r="DD287" s="216"/>
      <c r="DE287" s="216"/>
      <c r="DF287" s="216"/>
      <c r="DG287" s="216"/>
      <c r="DH287" s="216"/>
      <c r="DI287" s="216"/>
      <c r="DJ287" s="216"/>
      <c r="DK287" s="216"/>
      <c r="DL287" s="216"/>
      <c r="DM287" s="216"/>
      <c r="DN287" s="216"/>
      <c r="DO287" s="216"/>
      <c r="DP287" s="216"/>
      <c r="DQ287" s="216"/>
      <c r="DR287" s="216"/>
      <c r="DS287" s="216"/>
      <c r="DT287" s="216"/>
      <c r="DU287" s="216"/>
      <c r="DV287" s="216"/>
      <c r="DW287" s="216"/>
      <c r="DX287" s="216"/>
      <c r="DY287" s="216"/>
      <c r="DZ287" s="216"/>
      <c r="EA287" s="216"/>
      <c r="EB287" s="216"/>
      <c r="EC287" s="216"/>
      <c r="ED287" s="216"/>
      <c r="EE287" s="216"/>
      <c r="EF287" s="216"/>
      <c r="EG287" s="216"/>
      <c r="EH287" s="216"/>
      <c r="EI287" s="216"/>
      <c r="EJ287" s="216"/>
      <c r="EK287" s="216"/>
      <c r="EL287" s="216"/>
      <c r="EM287" s="216"/>
      <c r="EN287" s="216"/>
      <c r="EO287" s="216"/>
      <c r="EP287" s="216"/>
      <c r="EQ287" s="216"/>
      <c r="ER287" s="216"/>
      <c r="ES287" s="216"/>
      <c r="ET287" s="216"/>
      <c r="EU287" s="216"/>
      <c r="EV287" s="216"/>
      <c r="EW287" s="216"/>
      <c r="EX287" s="216"/>
      <c r="EY287" s="216"/>
      <c r="EZ287" s="216"/>
      <c r="FA287" s="216"/>
      <c r="FB287" s="216"/>
      <c r="FC287" s="216"/>
      <c r="FD287" s="216"/>
      <c r="FE287" s="216"/>
      <c r="FF287" s="216"/>
      <c r="FG287" s="216"/>
      <c r="FH287" s="216"/>
      <c r="FI287" s="216"/>
      <c r="FJ287" s="216"/>
      <c r="FK287" s="216"/>
      <c r="FL287" s="216"/>
      <c r="FM287" s="216"/>
      <c r="FN287" s="216"/>
      <c r="FO287" s="216"/>
      <c r="FP287" s="216"/>
      <c r="FQ287" s="216"/>
      <c r="FR287" s="216"/>
      <c r="FS287" s="216"/>
      <c r="FT287" s="216"/>
      <c r="FU287" s="216"/>
      <c r="FV287" s="216"/>
      <c r="FW287" s="216"/>
      <c r="FX287" s="216"/>
      <c r="FY287" s="216"/>
      <c r="FZ287" s="216"/>
      <c r="GA287" s="216"/>
      <c r="GB287" s="216"/>
      <c r="GC287" s="216"/>
      <c r="GD287" s="216"/>
      <c r="GE287" s="216"/>
      <c r="GF287" s="216"/>
      <c r="GG287" s="216"/>
      <c r="GH287" s="216"/>
      <c r="GI287" s="216"/>
      <c r="GJ287" s="216"/>
      <c r="GK287" s="216"/>
      <c r="GL287" s="216"/>
      <c r="GM287" s="216"/>
      <c r="GN287" s="216"/>
      <c r="GO287" s="216"/>
      <c r="GP287" s="216"/>
      <c r="GQ287" s="216"/>
      <c r="GR287" s="216"/>
      <c r="GS287" s="216"/>
      <c r="GT287" s="216"/>
      <c r="GU287" s="216"/>
      <c r="GV287" s="216"/>
      <c r="GW287" s="216"/>
      <c r="GX287" s="216"/>
      <c r="GY287" s="216"/>
      <c r="GZ287" s="216"/>
      <c r="HA287" s="216"/>
      <c r="HB287" s="216"/>
      <c r="HC287" s="216"/>
      <c r="HD287" s="216"/>
      <c r="HE287" s="216"/>
      <c r="HF287" s="216"/>
      <c r="HG287" s="216"/>
      <c r="HH287" s="216"/>
      <c r="HI287" s="216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216"/>
      <c r="HY287" s="216"/>
      <c r="HZ287" s="216"/>
      <c r="IA287" s="216"/>
      <c r="IB287" s="216"/>
      <c r="IC287" s="216"/>
      <c r="ID287" s="216"/>
      <c r="IE287" s="216"/>
      <c r="IF287" s="216"/>
      <c r="IG287" s="216"/>
      <c r="IH287" s="216"/>
      <c r="II287" s="216"/>
      <c r="IJ287" s="216"/>
      <c r="IK287" s="216"/>
    </row>
    <row r="288" spans="1:245" s="217" customFormat="1" ht="15.75" outlineLevel="2" x14ac:dyDescent="0.25">
      <c r="A288" s="98" t="s">
        <v>539</v>
      </c>
      <c r="B288" s="159" t="s">
        <v>783</v>
      </c>
      <c r="C288" s="58">
        <v>0</v>
      </c>
      <c r="D288" s="58">
        <f t="shared" si="362"/>
        <v>3000</v>
      </c>
      <c r="E288" s="58">
        <f t="shared" si="398"/>
        <v>0</v>
      </c>
      <c r="F288" s="58">
        <v>0</v>
      </c>
      <c r="G288" s="58">
        <v>0</v>
      </c>
      <c r="H288" s="59">
        <v>0</v>
      </c>
      <c r="I288" s="58">
        <f t="shared" si="399"/>
        <v>3000</v>
      </c>
      <c r="J288" s="59">
        <v>0</v>
      </c>
      <c r="K288" s="58">
        <v>3000</v>
      </c>
      <c r="L288" s="58">
        <v>0</v>
      </c>
      <c r="M288" s="58">
        <f t="shared" si="400"/>
        <v>0</v>
      </c>
      <c r="N288" s="58">
        <v>0</v>
      </c>
      <c r="O288" s="58">
        <v>0</v>
      </c>
      <c r="P288" s="58">
        <v>0</v>
      </c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15" t="s">
        <v>778</v>
      </c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  <c r="BZ288" s="216"/>
      <c r="CA288" s="216"/>
      <c r="CB288" s="216"/>
      <c r="CC288" s="216"/>
      <c r="CD288" s="216"/>
      <c r="CE288" s="216"/>
      <c r="CF288" s="216"/>
      <c r="CG288" s="216"/>
      <c r="CH288" s="216"/>
      <c r="CI288" s="216"/>
      <c r="CJ288" s="216"/>
      <c r="CK288" s="216"/>
      <c r="CL288" s="216"/>
      <c r="CM288" s="216"/>
      <c r="CN288" s="216"/>
      <c r="CO288" s="216"/>
      <c r="CP288" s="216"/>
      <c r="CQ288" s="216"/>
      <c r="CR288" s="216"/>
      <c r="CS288" s="216"/>
      <c r="CT288" s="216"/>
      <c r="CU288" s="216"/>
      <c r="CV288" s="216"/>
      <c r="CW288" s="216"/>
      <c r="CX288" s="216"/>
      <c r="CY288" s="216"/>
      <c r="CZ288" s="216"/>
      <c r="DA288" s="216"/>
      <c r="DB288" s="216"/>
      <c r="DC288" s="216"/>
      <c r="DD288" s="216"/>
      <c r="DE288" s="216"/>
      <c r="DF288" s="216"/>
      <c r="DG288" s="216"/>
      <c r="DH288" s="216"/>
      <c r="DI288" s="216"/>
      <c r="DJ288" s="216"/>
      <c r="DK288" s="216"/>
      <c r="DL288" s="216"/>
      <c r="DM288" s="216"/>
      <c r="DN288" s="216"/>
      <c r="DO288" s="216"/>
      <c r="DP288" s="216"/>
      <c r="DQ288" s="216"/>
      <c r="DR288" s="216"/>
      <c r="DS288" s="216"/>
      <c r="DT288" s="216"/>
      <c r="DU288" s="216"/>
      <c r="DV288" s="216"/>
      <c r="DW288" s="216"/>
      <c r="DX288" s="216"/>
      <c r="DY288" s="216"/>
      <c r="DZ288" s="216"/>
      <c r="EA288" s="216"/>
      <c r="EB288" s="216"/>
      <c r="EC288" s="216"/>
      <c r="ED288" s="216"/>
      <c r="EE288" s="216"/>
      <c r="EF288" s="216"/>
      <c r="EG288" s="216"/>
      <c r="EH288" s="216"/>
      <c r="EI288" s="216"/>
      <c r="EJ288" s="216"/>
      <c r="EK288" s="216"/>
      <c r="EL288" s="216"/>
      <c r="EM288" s="216"/>
      <c r="EN288" s="216"/>
      <c r="EO288" s="216"/>
      <c r="EP288" s="216"/>
      <c r="EQ288" s="216"/>
      <c r="ER288" s="216"/>
      <c r="ES288" s="216"/>
      <c r="ET288" s="216"/>
      <c r="EU288" s="216"/>
      <c r="EV288" s="216"/>
      <c r="EW288" s="216"/>
      <c r="EX288" s="216"/>
      <c r="EY288" s="216"/>
      <c r="EZ288" s="216"/>
      <c r="FA288" s="216"/>
      <c r="FB288" s="216"/>
      <c r="FC288" s="216"/>
      <c r="FD288" s="216"/>
      <c r="FE288" s="216"/>
      <c r="FF288" s="216"/>
      <c r="FG288" s="216"/>
      <c r="FH288" s="216"/>
      <c r="FI288" s="216"/>
      <c r="FJ288" s="216"/>
      <c r="FK288" s="216"/>
      <c r="FL288" s="216"/>
      <c r="FM288" s="216"/>
      <c r="FN288" s="216"/>
      <c r="FO288" s="216"/>
      <c r="FP288" s="216"/>
      <c r="FQ288" s="216"/>
      <c r="FR288" s="216"/>
      <c r="FS288" s="216"/>
      <c r="FT288" s="216"/>
      <c r="FU288" s="216"/>
      <c r="FV288" s="216"/>
      <c r="FW288" s="216"/>
      <c r="FX288" s="216"/>
      <c r="FY288" s="216"/>
      <c r="FZ288" s="216"/>
      <c r="GA288" s="216"/>
      <c r="GB288" s="216"/>
      <c r="GC288" s="216"/>
      <c r="GD288" s="216"/>
      <c r="GE288" s="216"/>
      <c r="GF288" s="216"/>
      <c r="GG288" s="216"/>
      <c r="GH288" s="216"/>
      <c r="GI288" s="216"/>
      <c r="GJ288" s="216"/>
      <c r="GK288" s="216"/>
      <c r="GL288" s="216"/>
      <c r="GM288" s="216"/>
      <c r="GN288" s="216"/>
      <c r="GO288" s="216"/>
      <c r="GP288" s="216"/>
      <c r="GQ288" s="216"/>
      <c r="GR288" s="216"/>
      <c r="GS288" s="216"/>
      <c r="GT288" s="216"/>
      <c r="GU288" s="216"/>
      <c r="GV288" s="216"/>
      <c r="GW288" s="216"/>
      <c r="GX288" s="216"/>
      <c r="GY288" s="216"/>
      <c r="GZ288" s="216"/>
      <c r="HA288" s="216"/>
      <c r="HB288" s="216"/>
      <c r="HC288" s="216"/>
      <c r="HD288" s="216"/>
      <c r="HE288" s="216"/>
      <c r="HF288" s="216"/>
      <c r="HG288" s="216"/>
      <c r="HH288" s="216"/>
      <c r="HI288" s="216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216"/>
      <c r="HY288" s="216"/>
      <c r="HZ288" s="216"/>
      <c r="IA288" s="216"/>
      <c r="IB288" s="216"/>
      <c r="IC288" s="216"/>
      <c r="ID288" s="216"/>
      <c r="IE288" s="216"/>
      <c r="IF288" s="216"/>
      <c r="IG288" s="216"/>
      <c r="IH288" s="216"/>
      <c r="II288" s="216"/>
      <c r="IJ288" s="216"/>
      <c r="IK288" s="216"/>
    </row>
    <row r="289" spans="1:245" s="223" customFormat="1" ht="15.75" outlineLevel="2" x14ac:dyDescent="0.25">
      <c r="A289" s="98" t="s">
        <v>781</v>
      </c>
      <c r="B289" s="159" t="s">
        <v>858</v>
      </c>
      <c r="C289" s="58">
        <v>0</v>
      </c>
      <c r="D289" s="58">
        <f t="shared" si="362"/>
        <v>2400</v>
      </c>
      <c r="E289" s="58">
        <f t="shared" si="398"/>
        <v>0</v>
      </c>
      <c r="F289" s="58">
        <v>0</v>
      </c>
      <c r="G289" s="58">
        <v>0</v>
      </c>
      <c r="H289" s="59">
        <v>0</v>
      </c>
      <c r="I289" s="58">
        <f t="shared" ref="I289" si="401">SUM(J289:L289)</f>
        <v>0</v>
      </c>
      <c r="J289" s="59">
        <v>0</v>
      </c>
      <c r="K289" s="58">
        <v>0</v>
      </c>
      <c r="L289" s="58">
        <v>0</v>
      </c>
      <c r="M289" s="58">
        <f t="shared" si="400"/>
        <v>2400</v>
      </c>
      <c r="N289" s="58">
        <v>0</v>
      </c>
      <c r="O289" s="58">
        <v>2400</v>
      </c>
      <c r="P289" s="58">
        <v>0</v>
      </c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21" t="s">
        <v>856</v>
      </c>
      <c r="AQ289" s="222"/>
      <c r="AR289" s="222"/>
      <c r="AS289" s="222"/>
      <c r="AT289" s="222"/>
      <c r="AU289" s="222"/>
      <c r="AV289" s="222"/>
      <c r="AW289" s="222"/>
      <c r="AX289" s="222"/>
      <c r="AY289" s="222"/>
      <c r="AZ289" s="222"/>
      <c r="BA289" s="222"/>
      <c r="BB289" s="222"/>
      <c r="BC289" s="222"/>
      <c r="BD289" s="222"/>
      <c r="BE289" s="222"/>
      <c r="BF289" s="222"/>
      <c r="BG289" s="222"/>
      <c r="BH289" s="222"/>
      <c r="BI289" s="222"/>
      <c r="BJ289" s="222"/>
      <c r="BK289" s="222"/>
      <c r="BL289" s="222"/>
      <c r="BM289" s="222"/>
      <c r="BN289" s="222"/>
      <c r="BO289" s="222"/>
      <c r="BP289" s="222"/>
      <c r="BQ289" s="222"/>
      <c r="BR289" s="222"/>
      <c r="BS289" s="222"/>
      <c r="BT289" s="222"/>
      <c r="BU289" s="222"/>
      <c r="BV289" s="222"/>
      <c r="BW289" s="222"/>
      <c r="BX289" s="222"/>
      <c r="BY289" s="222"/>
      <c r="BZ289" s="222"/>
      <c r="CA289" s="222"/>
      <c r="CB289" s="222"/>
      <c r="CC289" s="222"/>
      <c r="CD289" s="222"/>
      <c r="CE289" s="222"/>
      <c r="CF289" s="222"/>
      <c r="CG289" s="222"/>
      <c r="CH289" s="222"/>
      <c r="CI289" s="222"/>
      <c r="CJ289" s="222"/>
      <c r="CK289" s="222"/>
      <c r="CL289" s="222"/>
      <c r="CM289" s="222"/>
      <c r="CN289" s="222"/>
      <c r="CO289" s="222"/>
      <c r="CP289" s="222"/>
      <c r="CQ289" s="222"/>
      <c r="CR289" s="222"/>
      <c r="CS289" s="222"/>
      <c r="CT289" s="222"/>
      <c r="CU289" s="222"/>
      <c r="CV289" s="222"/>
      <c r="CW289" s="222"/>
      <c r="CX289" s="222"/>
      <c r="CY289" s="222"/>
      <c r="CZ289" s="222"/>
      <c r="DA289" s="222"/>
      <c r="DB289" s="222"/>
      <c r="DC289" s="222"/>
      <c r="DD289" s="222"/>
      <c r="DE289" s="222"/>
      <c r="DF289" s="222"/>
      <c r="DG289" s="222"/>
      <c r="DH289" s="222"/>
      <c r="DI289" s="222"/>
      <c r="DJ289" s="222"/>
      <c r="DK289" s="222"/>
      <c r="DL289" s="222"/>
      <c r="DM289" s="222"/>
      <c r="DN289" s="222"/>
      <c r="DO289" s="222"/>
      <c r="DP289" s="222"/>
      <c r="DQ289" s="222"/>
      <c r="DR289" s="222"/>
      <c r="DS289" s="222"/>
      <c r="DT289" s="222"/>
      <c r="DU289" s="222"/>
      <c r="DV289" s="222"/>
      <c r="DW289" s="222"/>
      <c r="DX289" s="222"/>
      <c r="DY289" s="222"/>
      <c r="DZ289" s="222"/>
      <c r="EA289" s="222"/>
      <c r="EB289" s="222"/>
      <c r="EC289" s="222"/>
      <c r="ED289" s="222"/>
      <c r="EE289" s="222"/>
      <c r="EF289" s="222"/>
      <c r="EG289" s="222"/>
      <c r="EH289" s="222"/>
      <c r="EI289" s="222"/>
      <c r="EJ289" s="222"/>
      <c r="EK289" s="222"/>
      <c r="EL289" s="222"/>
      <c r="EM289" s="222"/>
      <c r="EN289" s="222"/>
      <c r="EO289" s="222"/>
      <c r="EP289" s="222"/>
      <c r="EQ289" s="222"/>
      <c r="ER289" s="222"/>
      <c r="ES289" s="222"/>
      <c r="ET289" s="222"/>
      <c r="EU289" s="222"/>
      <c r="EV289" s="222"/>
      <c r="EW289" s="222"/>
      <c r="EX289" s="222"/>
      <c r="EY289" s="222"/>
      <c r="EZ289" s="222"/>
      <c r="FA289" s="222"/>
      <c r="FB289" s="222"/>
      <c r="FC289" s="222"/>
      <c r="FD289" s="222"/>
      <c r="FE289" s="222"/>
      <c r="FF289" s="222"/>
      <c r="FG289" s="222"/>
      <c r="FH289" s="222"/>
      <c r="FI289" s="222"/>
      <c r="FJ289" s="222"/>
      <c r="FK289" s="222"/>
      <c r="FL289" s="222"/>
      <c r="FM289" s="222"/>
      <c r="FN289" s="222"/>
      <c r="FO289" s="222"/>
      <c r="FP289" s="222"/>
      <c r="FQ289" s="222"/>
      <c r="FR289" s="222"/>
      <c r="FS289" s="222"/>
      <c r="FT289" s="222"/>
      <c r="FU289" s="222"/>
      <c r="FV289" s="222"/>
      <c r="FW289" s="222"/>
      <c r="FX289" s="222"/>
      <c r="FY289" s="222"/>
      <c r="FZ289" s="222"/>
      <c r="GA289" s="222"/>
      <c r="GB289" s="222"/>
      <c r="GC289" s="222"/>
      <c r="GD289" s="222"/>
      <c r="GE289" s="222"/>
      <c r="GF289" s="222"/>
      <c r="GG289" s="222"/>
      <c r="GH289" s="222"/>
      <c r="GI289" s="222"/>
      <c r="GJ289" s="222"/>
      <c r="GK289" s="222"/>
      <c r="GL289" s="222"/>
      <c r="GM289" s="222"/>
      <c r="GN289" s="222"/>
      <c r="GO289" s="222"/>
      <c r="GP289" s="222"/>
      <c r="GQ289" s="222"/>
      <c r="GR289" s="222"/>
      <c r="GS289" s="222"/>
      <c r="GT289" s="222"/>
      <c r="GU289" s="222"/>
      <c r="GV289" s="222"/>
      <c r="GW289" s="222"/>
      <c r="GX289" s="222"/>
      <c r="GY289" s="222"/>
      <c r="GZ289" s="222"/>
      <c r="HA289" s="222"/>
      <c r="HB289" s="222"/>
      <c r="HC289" s="222"/>
      <c r="HD289" s="222"/>
      <c r="HE289" s="222"/>
      <c r="HF289" s="222"/>
      <c r="HG289" s="222"/>
      <c r="HH289" s="222"/>
      <c r="HI289" s="222"/>
      <c r="HJ289" s="222"/>
      <c r="HK289" s="222"/>
      <c r="HL289" s="222"/>
      <c r="HM289" s="222"/>
      <c r="HN289" s="222"/>
      <c r="HO289" s="222"/>
      <c r="HP289" s="222"/>
      <c r="HQ289" s="222"/>
      <c r="HR289" s="222"/>
      <c r="HS289" s="222"/>
      <c r="HT289" s="222"/>
      <c r="HU289" s="222"/>
      <c r="HV289" s="222"/>
      <c r="HW289" s="222"/>
      <c r="HX289" s="222"/>
      <c r="HY289" s="222"/>
      <c r="HZ289" s="222"/>
      <c r="IA289" s="222"/>
      <c r="IB289" s="222"/>
      <c r="IC289" s="222"/>
      <c r="ID289" s="222"/>
      <c r="IE289" s="222"/>
      <c r="IF289" s="222"/>
      <c r="IG289" s="222"/>
      <c r="IH289" s="222"/>
      <c r="II289" s="222"/>
      <c r="IJ289" s="222"/>
      <c r="IK289" s="222"/>
    </row>
    <row r="290" spans="1:245" s="54" customFormat="1" ht="15.75" outlineLevel="1" x14ac:dyDescent="0.2">
      <c r="A290" s="29">
        <v>6</v>
      </c>
      <c r="B290" s="29" t="s">
        <v>253</v>
      </c>
      <c r="C290" s="31">
        <f>SUM(C291:C293)</f>
        <v>5.0999999999999996</v>
      </c>
      <c r="D290" s="31">
        <f t="shared" ref="D290:P290" si="402">SUM(D291:D293)</f>
        <v>2230</v>
      </c>
      <c r="E290" s="31">
        <f t="shared" si="402"/>
        <v>1530</v>
      </c>
      <c r="F290" s="31">
        <f t="shared" si="402"/>
        <v>0</v>
      </c>
      <c r="G290" s="31">
        <f t="shared" si="402"/>
        <v>1530</v>
      </c>
      <c r="H290" s="31">
        <f t="shared" si="402"/>
        <v>0</v>
      </c>
      <c r="I290" s="31">
        <f t="shared" si="402"/>
        <v>700</v>
      </c>
      <c r="J290" s="31">
        <f t="shared" si="402"/>
        <v>0</v>
      </c>
      <c r="K290" s="31">
        <f t="shared" si="402"/>
        <v>700</v>
      </c>
      <c r="L290" s="31">
        <f t="shared" si="402"/>
        <v>0</v>
      </c>
      <c r="M290" s="31">
        <f t="shared" si="402"/>
        <v>0</v>
      </c>
      <c r="N290" s="31">
        <f t="shared" si="402"/>
        <v>0</v>
      </c>
      <c r="O290" s="31">
        <f t="shared" si="402"/>
        <v>0</v>
      </c>
      <c r="P290" s="31">
        <f t="shared" si="402"/>
        <v>0</v>
      </c>
      <c r="Q290" s="52" t="s">
        <v>41</v>
      </c>
      <c r="R290" s="72" t="s">
        <v>41</v>
      </c>
      <c r="S290" s="72" t="s">
        <v>41</v>
      </c>
      <c r="T290" s="72" t="s">
        <v>41</v>
      </c>
      <c r="U290" s="72" t="s">
        <v>41</v>
      </c>
      <c r="V290" s="72" t="s">
        <v>41</v>
      </c>
      <c r="W290" s="72" t="s">
        <v>41</v>
      </c>
      <c r="X290" s="52" t="s">
        <v>41</v>
      </c>
      <c r="Y290" s="52" t="s">
        <v>41</v>
      </c>
      <c r="Z290" s="52" t="s">
        <v>41</v>
      </c>
      <c r="AA290" s="52" t="s">
        <v>41</v>
      </c>
      <c r="AB290" s="52" t="s">
        <v>41</v>
      </c>
      <c r="AC290" s="52" t="s">
        <v>41</v>
      </c>
      <c r="AD290" s="52" t="s">
        <v>41</v>
      </c>
      <c r="AE290" s="52" t="s">
        <v>41</v>
      </c>
      <c r="AF290" s="52" t="s">
        <v>41</v>
      </c>
      <c r="AG290" s="52" t="s">
        <v>41</v>
      </c>
      <c r="AH290" s="52" t="s">
        <v>41</v>
      </c>
      <c r="AI290" s="52" t="s">
        <v>41</v>
      </c>
      <c r="AJ290" s="52" t="s">
        <v>41</v>
      </c>
      <c r="AK290" s="52" t="s">
        <v>41</v>
      </c>
      <c r="AL290" s="52" t="s">
        <v>41</v>
      </c>
      <c r="AM290" s="52" t="s">
        <v>41</v>
      </c>
      <c r="AN290" s="52" t="s">
        <v>41</v>
      </c>
      <c r="AO290" s="52" t="s">
        <v>41</v>
      </c>
      <c r="AP290" s="102"/>
      <c r="AZ290" s="34">
        <f t="shared" si="376"/>
        <v>1530</v>
      </c>
      <c r="BA290" s="34">
        <f t="shared" si="377"/>
        <v>0</v>
      </c>
    </row>
    <row r="291" spans="1:245" s="163" customFormat="1" ht="47.25" outlineLevel="2" x14ac:dyDescent="0.2">
      <c r="A291" s="99" t="s">
        <v>254</v>
      </c>
      <c r="B291" s="63" t="s">
        <v>541</v>
      </c>
      <c r="C291" s="58">
        <v>1.9</v>
      </c>
      <c r="D291" s="58">
        <f t="shared" si="362"/>
        <v>830</v>
      </c>
      <c r="E291" s="58">
        <f t="shared" ref="E291:E292" si="403">SUM(F291:H291)</f>
        <v>830</v>
      </c>
      <c r="F291" s="58">
        <v>0</v>
      </c>
      <c r="G291" s="58">
        <v>830</v>
      </c>
      <c r="H291" s="59">
        <v>0</v>
      </c>
      <c r="I291" s="58">
        <f t="shared" ref="I291:I292" si="404">SUM(J291:L291)</f>
        <v>0</v>
      </c>
      <c r="J291" s="59">
        <v>0</v>
      </c>
      <c r="K291" s="58">
        <v>0</v>
      </c>
      <c r="L291" s="58">
        <v>0</v>
      </c>
      <c r="M291" s="58">
        <f t="shared" ref="M291:M292" si="405">SUM(N291:P291)</f>
        <v>0</v>
      </c>
      <c r="N291" s="59">
        <v>0</v>
      </c>
      <c r="O291" s="58">
        <v>0</v>
      </c>
      <c r="P291" s="58">
        <v>0</v>
      </c>
      <c r="Q291" s="58" t="s">
        <v>163</v>
      </c>
      <c r="R291" s="74">
        <f>W291+30</f>
        <v>44358</v>
      </c>
      <c r="S291" s="74" t="s">
        <v>495</v>
      </c>
      <c r="T291" s="74" t="s">
        <v>495</v>
      </c>
      <c r="U291" s="74" t="s">
        <v>495</v>
      </c>
      <c r="V291" s="74" t="s">
        <v>495</v>
      </c>
      <c r="W291" s="74">
        <v>44328</v>
      </c>
      <c r="X291" s="74"/>
      <c r="Y291" s="74"/>
      <c r="Z291" s="74"/>
      <c r="AA291" s="74"/>
      <c r="AB291" s="74"/>
      <c r="AC291" s="74" t="s">
        <v>41</v>
      </c>
      <c r="AD291" s="74" t="s">
        <v>41</v>
      </c>
      <c r="AE291" s="74" t="s">
        <v>41</v>
      </c>
      <c r="AF291" s="74" t="s">
        <v>41</v>
      </c>
      <c r="AG291" s="58"/>
      <c r="AH291" s="58"/>
      <c r="AI291" s="58"/>
      <c r="AJ291" s="58"/>
      <c r="AK291" s="58"/>
      <c r="AL291" s="58"/>
      <c r="AM291" s="58"/>
      <c r="AN291" s="58"/>
      <c r="AO291" s="58"/>
      <c r="AP291" s="146" t="s">
        <v>504</v>
      </c>
      <c r="AZ291" s="34">
        <f t="shared" si="376"/>
        <v>830</v>
      </c>
      <c r="BA291" s="34">
        <f t="shared" si="377"/>
        <v>0</v>
      </c>
    </row>
    <row r="292" spans="1:245" s="149" customFormat="1" ht="15.75" outlineLevel="2" x14ac:dyDescent="0.25">
      <c r="A292" s="99" t="s">
        <v>542</v>
      </c>
      <c r="B292" s="63" t="s">
        <v>543</v>
      </c>
      <c r="C292" s="58">
        <v>3.2</v>
      </c>
      <c r="D292" s="58">
        <f t="shared" si="362"/>
        <v>700</v>
      </c>
      <c r="E292" s="58">
        <f t="shared" si="403"/>
        <v>700</v>
      </c>
      <c r="F292" s="58">
        <v>0</v>
      </c>
      <c r="G292" s="58">
        <v>700</v>
      </c>
      <c r="H292" s="59">
        <v>0</v>
      </c>
      <c r="I292" s="58">
        <f t="shared" si="404"/>
        <v>0</v>
      </c>
      <c r="J292" s="59">
        <v>0</v>
      </c>
      <c r="K292" s="58">
        <v>0</v>
      </c>
      <c r="L292" s="58">
        <v>0</v>
      </c>
      <c r="M292" s="58">
        <f t="shared" si="405"/>
        <v>0</v>
      </c>
      <c r="N292" s="59">
        <v>0</v>
      </c>
      <c r="O292" s="58">
        <v>0</v>
      </c>
      <c r="P292" s="58">
        <v>0</v>
      </c>
      <c r="Q292" s="58" t="s">
        <v>214</v>
      </c>
      <c r="R292" s="74">
        <f t="shared" ref="R292" si="406">W292+30</f>
        <v>44364</v>
      </c>
      <c r="S292" s="74">
        <v>44245</v>
      </c>
      <c r="T292" s="74">
        <f>S292+11</f>
        <v>44256</v>
      </c>
      <c r="U292" s="74">
        <f>T292+8</f>
        <v>44264</v>
      </c>
      <c r="V292" s="74">
        <f>U292+10</f>
        <v>44274</v>
      </c>
      <c r="W292" s="82">
        <f t="shared" ref="W292" si="407">V292+60</f>
        <v>44334</v>
      </c>
      <c r="X292" s="74"/>
      <c r="Y292" s="74"/>
      <c r="Z292" s="74"/>
      <c r="AA292" s="74"/>
      <c r="AB292" s="74"/>
      <c r="AC292" s="74" t="s">
        <v>41</v>
      </c>
      <c r="AD292" s="74" t="s">
        <v>41</v>
      </c>
      <c r="AE292" s="74" t="s">
        <v>41</v>
      </c>
      <c r="AF292" s="74" t="s">
        <v>41</v>
      </c>
      <c r="AG292" s="58"/>
      <c r="AH292" s="58"/>
      <c r="AI292" s="58"/>
      <c r="AJ292" s="58"/>
      <c r="AK292" s="58"/>
      <c r="AL292" s="58"/>
      <c r="AM292" s="58"/>
      <c r="AN292" s="58"/>
      <c r="AO292" s="58"/>
      <c r="AP292" s="148" t="s">
        <v>506</v>
      </c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34">
        <f t="shared" si="376"/>
        <v>700</v>
      </c>
      <c r="BA292" s="34">
        <f t="shared" si="377"/>
        <v>0</v>
      </c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  <c r="CW292" s="155"/>
      <c r="CX292" s="155"/>
      <c r="CY292" s="155"/>
      <c r="CZ292" s="155"/>
      <c r="DA292" s="155"/>
      <c r="DB292" s="155"/>
      <c r="DC292" s="155"/>
      <c r="DD292" s="155"/>
      <c r="DE292" s="155"/>
      <c r="DF292" s="155"/>
      <c r="DG292" s="155"/>
      <c r="DH292" s="155"/>
      <c r="DI292" s="155"/>
      <c r="DJ292" s="155"/>
      <c r="DK292" s="155"/>
      <c r="DL292" s="155"/>
      <c r="DM292" s="155"/>
      <c r="DN292" s="155"/>
      <c r="DO292" s="155"/>
      <c r="DP292" s="155"/>
      <c r="DQ292" s="155"/>
      <c r="DR292" s="155"/>
      <c r="DS292" s="155"/>
      <c r="DT292" s="155"/>
      <c r="DU292" s="155"/>
      <c r="DV292" s="155"/>
      <c r="DW292" s="155"/>
      <c r="DX292" s="155"/>
      <c r="DY292" s="155"/>
      <c r="DZ292" s="155"/>
      <c r="EA292" s="155"/>
      <c r="EB292" s="155"/>
      <c r="EC292" s="155"/>
      <c r="ED292" s="155"/>
      <c r="EE292" s="155"/>
      <c r="EF292" s="155"/>
      <c r="EG292" s="155"/>
      <c r="EH292" s="155"/>
      <c r="EI292" s="155"/>
      <c r="EJ292" s="155"/>
      <c r="EK292" s="155"/>
      <c r="EL292" s="155"/>
      <c r="EM292" s="155"/>
      <c r="EN292" s="155"/>
      <c r="EO292" s="155"/>
      <c r="EP292" s="155"/>
      <c r="EQ292" s="155"/>
      <c r="ER292" s="155"/>
      <c r="ES292" s="155"/>
      <c r="ET292" s="155"/>
      <c r="EU292" s="155"/>
      <c r="EV292" s="155"/>
      <c r="EW292" s="155"/>
      <c r="EX292" s="155"/>
      <c r="EY292" s="155"/>
      <c r="EZ292" s="155"/>
      <c r="FA292" s="155"/>
      <c r="FB292" s="155"/>
      <c r="FC292" s="155"/>
      <c r="FD292" s="155"/>
      <c r="FE292" s="155"/>
      <c r="FF292" s="155"/>
      <c r="FG292" s="155"/>
      <c r="FH292" s="155"/>
      <c r="FI292" s="155"/>
      <c r="FJ292" s="155"/>
      <c r="FK292" s="155"/>
      <c r="FL292" s="155"/>
      <c r="FM292" s="155"/>
      <c r="FN292" s="155"/>
      <c r="FO292" s="155"/>
      <c r="FP292" s="155"/>
      <c r="FQ292" s="155"/>
      <c r="FR292" s="155"/>
      <c r="FS292" s="155"/>
      <c r="FT292" s="155"/>
      <c r="FU292" s="155"/>
      <c r="FV292" s="155"/>
      <c r="FW292" s="155"/>
      <c r="FX292" s="155"/>
      <c r="FY292" s="155"/>
      <c r="FZ292" s="155"/>
      <c r="GA292" s="155"/>
      <c r="GB292" s="155"/>
      <c r="GC292" s="155"/>
      <c r="GD292" s="155"/>
      <c r="GE292" s="155"/>
      <c r="GF292" s="155"/>
      <c r="GG292" s="155"/>
      <c r="GH292" s="155"/>
      <c r="GI292" s="155"/>
      <c r="GJ292" s="155"/>
      <c r="GK292" s="155"/>
      <c r="GL292" s="155"/>
      <c r="GM292" s="155"/>
      <c r="GN292" s="155"/>
      <c r="GO292" s="155"/>
      <c r="GP292" s="155"/>
      <c r="GQ292" s="155"/>
      <c r="GR292" s="155"/>
      <c r="GS292" s="155"/>
      <c r="GT292" s="155"/>
      <c r="GU292" s="155"/>
      <c r="GV292" s="155"/>
      <c r="GW292" s="155"/>
      <c r="GX292" s="155"/>
      <c r="GY292" s="155"/>
      <c r="GZ292" s="155"/>
      <c r="HA292" s="155"/>
      <c r="HB292" s="155"/>
      <c r="HC292" s="155"/>
      <c r="HD292" s="155"/>
      <c r="HE292" s="155"/>
      <c r="HF292" s="155"/>
      <c r="HG292" s="155"/>
      <c r="HH292" s="155"/>
      <c r="HI292" s="155"/>
      <c r="HJ292" s="155"/>
      <c r="HK292" s="155"/>
      <c r="HL292" s="155"/>
      <c r="HM292" s="155"/>
      <c r="HN292" s="155"/>
      <c r="HO292" s="155"/>
      <c r="HP292" s="155"/>
      <c r="HQ292" s="155"/>
      <c r="HR292" s="155"/>
      <c r="HS292" s="155"/>
      <c r="HT292" s="155"/>
      <c r="HU292" s="155"/>
      <c r="HV292" s="155"/>
      <c r="HW292" s="155"/>
      <c r="HX292" s="155"/>
      <c r="HY292" s="155"/>
      <c r="HZ292" s="155"/>
      <c r="IA292" s="155"/>
      <c r="IB292" s="155"/>
      <c r="IC292" s="155"/>
      <c r="ID292" s="155"/>
      <c r="IE292" s="155"/>
      <c r="IF292" s="155"/>
      <c r="IG292" s="155"/>
      <c r="IH292" s="155"/>
      <c r="II292" s="155"/>
      <c r="IJ292" s="155"/>
      <c r="IK292" s="155"/>
    </row>
    <row r="293" spans="1:245" s="217" customFormat="1" ht="15.75" outlineLevel="2" x14ac:dyDescent="0.25">
      <c r="A293" s="99" t="s">
        <v>729</v>
      </c>
      <c r="B293" s="63" t="s">
        <v>784</v>
      </c>
      <c r="C293" s="58">
        <v>0</v>
      </c>
      <c r="D293" s="58">
        <f t="shared" si="362"/>
        <v>700</v>
      </c>
      <c r="E293" s="58">
        <f t="shared" ref="E293" si="408">SUM(F293:H293)</f>
        <v>0</v>
      </c>
      <c r="F293" s="58">
        <v>0</v>
      </c>
      <c r="G293" s="58">
        <v>0</v>
      </c>
      <c r="H293" s="59">
        <v>0</v>
      </c>
      <c r="I293" s="58">
        <f t="shared" ref="I293" si="409">SUM(J293:L293)</f>
        <v>700</v>
      </c>
      <c r="J293" s="59">
        <v>0</v>
      </c>
      <c r="K293" s="58">
        <v>700</v>
      </c>
      <c r="L293" s="58">
        <v>0</v>
      </c>
      <c r="M293" s="58">
        <f t="shared" ref="M293" si="410">SUM(N293:P293)</f>
        <v>0</v>
      </c>
      <c r="N293" s="58">
        <v>0</v>
      </c>
      <c r="O293" s="58">
        <v>0</v>
      </c>
      <c r="P293" s="58">
        <v>0</v>
      </c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15" t="s">
        <v>778</v>
      </c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  <c r="BZ293" s="216"/>
      <c r="CA293" s="216"/>
      <c r="CB293" s="216"/>
      <c r="CC293" s="216"/>
      <c r="CD293" s="216"/>
      <c r="CE293" s="216"/>
      <c r="CF293" s="216"/>
      <c r="CG293" s="216"/>
      <c r="CH293" s="216"/>
      <c r="CI293" s="216"/>
      <c r="CJ293" s="216"/>
      <c r="CK293" s="216"/>
      <c r="CL293" s="216"/>
      <c r="CM293" s="216"/>
      <c r="CN293" s="216"/>
      <c r="CO293" s="216"/>
      <c r="CP293" s="216"/>
      <c r="CQ293" s="216"/>
      <c r="CR293" s="216"/>
      <c r="CS293" s="216"/>
      <c r="CT293" s="216"/>
      <c r="CU293" s="216"/>
      <c r="CV293" s="216"/>
      <c r="CW293" s="216"/>
      <c r="CX293" s="216"/>
      <c r="CY293" s="216"/>
      <c r="CZ293" s="216"/>
      <c r="DA293" s="216"/>
      <c r="DB293" s="216"/>
      <c r="DC293" s="216"/>
      <c r="DD293" s="216"/>
      <c r="DE293" s="216"/>
      <c r="DF293" s="216"/>
      <c r="DG293" s="216"/>
      <c r="DH293" s="216"/>
      <c r="DI293" s="216"/>
      <c r="DJ293" s="216"/>
      <c r="DK293" s="216"/>
      <c r="DL293" s="216"/>
      <c r="DM293" s="216"/>
      <c r="DN293" s="216"/>
      <c r="DO293" s="216"/>
      <c r="DP293" s="216"/>
      <c r="DQ293" s="216"/>
      <c r="DR293" s="216"/>
      <c r="DS293" s="216"/>
      <c r="DT293" s="216"/>
      <c r="DU293" s="216"/>
      <c r="DV293" s="216"/>
      <c r="DW293" s="216"/>
      <c r="DX293" s="216"/>
      <c r="DY293" s="216"/>
      <c r="DZ293" s="216"/>
      <c r="EA293" s="216"/>
      <c r="EB293" s="216"/>
      <c r="EC293" s="216"/>
      <c r="ED293" s="216"/>
      <c r="EE293" s="216"/>
      <c r="EF293" s="216"/>
      <c r="EG293" s="216"/>
      <c r="EH293" s="216"/>
      <c r="EI293" s="216"/>
      <c r="EJ293" s="216"/>
      <c r="EK293" s="216"/>
      <c r="EL293" s="216"/>
      <c r="EM293" s="216"/>
      <c r="EN293" s="216"/>
      <c r="EO293" s="216"/>
      <c r="EP293" s="216"/>
      <c r="EQ293" s="216"/>
      <c r="ER293" s="216"/>
      <c r="ES293" s="216"/>
      <c r="ET293" s="216"/>
      <c r="EU293" s="216"/>
      <c r="EV293" s="216"/>
      <c r="EW293" s="216"/>
      <c r="EX293" s="216"/>
      <c r="EY293" s="216"/>
      <c r="EZ293" s="216"/>
      <c r="FA293" s="216"/>
      <c r="FB293" s="216"/>
      <c r="FC293" s="216"/>
      <c r="FD293" s="216"/>
      <c r="FE293" s="216"/>
      <c r="FF293" s="216"/>
      <c r="FG293" s="216"/>
      <c r="FH293" s="216"/>
      <c r="FI293" s="216"/>
      <c r="FJ293" s="216"/>
      <c r="FK293" s="216"/>
      <c r="FL293" s="216"/>
      <c r="FM293" s="216"/>
      <c r="FN293" s="216"/>
      <c r="FO293" s="216"/>
      <c r="FP293" s="216"/>
      <c r="FQ293" s="216"/>
      <c r="FR293" s="216"/>
      <c r="FS293" s="216"/>
      <c r="FT293" s="216"/>
      <c r="FU293" s="216"/>
      <c r="FV293" s="216"/>
      <c r="FW293" s="216"/>
      <c r="FX293" s="216"/>
      <c r="FY293" s="216"/>
      <c r="FZ293" s="216"/>
      <c r="GA293" s="216"/>
      <c r="GB293" s="216"/>
      <c r="GC293" s="216"/>
      <c r="GD293" s="216"/>
      <c r="GE293" s="216"/>
      <c r="GF293" s="216"/>
      <c r="GG293" s="216"/>
      <c r="GH293" s="216"/>
      <c r="GI293" s="216"/>
      <c r="GJ293" s="216"/>
      <c r="GK293" s="216"/>
      <c r="GL293" s="216"/>
      <c r="GM293" s="216"/>
      <c r="GN293" s="216"/>
      <c r="GO293" s="216"/>
      <c r="GP293" s="216"/>
      <c r="GQ293" s="216"/>
      <c r="GR293" s="216"/>
      <c r="GS293" s="216"/>
      <c r="GT293" s="216"/>
      <c r="GU293" s="216"/>
      <c r="GV293" s="216"/>
      <c r="GW293" s="216"/>
      <c r="GX293" s="216"/>
      <c r="GY293" s="216"/>
      <c r="GZ293" s="216"/>
      <c r="HA293" s="216"/>
      <c r="HB293" s="216"/>
      <c r="HC293" s="216"/>
      <c r="HD293" s="216"/>
      <c r="HE293" s="216"/>
      <c r="HF293" s="216"/>
      <c r="HG293" s="216"/>
      <c r="HH293" s="216"/>
      <c r="HI293" s="216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216"/>
      <c r="HY293" s="216"/>
      <c r="HZ293" s="216"/>
      <c r="IA293" s="216"/>
      <c r="IB293" s="216"/>
      <c r="IC293" s="216"/>
      <c r="ID293" s="216"/>
      <c r="IE293" s="216"/>
      <c r="IF293" s="216"/>
      <c r="IG293" s="216"/>
      <c r="IH293" s="216"/>
      <c r="II293" s="216"/>
      <c r="IJ293" s="216"/>
      <c r="IK293" s="216"/>
    </row>
    <row r="294" spans="1:245" s="54" customFormat="1" ht="15.75" outlineLevel="1" x14ac:dyDescent="0.2">
      <c r="A294" s="29">
        <v>7</v>
      </c>
      <c r="B294" s="29" t="s">
        <v>544</v>
      </c>
      <c r="C294" s="31">
        <f>SUM(C295:C303)</f>
        <v>12.6</v>
      </c>
      <c r="D294" s="31">
        <f t="shared" ref="D294:P294" si="411">SUM(D295:D303)</f>
        <v>11799.09</v>
      </c>
      <c r="E294" s="31">
        <f t="shared" si="411"/>
        <v>7159.0900000000011</v>
      </c>
      <c r="F294" s="31">
        <f t="shared" si="411"/>
        <v>0</v>
      </c>
      <c r="G294" s="31">
        <f t="shared" si="411"/>
        <v>7159.0900000000011</v>
      </c>
      <c r="H294" s="31">
        <f t="shared" si="411"/>
        <v>0</v>
      </c>
      <c r="I294" s="31">
        <f t="shared" si="411"/>
        <v>800</v>
      </c>
      <c r="J294" s="31">
        <f t="shared" si="411"/>
        <v>0</v>
      </c>
      <c r="K294" s="31">
        <f t="shared" si="411"/>
        <v>800</v>
      </c>
      <c r="L294" s="31">
        <f t="shared" si="411"/>
        <v>0</v>
      </c>
      <c r="M294" s="31">
        <f t="shared" si="411"/>
        <v>3840</v>
      </c>
      <c r="N294" s="31">
        <f t="shared" si="411"/>
        <v>0</v>
      </c>
      <c r="O294" s="31">
        <f t="shared" si="411"/>
        <v>3840</v>
      </c>
      <c r="P294" s="31">
        <f t="shared" si="411"/>
        <v>0</v>
      </c>
      <c r="Q294" s="52" t="s">
        <v>41</v>
      </c>
      <c r="R294" s="72" t="s">
        <v>41</v>
      </c>
      <c r="S294" s="72" t="s">
        <v>41</v>
      </c>
      <c r="T294" s="72" t="s">
        <v>41</v>
      </c>
      <c r="U294" s="72" t="s">
        <v>41</v>
      </c>
      <c r="V294" s="72" t="s">
        <v>41</v>
      </c>
      <c r="W294" s="72" t="s">
        <v>41</v>
      </c>
      <c r="X294" s="52" t="s">
        <v>41</v>
      </c>
      <c r="Y294" s="52" t="s">
        <v>41</v>
      </c>
      <c r="Z294" s="52" t="s">
        <v>41</v>
      </c>
      <c r="AA294" s="52" t="s">
        <v>41</v>
      </c>
      <c r="AB294" s="52" t="s">
        <v>41</v>
      </c>
      <c r="AC294" s="52" t="s">
        <v>41</v>
      </c>
      <c r="AD294" s="52" t="s">
        <v>41</v>
      </c>
      <c r="AE294" s="52" t="s">
        <v>41</v>
      </c>
      <c r="AF294" s="52" t="s">
        <v>41</v>
      </c>
      <c r="AG294" s="52" t="s">
        <v>41</v>
      </c>
      <c r="AH294" s="52" t="s">
        <v>41</v>
      </c>
      <c r="AI294" s="52" t="s">
        <v>41</v>
      </c>
      <c r="AJ294" s="52" t="s">
        <v>41</v>
      </c>
      <c r="AK294" s="52" t="s">
        <v>41</v>
      </c>
      <c r="AL294" s="52" t="s">
        <v>41</v>
      </c>
      <c r="AM294" s="52" t="s">
        <v>41</v>
      </c>
      <c r="AN294" s="52" t="s">
        <v>41</v>
      </c>
      <c r="AO294" s="52" t="s">
        <v>41</v>
      </c>
      <c r="AP294" s="102"/>
      <c r="AZ294" s="34">
        <f t="shared" si="376"/>
        <v>7159.0900000000011</v>
      </c>
      <c r="BA294" s="34">
        <f t="shared" si="377"/>
        <v>0</v>
      </c>
    </row>
    <row r="295" spans="1:245" s="164" customFormat="1" ht="31.5" outlineLevel="2" x14ac:dyDescent="0.25">
      <c r="A295" s="99" t="s">
        <v>258</v>
      </c>
      <c r="B295" s="63" t="s">
        <v>545</v>
      </c>
      <c r="C295" s="58">
        <v>1</v>
      </c>
      <c r="D295" s="58">
        <f t="shared" si="362"/>
        <v>2409.54</v>
      </c>
      <c r="E295" s="58">
        <f t="shared" ref="E295:E300" si="412">SUM(F295:H295)</f>
        <v>2409.54</v>
      </c>
      <c r="F295" s="58">
        <v>0</v>
      </c>
      <c r="G295" s="58">
        <v>2409.54</v>
      </c>
      <c r="H295" s="59">
        <v>0</v>
      </c>
      <c r="I295" s="58">
        <f t="shared" ref="I295:I300" si="413">SUM(J295:L295)</f>
        <v>0</v>
      </c>
      <c r="J295" s="59">
        <v>0</v>
      </c>
      <c r="K295" s="58">
        <v>0</v>
      </c>
      <c r="L295" s="58">
        <v>0</v>
      </c>
      <c r="M295" s="58">
        <f t="shared" ref="M295:M300" si="414">SUM(N295:P295)</f>
        <v>0</v>
      </c>
      <c r="N295" s="59">
        <v>0</v>
      </c>
      <c r="O295" s="58">
        <v>0</v>
      </c>
      <c r="P295" s="58">
        <v>0</v>
      </c>
      <c r="Q295" s="58" t="s">
        <v>214</v>
      </c>
      <c r="R295" s="74">
        <f t="shared" ref="R295:R300" si="415">W295+30</f>
        <v>44364</v>
      </c>
      <c r="S295" s="74">
        <v>44245</v>
      </c>
      <c r="T295" s="74">
        <f>S295+11</f>
        <v>44256</v>
      </c>
      <c r="U295" s="74">
        <f>T295+8</f>
        <v>44264</v>
      </c>
      <c r="V295" s="74">
        <f>U295+10</f>
        <v>44274</v>
      </c>
      <c r="W295" s="82">
        <f t="shared" ref="W295" si="416">V295+60</f>
        <v>44334</v>
      </c>
      <c r="X295" s="74"/>
      <c r="Y295" s="74"/>
      <c r="Z295" s="74"/>
      <c r="AA295" s="74"/>
      <c r="AB295" s="74"/>
      <c r="AC295" s="74" t="s">
        <v>41</v>
      </c>
      <c r="AD295" s="74" t="s">
        <v>41</v>
      </c>
      <c r="AE295" s="74" t="s">
        <v>41</v>
      </c>
      <c r="AF295" s="74" t="s">
        <v>41</v>
      </c>
      <c r="AG295" s="58"/>
      <c r="AH295" s="58"/>
      <c r="AI295" s="58"/>
      <c r="AJ295" s="58"/>
      <c r="AK295" s="58"/>
      <c r="AL295" s="58"/>
      <c r="AM295" s="58"/>
      <c r="AN295" s="58"/>
      <c r="AO295" s="58"/>
      <c r="AP295" s="151"/>
      <c r="AZ295" s="34">
        <f t="shared" si="376"/>
        <v>2409.54</v>
      </c>
      <c r="BA295" s="34">
        <f t="shared" si="377"/>
        <v>0</v>
      </c>
    </row>
    <row r="296" spans="1:245" s="161" customFormat="1" ht="15.75" outlineLevel="2" x14ac:dyDescent="0.25">
      <c r="A296" s="99" t="s">
        <v>260</v>
      </c>
      <c r="B296" s="63" t="s">
        <v>546</v>
      </c>
      <c r="C296" s="58">
        <v>10</v>
      </c>
      <c r="D296" s="58">
        <f t="shared" si="362"/>
        <v>2601.9</v>
      </c>
      <c r="E296" s="58">
        <f t="shared" si="412"/>
        <v>2601.9</v>
      </c>
      <c r="F296" s="58">
        <v>0</v>
      </c>
      <c r="G296" s="58">
        <v>2601.9</v>
      </c>
      <c r="H296" s="59">
        <v>0</v>
      </c>
      <c r="I296" s="58">
        <f t="shared" si="413"/>
        <v>0</v>
      </c>
      <c r="J296" s="59">
        <v>0</v>
      </c>
      <c r="K296" s="58">
        <v>0</v>
      </c>
      <c r="L296" s="58">
        <v>0</v>
      </c>
      <c r="M296" s="58">
        <f t="shared" si="414"/>
        <v>0</v>
      </c>
      <c r="N296" s="59">
        <v>0</v>
      </c>
      <c r="O296" s="58">
        <v>0</v>
      </c>
      <c r="P296" s="58">
        <v>0</v>
      </c>
      <c r="Q296" s="58" t="s">
        <v>163</v>
      </c>
      <c r="R296" s="74">
        <f t="shared" si="415"/>
        <v>44358</v>
      </c>
      <c r="S296" s="74" t="s">
        <v>495</v>
      </c>
      <c r="T296" s="74" t="s">
        <v>495</v>
      </c>
      <c r="U296" s="74" t="s">
        <v>495</v>
      </c>
      <c r="V296" s="74" t="s">
        <v>495</v>
      </c>
      <c r="W296" s="74">
        <v>44328</v>
      </c>
      <c r="X296" s="74"/>
      <c r="Y296" s="74"/>
      <c r="Z296" s="74"/>
      <c r="AA296" s="74"/>
      <c r="AB296" s="74"/>
      <c r="AC296" s="74" t="s">
        <v>41</v>
      </c>
      <c r="AD296" s="74" t="s">
        <v>41</v>
      </c>
      <c r="AE296" s="74" t="s">
        <v>41</v>
      </c>
      <c r="AF296" s="74" t="s">
        <v>41</v>
      </c>
      <c r="AG296" s="58"/>
      <c r="AH296" s="58"/>
      <c r="AI296" s="58"/>
      <c r="AJ296" s="58"/>
      <c r="AK296" s="58"/>
      <c r="AL296" s="58"/>
      <c r="AM296" s="58"/>
      <c r="AN296" s="58"/>
      <c r="AO296" s="58"/>
      <c r="AP296" s="146" t="s">
        <v>504</v>
      </c>
      <c r="AZ296" s="34">
        <f t="shared" si="376"/>
        <v>2601.9</v>
      </c>
      <c r="BA296" s="34">
        <f t="shared" si="377"/>
        <v>0</v>
      </c>
    </row>
    <row r="297" spans="1:245" s="161" customFormat="1" ht="15.75" outlineLevel="2" x14ac:dyDescent="0.25">
      <c r="A297" s="99" t="s">
        <v>263</v>
      </c>
      <c r="B297" s="165" t="s">
        <v>547</v>
      </c>
      <c r="C297" s="58">
        <v>0</v>
      </c>
      <c r="D297" s="58">
        <f t="shared" si="362"/>
        <v>562.17499999999995</v>
      </c>
      <c r="E297" s="58">
        <f t="shared" si="412"/>
        <v>562.17499999999995</v>
      </c>
      <c r="F297" s="58">
        <v>0</v>
      </c>
      <c r="G297" s="58">
        <v>562.17499999999995</v>
      </c>
      <c r="H297" s="59">
        <v>0</v>
      </c>
      <c r="I297" s="58">
        <f t="shared" si="413"/>
        <v>0</v>
      </c>
      <c r="J297" s="59">
        <v>0</v>
      </c>
      <c r="K297" s="58">
        <v>0</v>
      </c>
      <c r="L297" s="58">
        <v>0</v>
      </c>
      <c r="M297" s="58">
        <f t="shared" si="414"/>
        <v>0</v>
      </c>
      <c r="N297" s="59">
        <v>0</v>
      </c>
      <c r="O297" s="58">
        <v>0</v>
      </c>
      <c r="P297" s="58">
        <v>0</v>
      </c>
      <c r="Q297" s="58" t="s">
        <v>163</v>
      </c>
      <c r="R297" s="74">
        <f t="shared" si="415"/>
        <v>44359</v>
      </c>
      <c r="S297" s="74" t="s">
        <v>503</v>
      </c>
      <c r="T297" s="74" t="s">
        <v>503</v>
      </c>
      <c r="U297" s="74" t="s">
        <v>503</v>
      </c>
      <c r="V297" s="74" t="s">
        <v>503</v>
      </c>
      <c r="W297" s="74">
        <v>44329</v>
      </c>
      <c r="X297" s="74"/>
      <c r="Y297" s="74"/>
      <c r="Z297" s="74"/>
      <c r="AA297" s="74"/>
      <c r="AB297" s="74"/>
      <c r="AC297" s="74" t="s">
        <v>41</v>
      </c>
      <c r="AD297" s="74" t="s">
        <v>41</v>
      </c>
      <c r="AE297" s="74" t="s">
        <v>41</v>
      </c>
      <c r="AF297" s="74" t="s">
        <v>41</v>
      </c>
      <c r="AG297" s="58"/>
      <c r="AH297" s="58"/>
      <c r="AI297" s="58"/>
      <c r="AJ297" s="58"/>
      <c r="AK297" s="58"/>
      <c r="AL297" s="58"/>
      <c r="AM297" s="58"/>
      <c r="AN297" s="58"/>
      <c r="AO297" s="58"/>
      <c r="AP297" s="146" t="s">
        <v>504</v>
      </c>
      <c r="AZ297" s="34">
        <f t="shared" si="376"/>
        <v>562.17499999999995</v>
      </c>
      <c r="BA297" s="34">
        <f t="shared" si="377"/>
        <v>0</v>
      </c>
    </row>
    <row r="298" spans="1:245" s="161" customFormat="1" ht="15.75" outlineLevel="2" x14ac:dyDescent="0.25">
      <c r="A298" s="99" t="s">
        <v>266</v>
      </c>
      <c r="B298" s="165" t="s">
        <v>548</v>
      </c>
      <c r="C298" s="58">
        <v>0</v>
      </c>
      <c r="D298" s="58">
        <f t="shared" si="362"/>
        <v>511.32499999999999</v>
      </c>
      <c r="E298" s="58">
        <f t="shared" si="412"/>
        <v>511.32499999999999</v>
      </c>
      <c r="F298" s="58">
        <v>0</v>
      </c>
      <c r="G298" s="58">
        <v>511.32499999999999</v>
      </c>
      <c r="H298" s="59">
        <v>0</v>
      </c>
      <c r="I298" s="58">
        <f t="shared" si="413"/>
        <v>0</v>
      </c>
      <c r="J298" s="59">
        <v>0</v>
      </c>
      <c r="K298" s="58">
        <v>0</v>
      </c>
      <c r="L298" s="58">
        <v>0</v>
      </c>
      <c r="M298" s="58">
        <f t="shared" si="414"/>
        <v>0</v>
      </c>
      <c r="N298" s="59">
        <v>0</v>
      </c>
      <c r="O298" s="58">
        <v>0</v>
      </c>
      <c r="P298" s="58">
        <v>0</v>
      </c>
      <c r="Q298" s="58" t="s">
        <v>163</v>
      </c>
      <c r="R298" s="74">
        <f t="shared" si="415"/>
        <v>44359</v>
      </c>
      <c r="S298" s="74" t="s">
        <v>503</v>
      </c>
      <c r="T298" s="74" t="s">
        <v>503</v>
      </c>
      <c r="U298" s="74" t="s">
        <v>503</v>
      </c>
      <c r="V298" s="74" t="s">
        <v>503</v>
      </c>
      <c r="W298" s="74">
        <v>44329</v>
      </c>
      <c r="X298" s="74"/>
      <c r="Y298" s="74"/>
      <c r="Z298" s="74"/>
      <c r="AA298" s="74"/>
      <c r="AB298" s="74"/>
      <c r="AC298" s="74" t="s">
        <v>41</v>
      </c>
      <c r="AD298" s="74" t="s">
        <v>41</v>
      </c>
      <c r="AE298" s="74" t="s">
        <v>41</v>
      </c>
      <c r="AF298" s="74" t="s">
        <v>41</v>
      </c>
      <c r="AG298" s="58"/>
      <c r="AH298" s="58"/>
      <c r="AI298" s="58"/>
      <c r="AJ298" s="58"/>
      <c r="AK298" s="58"/>
      <c r="AL298" s="58"/>
      <c r="AM298" s="58"/>
      <c r="AN298" s="58"/>
      <c r="AO298" s="58"/>
      <c r="AP298" s="146" t="s">
        <v>504</v>
      </c>
      <c r="AZ298" s="34">
        <f t="shared" si="376"/>
        <v>511.32499999999999</v>
      </c>
      <c r="BA298" s="34">
        <f t="shared" si="377"/>
        <v>0</v>
      </c>
    </row>
    <row r="299" spans="1:245" s="161" customFormat="1" ht="15.75" outlineLevel="2" x14ac:dyDescent="0.25">
      <c r="A299" s="99" t="s">
        <v>268</v>
      </c>
      <c r="B299" s="63" t="s">
        <v>549</v>
      </c>
      <c r="C299" s="58">
        <v>1</v>
      </c>
      <c r="D299" s="58">
        <f t="shared" si="362"/>
        <v>510.3</v>
      </c>
      <c r="E299" s="58">
        <f t="shared" si="412"/>
        <v>510.3</v>
      </c>
      <c r="F299" s="58">
        <v>0</v>
      </c>
      <c r="G299" s="58">
        <v>510.3</v>
      </c>
      <c r="H299" s="59">
        <v>0</v>
      </c>
      <c r="I299" s="58">
        <f t="shared" si="413"/>
        <v>0</v>
      </c>
      <c r="J299" s="59">
        <v>0</v>
      </c>
      <c r="K299" s="58">
        <v>0</v>
      </c>
      <c r="L299" s="58">
        <v>0</v>
      </c>
      <c r="M299" s="58">
        <f t="shared" si="414"/>
        <v>0</v>
      </c>
      <c r="N299" s="59">
        <v>0</v>
      </c>
      <c r="O299" s="58">
        <v>0</v>
      </c>
      <c r="P299" s="58">
        <v>0</v>
      </c>
      <c r="Q299" s="58" t="s">
        <v>163</v>
      </c>
      <c r="R299" s="74">
        <f t="shared" si="415"/>
        <v>44359</v>
      </c>
      <c r="S299" s="74" t="s">
        <v>495</v>
      </c>
      <c r="T299" s="74" t="s">
        <v>495</v>
      </c>
      <c r="U299" s="74" t="s">
        <v>495</v>
      </c>
      <c r="V299" s="74" t="s">
        <v>495</v>
      </c>
      <c r="W299" s="74">
        <v>44329</v>
      </c>
      <c r="X299" s="74"/>
      <c r="Y299" s="74"/>
      <c r="Z299" s="74"/>
      <c r="AA299" s="74"/>
      <c r="AB299" s="74"/>
      <c r="AC299" s="74" t="s">
        <v>41</v>
      </c>
      <c r="AD299" s="74" t="s">
        <v>41</v>
      </c>
      <c r="AE299" s="74" t="s">
        <v>41</v>
      </c>
      <c r="AF299" s="74" t="s">
        <v>41</v>
      </c>
      <c r="AG299" s="58"/>
      <c r="AH299" s="58"/>
      <c r="AI299" s="58"/>
      <c r="AJ299" s="58"/>
      <c r="AK299" s="58"/>
      <c r="AL299" s="58"/>
      <c r="AM299" s="58"/>
      <c r="AN299" s="58"/>
      <c r="AO299" s="58"/>
      <c r="AP299" s="146" t="s">
        <v>504</v>
      </c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34">
        <f t="shared" si="376"/>
        <v>510.3</v>
      </c>
      <c r="BA299" s="34">
        <f t="shared" si="377"/>
        <v>0</v>
      </c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  <c r="DA299" s="160"/>
      <c r="DB299" s="160"/>
      <c r="DC299" s="160"/>
      <c r="DD299" s="160"/>
      <c r="DE299" s="160"/>
      <c r="DF299" s="160"/>
      <c r="DG299" s="160"/>
      <c r="DH299" s="160"/>
      <c r="DI299" s="160"/>
      <c r="DJ299" s="160"/>
      <c r="DK299" s="160"/>
      <c r="DL299" s="160"/>
      <c r="DM299" s="160"/>
      <c r="DN299" s="160"/>
      <c r="DO299" s="160"/>
      <c r="DP299" s="160"/>
      <c r="DQ299" s="160"/>
      <c r="DR299" s="160"/>
      <c r="DS299" s="160"/>
      <c r="DT299" s="160"/>
      <c r="DU299" s="160"/>
      <c r="DV299" s="160"/>
      <c r="DW299" s="160"/>
      <c r="DX299" s="160"/>
      <c r="DY299" s="160"/>
      <c r="DZ299" s="160"/>
      <c r="EA299" s="160"/>
      <c r="EB299" s="160"/>
      <c r="EC299" s="160"/>
      <c r="ED299" s="160"/>
      <c r="EE299" s="160"/>
      <c r="EF299" s="160"/>
      <c r="EG299" s="160"/>
      <c r="EH299" s="160"/>
      <c r="EI299" s="160"/>
      <c r="EJ299" s="160"/>
      <c r="EK299" s="160"/>
      <c r="EL299" s="160"/>
      <c r="EM299" s="160"/>
      <c r="EN299" s="160"/>
      <c r="EO299" s="160"/>
      <c r="EP299" s="160"/>
      <c r="EQ299" s="160"/>
      <c r="ER299" s="160"/>
      <c r="ES299" s="160"/>
      <c r="ET299" s="160"/>
      <c r="EU299" s="160"/>
      <c r="EV299" s="160"/>
      <c r="EW299" s="160"/>
      <c r="EX299" s="160"/>
      <c r="EY299" s="160"/>
      <c r="EZ299" s="160"/>
      <c r="FA299" s="160"/>
      <c r="FB299" s="160"/>
      <c r="FC299" s="160"/>
      <c r="FD299" s="160"/>
      <c r="FE299" s="160"/>
      <c r="FF299" s="160"/>
      <c r="FG299" s="160"/>
      <c r="FH299" s="160"/>
      <c r="FI299" s="160"/>
      <c r="FJ299" s="160"/>
      <c r="FK299" s="160"/>
      <c r="FL299" s="160"/>
      <c r="FM299" s="160"/>
      <c r="FN299" s="160"/>
      <c r="FO299" s="160"/>
      <c r="FP299" s="160"/>
      <c r="FQ299" s="160"/>
      <c r="FR299" s="160"/>
      <c r="FS299" s="160"/>
      <c r="FT299" s="160"/>
      <c r="FU299" s="160"/>
      <c r="FV299" s="160"/>
      <c r="FW299" s="160"/>
      <c r="FX299" s="160"/>
      <c r="FY299" s="160"/>
      <c r="FZ299" s="160"/>
      <c r="GA299" s="160"/>
      <c r="GB299" s="160"/>
      <c r="GC299" s="160"/>
      <c r="GD299" s="160"/>
      <c r="GE299" s="160"/>
      <c r="GF299" s="160"/>
      <c r="GG299" s="160"/>
      <c r="GH299" s="160"/>
      <c r="GI299" s="160"/>
      <c r="GJ299" s="160"/>
      <c r="GK299" s="160"/>
      <c r="GL299" s="160"/>
      <c r="GM299" s="160"/>
      <c r="GN299" s="160"/>
      <c r="GO299" s="160"/>
      <c r="GP299" s="160"/>
      <c r="GQ299" s="160"/>
      <c r="GR299" s="160"/>
      <c r="GS299" s="160"/>
      <c r="GT299" s="160"/>
      <c r="GU299" s="160"/>
      <c r="GV299" s="160"/>
      <c r="GW299" s="160"/>
      <c r="GX299" s="160"/>
      <c r="GY299" s="160"/>
      <c r="GZ299" s="160"/>
      <c r="HA299" s="160"/>
      <c r="HB299" s="160"/>
      <c r="HC299" s="160"/>
      <c r="HD299" s="160"/>
      <c r="HE299" s="160"/>
      <c r="HF299" s="160"/>
      <c r="HG299" s="160"/>
      <c r="HH299" s="160"/>
      <c r="HI299" s="160"/>
      <c r="HJ299" s="160"/>
      <c r="HK299" s="160"/>
      <c r="HL299" s="160"/>
      <c r="HM299" s="160"/>
      <c r="HN299" s="160"/>
      <c r="HO299" s="160"/>
      <c r="HP299" s="160"/>
      <c r="HQ299" s="160"/>
      <c r="HR299" s="160"/>
      <c r="HS299" s="160"/>
      <c r="HT299" s="160"/>
      <c r="HU299" s="160"/>
      <c r="HV299" s="160"/>
      <c r="HW299" s="160"/>
      <c r="HX299" s="160"/>
      <c r="HY299" s="160"/>
      <c r="HZ299" s="160"/>
      <c r="IA299" s="160"/>
      <c r="IB299" s="160"/>
      <c r="IC299" s="160"/>
      <c r="ID299" s="160"/>
      <c r="IE299" s="160"/>
      <c r="IF299" s="160"/>
      <c r="IG299" s="160"/>
      <c r="IH299" s="160"/>
      <c r="II299" s="160"/>
      <c r="IJ299" s="160"/>
      <c r="IK299" s="160"/>
    </row>
    <row r="300" spans="1:245" s="161" customFormat="1" ht="15.75" outlineLevel="2" x14ac:dyDescent="0.25">
      <c r="A300" s="99" t="s">
        <v>550</v>
      </c>
      <c r="B300" s="63" t="s">
        <v>551</v>
      </c>
      <c r="C300" s="58">
        <v>0.6</v>
      </c>
      <c r="D300" s="58">
        <f t="shared" si="362"/>
        <v>563.85</v>
      </c>
      <c r="E300" s="58">
        <f t="shared" si="412"/>
        <v>563.85</v>
      </c>
      <c r="F300" s="58">
        <v>0</v>
      </c>
      <c r="G300" s="58">
        <v>563.85</v>
      </c>
      <c r="H300" s="59">
        <v>0</v>
      </c>
      <c r="I300" s="58">
        <f t="shared" si="413"/>
        <v>0</v>
      </c>
      <c r="J300" s="59">
        <v>0</v>
      </c>
      <c r="K300" s="58">
        <v>0</v>
      </c>
      <c r="L300" s="58">
        <v>0</v>
      </c>
      <c r="M300" s="58">
        <f t="shared" si="414"/>
        <v>0</v>
      </c>
      <c r="N300" s="59">
        <v>0</v>
      </c>
      <c r="O300" s="58">
        <v>0</v>
      </c>
      <c r="P300" s="58">
        <v>0</v>
      </c>
      <c r="Q300" s="58" t="s">
        <v>163</v>
      </c>
      <c r="R300" s="74">
        <f t="shared" si="415"/>
        <v>44359</v>
      </c>
      <c r="S300" s="74" t="s">
        <v>495</v>
      </c>
      <c r="T300" s="74" t="s">
        <v>495</v>
      </c>
      <c r="U300" s="74" t="s">
        <v>495</v>
      </c>
      <c r="V300" s="74" t="s">
        <v>495</v>
      </c>
      <c r="W300" s="74">
        <v>44329</v>
      </c>
      <c r="X300" s="74"/>
      <c r="Y300" s="74"/>
      <c r="Z300" s="74"/>
      <c r="AA300" s="74"/>
      <c r="AB300" s="74"/>
      <c r="AC300" s="74" t="s">
        <v>41</v>
      </c>
      <c r="AD300" s="74" t="s">
        <v>41</v>
      </c>
      <c r="AE300" s="74" t="s">
        <v>41</v>
      </c>
      <c r="AF300" s="74" t="s">
        <v>41</v>
      </c>
      <c r="AG300" s="58"/>
      <c r="AH300" s="58"/>
      <c r="AI300" s="58"/>
      <c r="AJ300" s="58"/>
      <c r="AK300" s="58"/>
      <c r="AL300" s="58"/>
      <c r="AM300" s="58"/>
      <c r="AN300" s="58"/>
      <c r="AO300" s="58"/>
      <c r="AP300" s="146" t="s">
        <v>504</v>
      </c>
      <c r="AZ300" s="34">
        <f t="shared" si="376"/>
        <v>563.85</v>
      </c>
      <c r="BA300" s="34">
        <f t="shared" si="377"/>
        <v>0</v>
      </c>
    </row>
    <row r="301" spans="1:245" s="217" customFormat="1" ht="15.75" outlineLevel="2" x14ac:dyDescent="0.25">
      <c r="A301" s="99" t="s">
        <v>785</v>
      </c>
      <c r="B301" s="63" t="s">
        <v>786</v>
      </c>
      <c r="C301" s="58">
        <v>0</v>
      </c>
      <c r="D301" s="58">
        <f t="shared" si="362"/>
        <v>800</v>
      </c>
      <c r="E301" s="58">
        <f t="shared" ref="E301:E303" si="417">SUM(F301:H301)</f>
        <v>0</v>
      </c>
      <c r="F301" s="58">
        <v>0</v>
      </c>
      <c r="G301" s="58">
        <v>0</v>
      </c>
      <c r="H301" s="59">
        <v>0</v>
      </c>
      <c r="I301" s="58">
        <f t="shared" ref="I301" si="418">SUM(J301:L301)</f>
        <v>800</v>
      </c>
      <c r="J301" s="59">
        <v>0</v>
      </c>
      <c r="K301" s="58">
        <v>800</v>
      </c>
      <c r="L301" s="58">
        <v>0</v>
      </c>
      <c r="M301" s="58">
        <f t="shared" ref="M301:M303" si="419">SUM(N301:P301)</f>
        <v>0</v>
      </c>
      <c r="N301" s="58">
        <v>0</v>
      </c>
      <c r="O301" s="58">
        <v>0</v>
      </c>
      <c r="P301" s="58">
        <v>0</v>
      </c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15" t="s">
        <v>778</v>
      </c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  <c r="BZ301" s="216"/>
      <c r="CA301" s="216"/>
      <c r="CB301" s="216"/>
      <c r="CC301" s="216"/>
      <c r="CD301" s="216"/>
      <c r="CE301" s="216"/>
      <c r="CF301" s="216"/>
      <c r="CG301" s="216"/>
      <c r="CH301" s="216"/>
      <c r="CI301" s="216"/>
      <c r="CJ301" s="216"/>
      <c r="CK301" s="216"/>
      <c r="CL301" s="216"/>
      <c r="CM301" s="216"/>
      <c r="CN301" s="216"/>
      <c r="CO301" s="216"/>
      <c r="CP301" s="216"/>
      <c r="CQ301" s="216"/>
      <c r="CR301" s="216"/>
      <c r="CS301" s="216"/>
      <c r="CT301" s="216"/>
      <c r="CU301" s="216"/>
      <c r="CV301" s="216"/>
      <c r="CW301" s="216"/>
      <c r="CX301" s="216"/>
      <c r="CY301" s="216"/>
      <c r="CZ301" s="216"/>
      <c r="DA301" s="216"/>
      <c r="DB301" s="216"/>
      <c r="DC301" s="216"/>
      <c r="DD301" s="216"/>
      <c r="DE301" s="216"/>
      <c r="DF301" s="216"/>
      <c r="DG301" s="216"/>
      <c r="DH301" s="216"/>
      <c r="DI301" s="216"/>
      <c r="DJ301" s="216"/>
      <c r="DK301" s="216"/>
      <c r="DL301" s="216"/>
      <c r="DM301" s="216"/>
      <c r="DN301" s="216"/>
      <c r="DO301" s="216"/>
      <c r="DP301" s="216"/>
      <c r="DQ301" s="216"/>
      <c r="DR301" s="216"/>
      <c r="DS301" s="216"/>
      <c r="DT301" s="216"/>
      <c r="DU301" s="216"/>
      <c r="DV301" s="216"/>
      <c r="DW301" s="216"/>
      <c r="DX301" s="216"/>
      <c r="DY301" s="216"/>
      <c r="DZ301" s="216"/>
      <c r="EA301" s="216"/>
      <c r="EB301" s="216"/>
      <c r="EC301" s="216"/>
      <c r="ED301" s="216"/>
      <c r="EE301" s="216"/>
      <c r="EF301" s="216"/>
      <c r="EG301" s="216"/>
      <c r="EH301" s="216"/>
      <c r="EI301" s="216"/>
      <c r="EJ301" s="216"/>
      <c r="EK301" s="216"/>
      <c r="EL301" s="216"/>
      <c r="EM301" s="216"/>
      <c r="EN301" s="216"/>
      <c r="EO301" s="216"/>
      <c r="EP301" s="216"/>
      <c r="EQ301" s="216"/>
      <c r="ER301" s="216"/>
      <c r="ES301" s="216"/>
      <c r="ET301" s="216"/>
      <c r="EU301" s="216"/>
      <c r="EV301" s="216"/>
      <c r="EW301" s="216"/>
      <c r="EX301" s="216"/>
      <c r="EY301" s="216"/>
      <c r="EZ301" s="216"/>
      <c r="FA301" s="216"/>
      <c r="FB301" s="216"/>
      <c r="FC301" s="216"/>
      <c r="FD301" s="216"/>
      <c r="FE301" s="216"/>
      <c r="FF301" s="216"/>
      <c r="FG301" s="216"/>
      <c r="FH301" s="216"/>
      <c r="FI301" s="216"/>
      <c r="FJ301" s="216"/>
      <c r="FK301" s="216"/>
      <c r="FL301" s="216"/>
      <c r="FM301" s="216"/>
      <c r="FN301" s="216"/>
      <c r="FO301" s="216"/>
      <c r="FP301" s="216"/>
      <c r="FQ301" s="216"/>
      <c r="FR301" s="216"/>
      <c r="FS301" s="216"/>
      <c r="FT301" s="216"/>
      <c r="FU301" s="216"/>
      <c r="FV301" s="216"/>
      <c r="FW301" s="216"/>
      <c r="FX301" s="216"/>
      <c r="FY301" s="216"/>
      <c r="FZ301" s="216"/>
      <c r="GA301" s="216"/>
      <c r="GB301" s="216"/>
      <c r="GC301" s="216"/>
      <c r="GD301" s="216"/>
      <c r="GE301" s="216"/>
      <c r="GF301" s="216"/>
      <c r="GG301" s="216"/>
      <c r="GH301" s="216"/>
      <c r="GI301" s="216"/>
      <c r="GJ301" s="216"/>
      <c r="GK301" s="216"/>
      <c r="GL301" s="216"/>
      <c r="GM301" s="216"/>
      <c r="GN301" s="216"/>
      <c r="GO301" s="216"/>
      <c r="GP301" s="216"/>
      <c r="GQ301" s="216"/>
      <c r="GR301" s="216"/>
      <c r="GS301" s="216"/>
      <c r="GT301" s="216"/>
      <c r="GU301" s="216"/>
      <c r="GV301" s="216"/>
      <c r="GW301" s="216"/>
      <c r="GX301" s="216"/>
      <c r="GY301" s="216"/>
      <c r="GZ301" s="216"/>
      <c r="HA301" s="216"/>
      <c r="HB301" s="216"/>
      <c r="HC301" s="216"/>
      <c r="HD301" s="216"/>
      <c r="HE301" s="216"/>
      <c r="HF301" s="216"/>
      <c r="HG301" s="216"/>
      <c r="HH301" s="216"/>
      <c r="HI301" s="216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16"/>
      <c r="HY301" s="216"/>
      <c r="HZ301" s="216"/>
      <c r="IA301" s="216"/>
      <c r="IB301" s="216"/>
      <c r="IC301" s="216"/>
      <c r="ID301" s="216"/>
      <c r="IE301" s="216"/>
      <c r="IF301" s="216"/>
      <c r="IG301" s="216"/>
      <c r="IH301" s="216"/>
      <c r="II301" s="216"/>
      <c r="IJ301" s="216"/>
      <c r="IK301" s="216"/>
    </row>
    <row r="302" spans="1:245" s="223" customFormat="1" ht="15.75" outlineLevel="2" x14ac:dyDescent="0.25">
      <c r="A302" s="99" t="s">
        <v>859</v>
      </c>
      <c r="B302" s="63" t="s">
        <v>860</v>
      </c>
      <c r="C302" s="58">
        <v>0</v>
      </c>
      <c r="D302" s="58">
        <f t="shared" si="362"/>
        <v>1600</v>
      </c>
      <c r="E302" s="58">
        <f t="shared" si="417"/>
        <v>0</v>
      </c>
      <c r="F302" s="58">
        <v>0</v>
      </c>
      <c r="G302" s="58">
        <v>0</v>
      </c>
      <c r="H302" s="59">
        <v>0</v>
      </c>
      <c r="I302" s="58">
        <f t="shared" ref="I302:I303" si="420">SUM(J302:L302)</f>
        <v>0</v>
      </c>
      <c r="J302" s="59">
        <v>0</v>
      </c>
      <c r="K302" s="58">
        <v>0</v>
      </c>
      <c r="L302" s="58">
        <v>0</v>
      </c>
      <c r="M302" s="58">
        <f t="shared" si="419"/>
        <v>1600</v>
      </c>
      <c r="N302" s="58">
        <v>0</v>
      </c>
      <c r="O302" s="58">
        <v>1600</v>
      </c>
      <c r="P302" s="58">
        <v>0</v>
      </c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21" t="s">
        <v>856</v>
      </c>
      <c r="AQ302" s="222"/>
      <c r="AR302" s="222"/>
      <c r="AS302" s="222"/>
      <c r="AT302" s="222"/>
      <c r="AU302" s="222"/>
      <c r="AV302" s="222"/>
      <c r="AW302" s="222"/>
      <c r="AX302" s="222"/>
      <c r="AY302" s="222"/>
      <c r="AZ302" s="222"/>
      <c r="BA302" s="222"/>
      <c r="BB302" s="222"/>
      <c r="BC302" s="222"/>
      <c r="BD302" s="222"/>
      <c r="BE302" s="222"/>
      <c r="BF302" s="222"/>
      <c r="BG302" s="222"/>
      <c r="BH302" s="222"/>
      <c r="BI302" s="222"/>
      <c r="BJ302" s="222"/>
      <c r="BK302" s="222"/>
      <c r="BL302" s="222"/>
      <c r="BM302" s="222"/>
      <c r="BN302" s="222"/>
      <c r="BO302" s="222"/>
      <c r="BP302" s="222"/>
      <c r="BQ302" s="222"/>
      <c r="BR302" s="222"/>
      <c r="BS302" s="222"/>
      <c r="BT302" s="222"/>
      <c r="BU302" s="222"/>
      <c r="BV302" s="222"/>
      <c r="BW302" s="222"/>
      <c r="BX302" s="222"/>
      <c r="BY302" s="222"/>
      <c r="BZ302" s="222"/>
      <c r="CA302" s="222"/>
      <c r="CB302" s="222"/>
      <c r="CC302" s="222"/>
      <c r="CD302" s="222"/>
      <c r="CE302" s="222"/>
      <c r="CF302" s="222"/>
      <c r="CG302" s="222"/>
      <c r="CH302" s="222"/>
      <c r="CI302" s="222"/>
      <c r="CJ302" s="222"/>
      <c r="CK302" s="222"/>
      <c r="CL302" s="222"/>
      <c r="CM302" s="222"/>
      <c r="CN302" s="222"/>
      <c r="CO302" s="222"/>
      <c r="CP302" s="222"/>
      <c r="CQ302" s="222"/>
      <c r="CR302" s="222"/>
      <c r="CS302" s="222"/>
      <c r="CT302" s="222"/>
      <c r="CU302" s="222"/>
      <c r="CV302" s="222"/>
      <c r="CW302" s="222"/>
      <c r="CX302" s="222"/>
      <c r="CY302" s="222"/>
      <c r="CZ302" s="222"/>
      <c r="DA302" s="222"/>
      <c r="DB302" s="222"/>
      <c r="DC302" s="222"/>
      <c r="DD302" s="222"/>
      <c r="DE302" s="222"/>
      <c r="DF302" s="222"/>
      <c r="DG302" s="222"/>
      <c r="DH302" s="222"/>
      <c r="DI302" s="222"/>
      <c r="DJ302" s="222"/>
      <c r="DK302" s="222"/>
      <c r="DL302" s="222"/>
      <c r="DM302" s="222"/>
      <c r="DN302" s="222"/>
      <c r="DO302" s="222"/>
      <c r="DP302" s="222"/>
      <c r="DQ302" s="222"/>
      <c r="DR302" s="222"/>
      <c r="DS302" s="222"/>
      <c r="DT302" s="222"/>
      <c r="DU302" s="222"/>
      <c r="DV302" s="222"/>
      <c r="DW302" s="222"/>
      <c r="DX302" s="222"/>
      <c r="DY302" s="222"/>
      <c r="DZ302" s="222"/>
      <c r="EA302" s="222"/>
      <c r="EB302" s="222"/>
      <c r="EC302" s="222"/>
      <c r="ED302" s="222"/>
      <c r="EE302" s="222"/>
      <c r="EF302" s="222"/>
      <c r="EG302" s="222"/>
      <c r="EH302" s="222"/>
      <c r="EI302" s="222"/>
      <c r="EJ302" s="222"/>
      <c r="EK302" s="222"/>
      <c r="EL302" s="222"/>
      <c r="EM302" s="222"/>
      <c r="EN302" s="222"/>
      <c r="EO302" s="222"/>
      <c r="EP302" s="222"/>
      <c r="EQ302" s="222"/>
      <c r="ER302" s="222"/>
      <c r="ES302" s="222"/>
      <c r="ET302" s="222"/>
      <c r="EU302" s="222"/>
      <c r="EV302" s="222"/>
      <c r="EW302" s="222"/>
      <c r="EX302" s="222"/>
      <c r="EY302" s="222"/>
      <c r="EZ302" s="222"/>
      <c r="FA302" s="222"/>
      <c r="FB302" s="222"/>
      <c r="FC302" s="222"/>
      <c r="FD302" s="222"/>
      <c r="FE302" s="222"/>
      <c r="FF302" s="222"/>
      <c r="FG302" s="222"/>
      <c r="FH302" s="222"/>
      <c r="FI302" s="222"/>
      <c r="FJ302" s="222"/>
      <c r="FK302" s="222"/>
      <c r="FL302" s="222"/>
      <c r="FM302" s="222"/>
      <c r="FN302" s="222"/>
      <c r="FO302" s="222"/>
      <c r="FP302" s="222"/>
      <c r="FQ302" s="222"/>
      <c r="FR302" s="222"/>
      <c r="FS302" s="222"/>
      <c r="FT302" s="222"/>
      <c r="FU302" s="222"/>
      <c r="FV302" s="222"/>
      <c r="FW302" s="222"/>
      <c r="FX302" s="222"/>
      <c r="FY302" s="222"/>
      <c r="FZ302" s="222"/>
      <c r="GA302" s="222"/>
      <c r="GB302" s="222"/>
      <c r="GC302" s="222"/>
      <c r="GD302" s="222"/>
      <c r="GE302" s="222"/>
      <c r="GF302" s="222"/>
      <c r="GG302" s="222"/>
      <c r="GH302" s="222"/>
      <c r="GI302" s="222"/>
      <c r="GJ302" s="222"/>
      <c r="GK302" s="222"/>
      <c r="GL302" s="222"/>
      <c r="GM302" s="222"/>
      <c r="GN302" s="222"/>
      <c r="GO302" s="222"/>
      <c r="GP302" s="222"/>
      <c r="GQ302" s="222"/>
      <c r="GR302" s="222"/>
      <c r="GS302" s="222"/>
      <c r="GT302" s="222"/>
      <c r="GU302" s="222"/>
      <c r="GV302" s="222"/>
      <c r="GW302" s="222"/>
      <c r="GX302" s="222"/>
      <c r="GY302" s="222"/>
      <c r="GZ302" s="222"/>
      <c r="HA302" s="222"/>
      <c r="HB302" s="222"/>
      <c r="HC302" s="222"/>
      <c r="HD302" s="222"/>
      <c r="HE302" s="222"/>
      <c r="HF302" s="222"/>
      <c r="HG302" s="222"/>
      <c r="HH302" s="222"/>
      <c r="HI302" s="222"/>
      <c r="HJ302" s="222"/>
      <c r="HK302" s="222"/>
      <c r="HL302" s="222"/>
      <c r="HM302" s="222"/>
      <c r="HN302" s="222"/>
      <c r="HO302" s="222"/>
      <c r="HP302" s="222"/>
      <c r="HQ302" s="222"/>
      <c r="HR302" s="222"/>
      <c r="HS302" s="222"/>
      <c r="HT302" s="222"/>
      <c r="HU302" s="222"/>
      <c r="HV302" s="222"/>
      <c r="HW302" s="222"/>
      <c r="HX302" s="222"/>
      <c r="HY302" s="222"/>
      <c r="HZ302" s="222"/>
      <c r="IA302" s="222"/>
      <c r="IB302" s="222"/>
      <c r="IC302" s="222"/>
      <c r="ID302" s="222"/>
      <c r="IE302" s="222"/>
      <c r="IF302" s="222"/>
      <c r="IG302" s="222"/>
      <c r="IH302" s="222"/>
      <c r="II302" s="222"/>
      <c r="IJ302" s="222"/>
      <c r="IK302" s="222"/>
    </row>
    <row r="303" spans="1:245" s="223" customFormat="1" ht="15.75" outlineLevel="2" x14ac:dyDescent="0.25">
      <c r="A303" s="99" t="s">
        <v>861</v>
      </c>
      <c r="B303" s="63" t="s">
        <v>862</v>
      </c>
      <c r="C303" s="58">
        <v>0</v>
      </c>
      <c r="D303" s="58">
        <f t="shared" si="362"/>
        <v>2240</v>
      </c>
      <c r="E303" s="58">
        <f t="shared" si="417"/>
        <v>0</v>
      </c>
      <c r="F303" s="58">
        <v>0</v>
      </c>
      <c r="G303" s="58">
        <v>0</v>
      </c>
      <c r="H303" s="59">
        <v>0</v>
      </c>
      <c r="I303" s="58">
        <f t="shared" si="420"/>
        <v>0</v>
      </c>
      <c r="J303" s="59">
        <v>0</v>
      </c>
      <c r="K303" s="58">
        <v>0</v>
      </c>
      <c r="L303" s="58">
        <v>0</v>
      </c>
      <c r="M303" s="58">
        <f t="shared" si="419"/>
        <v>2240</v>
      </c>
      <c r="N303" s="58">
        <v>0</v>
      </c>
      <c r="O303" s="58">
        <v>2240</v>
      </c>
      <c r="P303" s="58">
        <v>0</v>
      </c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21" t="s">
        <v>856</v>
      </c>
      <c r="AQ303" s="222"/>
      <c r="AR303" s="222"/>
      <c r="AS303" s="222"/>
      <c r="AT303" s="222"/>
      <c r="AU303" s="222"/>
      <c r="AV303" s="222"/>
      <c r="AW303" s="222"/>
      <c r="AX303" s="222"/>
      <c r="AY303" s="222"/>
      <c r="AZ303" s="222"/>
      <c r="BA303" s="222"/>
      <c r="BB303" s="222"/>
      <c r="BC303" s="222"/>
      <c r="BD303" s="222"/>
      <c r="BE303" s="222"/>
      <c r="BF303" s="222"/>
      <c r="BG303" s="222"/>
      <c r="BH303" s="222"/>
      <c r="BI303" s="222"/>
      <c r="BJ303" s="222"/>
      <c r="BK303" s="222"/>
      <c r="BL303" s="222"/>
      <c r="BM303" s="222"/>
      <c r="BN303" s="222"/>
      <c r="BO303" s="222"/>
      <c r="BP303" s="222"/>
      <c r="BQ303" s="222"/>
      <c r="BR303" s="222"/>
      <c r="BS303" s="222"/>
      <c r="BT303" s="222"/>
      <c r="BU303" s="222"/>
      <c r="BV303" s="222"/>
      <c r="BW303" s="222"/>
      <c r="BX303" s="222"/>
      <c r="BY303" s="222"/>
      <c r="BZ303" s="222"/>
      <c r="CA303" s="222"/>
      <c r="CB303" s="222"/>
      <c r="CC303" s="222"/>
      <c r="CD303" s="222"/>
      <c r="CE303" s="222"/>
      <c r="CF303" s="222"/>
      <c r="CG303" s="222"/>
      <c r="CH303" s="222"/>
      <c r="CI303" s="222"/>
      <c r="CJ303" s="222"/>
      <c r="CK303" s="222"/>
      <c r="CL303" s="222"/>
      <c r="CM303" s="222"/>
      <c r="CN303" s="222"/>
      <c r="CO303" s="222"/>
      <c r="CP303" s="222"/>
      <c r="CQ303" s="222"/>
      <c r="CR303" s="222"/>
      <c r="CS303" s="222"/>
      <c r="CT303" s="222"/>
      <c r="CU303" s="222"/>
      <c r="CV303" s="222"/>
      <c r="CW303" s="222"/>
      <c r="CX303" s="222"/>
      <c r="CY303" s="222"/>
      <c r="CZ303" s="222"/>
      <c r="DA303" s="222"/>
      <c r="DB303" s="222"/>
      <c r="DC303" s="222"/>
      <c r="DD303" s="222"/>
      <c r="DE303" s="222"/>
      <c r="DF303" s="222"/>
      <c r="DG303" s="222"/>
      <c r="DH303" s="222"/>
      <c r="DI303" s="222"/>
      <c r="DJ303" s="222"/>
      <c r="DK303" s="222"/>
      <c r="DL303" s="222"/>
      <c r="DM303" s="222"/>
      <c r="DN303" s="222"/>
      <c r="DO303" s="222"/>
      <c r="DP303" s="222"/>
      <c r="DQ303" s="222"/>
      <c r="DR303" s="222"/>
      <c r="DS303" s="222"/>
      <c r="DT303" s="222"/>
      <c r="DU303" s="222"/>
      <c r="DV303" s="222"/>
      <c r="DW303" s="222"/>
      <c r="DX303" s="222"/>
      <c r="DY303" s="222"/>
      <c r="DZ303" s="222"/>
      <c r="EA303" s="222"/>
      <c r="EB303" s="222"/>
      <c r="EC303" s="222"/>
      <c r="ED303" s="222"/>
      <c r="EE303" s="222"/>
      <c r="EF303" s="222"/>
      <c r="EG303" s="222"/>
      <c r="EH303" s="222"/>
      <c r="EI303" s="222"/>
      <c r="EJ303" s="222"/>
      <c r="EK303" s="222"/>
      <c r="EL303" s="222"/>
      <c r="EM303" s="222"/>
      <c r="EN303" s="222"/>
      <c r="EO303" s="222"/>
      <c r="EP303" s="222"/>
      <c r="EQ303" s="222"/>
      <c r="ER303" s="222"/>
      <c r="ES303" s="222"/>
      <c r="ET303" s="222"/>
      <c r="EU303" s="222"/>
      <c r="EV303" s="222"/>
      <c r="EW303" s="222"/>
      <c r="EX303" s="222"/>
      <c r="EY303" s="222"/>
      <c r="EZ303" s="222"/>
      <c r="FA303" s="222"/>
      <c r="FB303" s="222"/>
      <c r="FC303" s="222"/>
      <c r="FD303" s="222"/>
      <c r="FE303" s="222"/>
      <c r="FF303" s="222"/>
      <c r="FG303" s="222"/>
      <c r="FH303" s="222"/>
      <c r="FI303" s="222"/>
      <c r="FJ303" s="222"/>
      <c r="FK303" s="222"/>
      <c r="FL303" s="222"/>
      <c r="FM303" s="222"/>
      <c r="FN303" s="222"/>
      <c r="FO303" s="222"/>
      <c r="FP303" s="222"/>
      <c r="FQ303" s="222"/>
      <c r="FR303" s="222"/>
      <c r="FS303" s="222"/>
      <c r="FT303" s="222"/>
      <c r="FU303" s="222"/>
      <c r="FV303" s="222"/>
      <c r="FW303" s="222"/>
      <c r="FX303" s="222"/>
      <c r="FY303" s="222"/>
      <c r="FZ303" s="222"/>
      <c r="GA303" s="222"/>
      <c r="GB303" s="222"/>
      <c r="GC303" s="222"/>
      <c r="GD303" s="222"/>
      <c r="GE303" s="222"/>
      <c r="GF303" s="222"/>
      <c r="GG303" s="222"/>
      <c r="GH303" s="222"/>
      <c r="GI303" s="222"/>
      <c r="GJ303" s="222"/>
      <c r="GK303" s="222"/>
      <c r="GL303" s="222"/>
      <c r="GM303" s="222"/>
      <c r="GN303" s="222"/>
      <c r="GO303" s="222"/>
      <c r="GP303" s="222"/>
      <c r="GQ303" s="222"/>
      <c r="GR303" s="222"/>
      <c r="GS303" s="222"/>
      <c r="GT303" s="222"/>
      <c r="GU303" s="222"/>
      <c r="GV303" s="222"/>
      <c r="GW303" s="222"/>
      <c r="GX303" s="222"/>
      <c r="GY303" s="222"/>
      <c r="GZ303" s="222"/>
      <c r="HA303" s="222"/>
      <c r="HB303" s="222"/>
      <c r="HC303" s="222"/>
      <c r="HD303" s="222"/>
      <c r="HE303" s="222"/>
      <c r="HF303" s="222"/>
      <c r="HG303" s="222"/>
      <c r="HH303" s="222"/>
      <c r="HI303" s="222"/>
      <c r="HJ303" s="222"/>
      <c r="HK303" s="222"/>
      <c r="HL303" s="222"/>
      <c r="HM303" s="222"/>
      <c r="HN303" s="222"/>
      <c r="HO303" s="222"/>
      <c r="HP303" s="222"/>
      <c r="HQ303" s="222"/>
      <c r="HR303" s="222"/>
      <c r="HS303" s="222"/>
      <c r="HT303" s="222"/>
      <c r="HU303" s="222"/>
      <c r="HV303" s="222"/>
      <c r="HW303" s="222"/>
      <c r="HX303" s="222"/>
      <c r="HY303" s="222"/>
      <c r="HZ303" s="222"/>
      <c r="IA303" s="222"/>
      <c r="IB303" s="222"/>
      <c r="IC303" s="222"/>
      <c r="ID303" s="222"/>
      <c r="IE303" s="222"/>
      <c r="IF303" s="222"/>
      <c r="IG303" s="222"/>
      <c r="IH303" s="222"/>
      <c r="II303" s="222"/>
      <c r="IJ303" s="222"/>
      <c r="IK303" s="222"/>
    </row>
    <row r="304" spans="1:245" s="54" customFormat="1" ht="15.75" outlineLevel="1" x14ac:dyDescent="0.2">
      <c r="A304" s="29">
        <v>8</v>
      </c>
      <c r="B304" s="29" t="s">
        <v>257</v>
      </c>
      <c r="C304" s="31">
        <f>SUM(C305:C307)</f>
        <v>5</v>
      </c>
      <c r="D304" s="31">
        <f t="shared" ref="D304:P304" si="421">SUM(D305:D307)</f>
        <v>5400</v>
      </c>
      <c r="E304" s="31">
        <f t="shared" si="421"/>
        <v>4700</v>
      </c>
      <c r="F304" s="31">
        <f t="shared" si="421"/>
        <v>0</v>
      </c>
      <c r="G304" s="31">
        <f t="shared" si="421"/>
        <v>4700</v>
      </c>
      <c r="H304" s="31">
        <f t="shared" si="421"/>
        <v>0</v>
      </c>
      <c r="I304" s="31">
        <f t="shared" si="421"/>
        <v>700</v>
      </c>
      <c r="J304" s="31">
        <f t="shared" si="421"/>
        <v>0</v>
      </c>
      <c r="K304" s="31">
        <f t="shared" si="421"/>
        <v>700</v>
      </c>
      <c r="L304" s="31">
        <f t="shared" si="421"/>
        <v>0</v>
      </c>
      <c r="M304" s="31">
        <f t="shared" si="421"/>
        <v>0</v>
      </c>
      <c r="N304" s="31">
        <f t="shared" si="421"/>
        <v>0</v>
      </c>
      <c r="O304" s="31">
        <f t="shared" si="421"/>
        <v>0</v>
      </c>
      <c r="P304" s="31">
        <f t="shared" si="421"/>
        <v>0</v>
      </c>
      <c r="Q304" s="52" t="s">
        <v>41</v>
      </c>
      <c r="R304" s="72" t="s">
        <v>41</v>
      </c>
      <c r="S304" s="72" t="s">
        <v>41</v>
      </c>
      <c r="T304" s="72" t="s">
        <v>41</v>
      </c>
      <c r="U304" s="72" t="s">
        <v>41</v>
      </c>
      <c r="V304" s="72" t="s">
        <v>41</v>
      </c>
      <c r="W304" s="72" t="s">
        <v>41</v>
      </c>
      <c r="X304" s="52" t="s">
        <v>41</v>
      </c>
      <c r="Y304" s="52" t="s">
        <v>41</v>
      </c>
      <c r="Z304" s="52" t="s">
        <v>41</v>
      </c>
      <c r="AA304" s="52" t="s">
        <v>41</v>
      </c>
      <c r="AB304" s="52" t="s">
        <v>41</v>
      </c>
      <c r="AC304" s="52" t="s">
        <v>41</v>
      </c>
      <c r="AD304" s="52" t="s">
        <v>41</v>
      </c>
      <c r="AE304" s="52" t="s">
        <v>41</v>
      </c>
      <c r="AF304" s="52" t="s">
        <v>41</v>
      </c>
      <c r="AG304" s="52" t="s">
        <v>41</v>
      </c>
      <c r="AH304" s="52" t="s">
        <v>41</v>
      </c>
      <c r="AI304" s="52" t="s">
        <v>41</v>
      </c>
      <c r="AJ304" s="52" t="s">
        <v>41</v>
      </c>
      <c r="AK304" s="52" t="s">
        <v>41</v>
      </c>
      <c r="AL304" s="52" t="s">
        <v>41</v>
      </c>
      <c r="AM304" s="52" t="s">
        <v>41</v>
      </c>
      <c r="AN304" s="52" t="s">
        <v>41</v>
      </c>
      <c r="AO304" s="52" t="s">
        <v>41</v>
      </c>
      <c r="AP304" s="102"/>
      <c r="AZ304" s="34">
        <f t="shared" si="376"/>
        <v>4700</v>
      </c>
      <c r="BA304" s="34">
        <f t="shared" si="377"/>
        <v>0</v>
      </c>
    </row>
    <row r="305" spans="1:245" s="149" customFormat="1" ht="15.75" outlineLevel="2" x14ac:dyDescent="0.25">
      <c r="A305" s="56" t="s">
        <v>272</v>
      </c>
      <c r="B305" s="63" t="s">
        <v>552</v>
      </c>
      <c r="C305" s="58">
        <v>5</v>
      </c>
      <c r="D305" s="58">
        <f t="shared" si="362"/>
        <v>1200</v>
      </c>
      <c r="E305" s="58">
        <f t="shared" ref="E305:E307" si="422">SUM(F305:H305)</f>
        <v>1200</v>
      </c>
      <c r="F305" s="58">
        <v>0</v>
      </c>
      <c r="G305" s="58">
        <v>1200</v>
      </c>
      <c r="H305" s="59">
        <v>0</v>
      </c>
      <c r="I305" s="58">
        <f t="shared" ref="I305" si="423">SUM(J305:L305)</f>
        <v>0</v>
      </c>
      <c r="J305" s="59">
        <v>0</v>
      </c>
      <c r="K305" s="58">
        <v>0</v>
      </c>
      <c r="L305" s="58">
        <v>0</v>
      </c>
      <c r="M305" s="58">
        <f t="shared" ref="M305" si="424">SUM(N305:P305)</f>
        <v>0</v>
      </c>
      <c r="N305" s="59">
        <v>0</v>
      </c>
      <c r="O305" s="58">
        <v>0</v>
      </c>
      <c r="P305" s="58">
        <v>0</v>
      </c>
      <c r="Q305" s="58" t="s">
        <v>214</v>
      </c>
      <c r="R305" s="74">
        <f t="shared" ref="R305" si="425">W305+30</f>
        <v>44364</v>
      </c>
      <c r="S305" s="74">
        <v>44245</v>
      </c>
      <c r="T305" s="74">
        <f>S305+11</f>
        <v>44256</v>
      </c>
      <c r="U305" s="74">
        <f>T305+8</f>
        <v>44264</v>
      </c>
      <c r="V305" s="74">
        <f>U305+10</f>
        <v>44274</v>
      </c>
      <c r="W305" s="82">
        <f t="shared" ref="W305" si="426">V305+60</f>
        <v>44334</v>
      </c>
      <c r="X305" s="74"/>
      <c r="Y305" s="74"/>
      <c r="Z305" s="74"/>
      <c r="AA305" s="74"/>
      <c r="AB305" s="74"/>
      <c r="AC305" s="74" t="s">
        <v>41</v>
      </c>
      <c r="AD305" s="74" t="s">
        <v>41</v>
      </c>
      <c r="AE305" s="74" t="s">
        <v>41</v>
      </c>
      <c r="AF305" s="74" t="s">
        <v>41</v>
      </c>
      <c r="AG305" s="58"/>
      <c r="AH305" s="58"/>
      <c r="AI305" s="58"/>
      <c r="AJ305" s="58"/>
      <c r="AK305" s="58"/>
      <c r="AL305" s="58"/>
      <c r="AM305" s="58"/>
      <c r="AN305" s="58"/>
      <c r="AO305" s="58"/>
      <c r="AP305" s="148" t="s">
        <v>506</v>
      </c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34">
        <f t="shared" si="376"/>
        <v>1200</v>
      </c>
      <c r="BA305" s="34">
        <f t="shared" si="377"/>
        <v>0</v>
      </c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  <c r="CW305" s="155"/>
      <c r="CX305" s="155"/>
      <c r="CY305" s="155"/>
      <c r="CZ305" s="155"/>
      <c r="DA305" s="155"/>
      <c r="DB305" s="155"/>
      <c r="DC305" s="155"/>
      <c r="DD305" s="155"/>
      <c r="DE305" s="155"/>
      <c r="DF305" s="155"/>
      <c r="DG305" s="155"/>
      <c r="DH305" s="155"/>
      <c r="DI305" s="155"/>
      <c r="DJ305" s="155"/>
      <c r="DK305" s="155"/>
      <c r="DL305" s="155"/>
      <c r="DM305" s="155"/>
      <c r="DN305" s="155"/>
      <c r="DO305" s="155"/>
      <c r="DP305" s="155"/>
      <c r="DQ305" s="155"/>
      <c r="DR305" s="155"/>
      <c r="DS305" s="155"/>
      <c r="DT305" s="155"/>
      <c r="DU305" s="155"/>
      <c r="DV305" s="155"/>
      <c r="DW305" s="155"/>
      <c r="DX305" s="155"/>
      <c r="DY305" s="155"/>
      <c r="DZ305" s="155"/>
      <c r="EA305" s="155"/>
      <c r="EB305" s="155"/>
      <c r="EC305" s="155"/>
      <c r="ED305" s="155"/>
      <c r="EE305" s="155"/>
      <c r="EF305" s="155"/>
      <c r="EG305" s="155"/>
      <c r="EH305" s="155"/>
      <c r="EI305" s="155"/>
      <c r="EJ305" s="155"/>
      <c r="EK305" s="155"/>
      <c r="EL305" s="155"/>
      <c r="EM305" s="155"/>
      <c r="EN305" s="155"/>
      <c r="EO305" s="155"/>
      <c r="EP305" s="155"/>
      <c r="EQ305" s="155"/>
      <c r="ER305" s="155"/>
      <c r="ES305" s="155"/>
      <c r="ET305" s="155"/>
      <c r="EU305" s="155"/>
      <c r="EV305" s="155"/>
      <c r="EW305" s="155"/>
      <c r="EX305" s="155"/>
      <c r="EY305" s="155"/>
      <c r="EZ305" s="155"/>
      <c r="FA305" s="155"/>
      <c r="FB305" s="155"/>
      <c r="FC305" s="155"/>
      <c r="FD305" s="155"/>
      <c r="FE305" s="155"/>
      <c r="FF305" s="155"/>
      <c r="FG305" s="155"/>
      <c r="FH305" s="155"/>
      <c r="FI305" s="155"/>
      <c r="FJ305" s="155"/>
      <c r="FK305" s="155"/>
      <c r="FL305" s="155"/>
      <c r="FM305" s="155"/>
      <c r="FN305" s="155"/>
      <c r="FO305" s="155"/>
      <c r="FP305" s="155"/>
      <c r="FQ305" s="155"/>
      <c r="FR305" s="155"/>
      <c r="FS305" s="155"/>
      <c r="FT305" s="155"/>
      <c r="FU305" s="155"/>
      <c r="FV305" s="155"/>
      <c r="FW305" s="155"/>
      <c r="FX305" s="155"/>
      <c r="FY305" s="155"/>
      <c r="FZ305" s="155"/>
      <c r="GA305" s="155"/>
      <c r="GB305" s="155"/>
      <c r="GC305" s="155"/>
      <c r="GD305" s="155"/>
      <c r="GE305" s="155"/>
      <c r="GF305" s="155"/>
      <c r="GG305" s="155"/>
      <c r="GH305" s="155"/>
      <c r="GI305" s="155"/>
      <c r="GJ305" s="155"/>
      <c r="GK305" s="155"/>
      <c r="GL305" s="155"/>
      <c r="GM305" s="155"/>
      <c r="GN305" s="155"/>
      <c r="GO305" s="155"/>
      <c r="GP305" s="155"/>
      <c r="GQ305" s="155"/>
      <c r="GR305" s="155"/>
      <c r="GS305" s="155"/>
      <c r="GT305" s="155"/>
      <c r="GU305" s="155"/>
      <c r="GV305" s="155"/>
      <c r="GW305" s="155"/>
      <c r="GX305" s="155"/>
      <c r="GY305" s="155"/>
      <c r="GZ305" s="155"/>
      <c r="HA305" s="155"/>
      <c r="HB305" s="155"/>
      <c r="HC305" s="155"/>
      <c r="HD305" s="155"/>
      <c r="HE305" s="155"/>
      <c r="HF305" s="155"/>
      <c r="HG305" s="155"/>
      <c r="HH305" s="155"/>
      <c r="HI305" s="155"/>
      <c r="HJ305" s="155"/>
      <c r="HK305" s="155"/>
      <c r="HL305" s="155"/>
      <c r="HM305" s="155"/>
      <c r="HN305" s="155"/>
      <c r="HO305" s="155"/>
      <c r="HP305" s="155"/>
      <c r="HQ305" s="155"/>
      <c r="HR305" s="155"/>
      <c r="HS305" s="155"/>
      <c r="HT305" s="155"/>
      <c r="HU305" s="155"/>
      <c r="HV305" s="155"/>
      <c r="HW305" s="155"/>
      <c r="HX305" s="155"/>
      <c r="HY305" s="155"/>
      <c r="HZ305" s="155"/>
      <c r="IA305" s="155"/>
      <c r="IB305" s="155"/>
      <c r="IC305" s="155"/>
      <c r="ID305" s="155"/>
      <c r="IE305" s="155"/>
      <c r="IF305" s="155"/>
      <c r="IG305" s="155"/>
      <c r="IH305" s="155"/>
      <c r="II305" s="155"/>
      <c r="IJ305" s="155"/>
      <c r="IK305" s="155"/>
    </row>
    <row r="306" spans="1:245" s="217" customFormat="1" ht="15.75" outlineLevel="2" x14ac:dyDescent="0.25">
      <c r="A306" s="56" t="s">
        <v>734</v>
      </c>
      <c r="B306" s="63" t="s">
        <v>787</v>
      </c>
      <c r="C306" s="58">
        <v>0</v>
      </c>
      <c r="D306" s="58">
        <f t="shared" si="362"/>
        <v>700</v>
      </c>
      <c r="E306" s="58">
        <f t="shared" si="422"/>
        <v>0</v>
      </c>
      <c r="F306" s="58">
        <v>0</v>
      </c>
      <c r="G306" s="58">
        <v>0</v>
      </c>
      <c r="H306" s="59">
        <v>0</v>
      </c>
      <c r="I306" s="58">
        <f t="shared" ref="I306:I307" si="427">SUM(J306:L306)</f>
        <v>700</v>
      </c>
      <c r="J306" s="59">
        <v>0</v>
      </c>
      <c r="K306" s="58">
        <v>700</v>
      </c>
      <c r="L306" s="58">
        <v>0</v>
      </c>
      <c r="M306" s="58">
        <f t="shared" ref="M306:M307" si="428">SUM(N306:P306)</f>
        <v>0</v>
      </c>
      <c r="N306" s="58">
        <v>0</v>
      </c>
      <c r="O306" s="58">
        <v>0</v>
      </c>
      <c r="P306" s="58">
        <v>0</v>
      </c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15" t="s">
        <v>778</v>
      </c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  <c r="BZ306" s="216"/>
      <c r="CA306" s="216"/>
      <c r="CB306" s="216"/>
      <c r="CC306" s="216"/>
      <c r="CD306" s="216"/>
      <c r="CE306" s="216"/>
      <c r="CF306" s="216"/>
      <c r="CG306" s="216"/>
      <c r="CH306" s="216"/>
      <c r="CI306" s="216"/>
      <c r="CJ306" s="216"/>
      <c r="CK306" s="216"/>
      <c r="CL306" s="216"/>
      <c r="CM306" s="216"/>
      <c r="CN306" s="216"/>
      <c r="CO306" s="216"/>
      <c r="CP306" s="216"/>
      <c r="CQ306" s="216"/>
      <c r="CR306" s="216"/>
      <c r="CS306" s="216"/>
      <c r="CT306" s="216"/>
      <c r="CU306" s="216"/>
      <c r="CV306" s="216"/>
      <c r="CW306" s="216"/>
      <c r="CX306" s="216"/>
      <c r="CY306" s="216"/>
      <c r="CZ306" s="216"/>
      <c r="DA306" s="216"/>
      <c r="DB306" s="216"/>
      <c r="DC306" s="216"/>
      <c r="DD306" s="216"/>
      <c r="DE306" s="216"/>
      <c r="DF306" s="216"/>
      <c r="DG306" s="216"/>
      <c r="DH306" s="216"/>
      <c r="DI306" s="216"/>
      <c r="DJ306" s="216"/>
      <c r="DK306" s="216"/>
      <c r="DL306" s="216"/>
      <c r="DM306" s="216"/>
      <c r="DN306" s="216"/>
      <c r="DO306" s="216"/>
      <c r="DP306" s="216"/>
      <c r="DQ306" s="216"/>
      <c r="DR306" s="216"/>
      <c r="DS306" s="216"/>
      <c r="DT306" s="216"/>
      <c r="DU306" s="216"/>
      <c r="DV306" s="216"/>
      <c r="DW306" s="216"/>
      <c r="DX306" s="216"/>
      <c r="DY306" s="216"/>
      <c r="DZ306" s="216"/>
      <c r="EA306" s="216"/>
      <c r="EB306" s="216"/>
      <c r="EC306" s="216"/>
      <c r="ED306" s="216"/>
      <c r="EE306" s="216"/>
      <c r="EF306" s="216"/>
      <c r="EG306" s="216"/>
      <c r="EH306" s="216"/>
      <c r="EI306" s="216"/>
      <c r="EJ306" s="216"/>
      <c r="EK306" s="216"/>
      <c r="EL306" s="216"/>
      <c r="EM306" s="216"/>
      <c r="EN306" s="216"/>
      <c r="EO306" s="216"/>
      <c r="EP306" s="216"/>
      <c r="EQ306" s="216"/>
      <c r="ER306" s="216"/>
      <c r="ES306" s="216"/>
      <c r="ET306" s="216"/>
      <c r="EU306" s="216"/>
      <c r="EV306" s="216"/>
      <c r="EW306" s="216"/>
      <c r="EX306" s="216"/>
      <c r="EY306" s="216"/>
      <c r="EZ306" s="216"/>
      <c r="FA306" s="216"/>
      <c r="FB306" s="216"/>
      <c r="FC306" s="216"/>
      <c r="FD306" s="216"/>
      <c r="FE306" s="216"/>
      <c r="FF306" s="216"/>
      <c r="FG306" s="216"/>
      <c r="FH306" s="216"/>
      <c r="FI306" s="216"/>
      <c r="FJ306" s="216"/>
      <c r="FK306" s="216"/>
      <c r="FL306" s="216"/>
      <c r="FM306" s="216"/>
      <c r="FN306" s="216"/>
      <c r="FO306" s="216"/>
      <c r="FP306" s="216"/>
      <c r="FQ306" s="216"/>
      <c r="FR306" s="216"/>
      <c r="FS306" s="216"/>
      <c r="FT306" s="216"/>
      <c r="FU306" s="216"/>
      <c r="FV306" s="216"/>
      <c r="FW306" s="216"/>
      <c r="FX306" s="216"/>
      <c r="FY306" s="216"/>
      <c r="FZ306" s="216"/>
      <c r="GA306" s="216"/>
      <c r="GB306" s="216"/>
      <c r="GC306" s="216"/>
      <c r="GD306" s="216"/>
      <c r="GE306" s="216"/>
      <c r="GF306" s="216"/>
      <c r="GG306" s="216"/>
      <c r="GH306" s="216"/>
      <c r="GI306" s="216"/>
      <c r="GJ306" s="216"/>
      <c r="GK306" s="216"/>
      <c r="GL306" s="216"/>
      <c r="GM306" s="216"/>
      <c r="GN306" s="216"/>
      <c r="GO306" s="216"/>
      <c r="GP306" s="216"/>
      <c r="GQ306" s="216"/>
      <c r="GR306" s="216"/>
      <c r="GS306" s="216"/>
      <c r="GT306" s="216"/>
      <c r="GU306" s="216"/>
      <c r="GV306" s="216"/>
      <c r="GW306" s="216"/>
      <c r="GX306" s="216"/>
      <c r="GY306" s="216"/>
      <c r="GZ306" s="216"/>
      <c r="HA306" s="216"/>
      <c r="HB306" s="216"/>
      <c r="HC306" s="216"/>
      <c r="HD306" s="216"/>
      <c r="HE306" s="216"/>
      <c r="HF306" s="216"/>
      <c r="HG306" s="216"/>
      <c r="HH306" s="216"/>
      <c r="HI306" s="216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16"/>
      <c r="HY306" s="216"/>
      <c r="HZ306" s="216"/>
      <c r="IA306" s="216"/>
      <c r="IB306" s="216"/>
      <c r="IC306" s="216"/>
      <c r="ID306" s="216"/>
      <c r="IE306" s="216"/>
      <c r="IF306" s="216"/>
      <c r="IG306" s="216"/>
      <c r="IH306" s="216"/>
      <c r="II306" s="216"/>
      <c r="IJ306" s="216"/>
      <c r="IK306" s="216"/>
    </row>
    <row r="307" spans="1:245" s="217" customFormat="1" ht="31.5" outlineLevel="2" x14ac:dyDescent="0.25">
      <c r="A307" s="56" t="s">
        <v>892</v>
      </c>
      <c r="B307" s="63" t="s">
        <v>904</v>
      </c>
      <c r="C307" s="58">
        <v>0</v>
      </c>
      <c r="D307" s="58">
        <f t="shared" ref="D307" si="429">E307+I307+M307</f>
        <v>3500</v>
      </c>
      <c r="E307" s="58">
        <f t="shared" si="422"/>
        <v>3500</v>
      </c>
      <c r="F307" s="58">
        <v>0</v>
      </c>
      <c r="G307" s="58">
        <v>3500</v>
      </c>
      <c r="H307" s="59">
        <v>0</v>
      </c>
      <c r="I307" s="58">
        <f t="shared" si="427"/>
        <v>0</v>
      </c>
      <c r="J307" s="59">
        <v>0</v>
      </c>
      <c r="K307" s="58">
        <v>0</v>
      </c>
      <c r="L307" s="58">
        <v>0</v>
      </c>
      <c r="M307" s="58">
        <f t="shared" si="428"/>
        <v>0</v>
      </c>
      <c r="N307" s="59">
        <v>0</v>
      </c>
      <c r="O307" s="58">
        <v>0</v>
      </c>
      <c r="P307" s="58">
        <v>0</v>
      </c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15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  <c r="BZ307" s="216"/>
      <c r="CA307" s="216"/>
      <c r="CB307" s="216"/>
      <c r="CC307" s="216"/>
      <c r="CD307" s="216"/>
      <c r="CE307" s="216"/>
      <c r="CF307" s="216"/>
      <c r="CG307" s="216"/>
      <c r="CH307" s="216"/>
      <c r="CI307" s="216"/>
      <c r="CJ307" s="216"/>
      <c r="CK307" s="216"/>
      <c r="CL307" s="216"/>
      <c r="CM307" s="216"/>
      <c r="CN307" s="216"/>
      <c r="CO307" s="216"/>
      <c r="CP307" s="216"/>
      <c r="CQ307" s="216"/>
      <c r="CR307" s="216"/>
      <c r="CS307" s="216"/>
      <c r="CT307" s="216"/>
      <c r="CU307" s="216"/>
      <c r="CV307" s="216"/>
      <c r="CW307" s="216"/>
      <c r="CX307" s="216"/>
      <c r="CY307" s="216"/>
      <c r="CZ307" s="216"/>
      <c r="DA307" s="216"/>
      <c r="DB307" s="216"/>
      <c r="DC307" s="216"/>
      <c r="DD307" s="216"/>
      <c r="DE307" s="216"/>
      <c r="DF307" s="216"/>
      <c r="DG307" s="216"/>
      <c r="DH307" s="216"/>
      <c r="DI307" s="216"/>
      <c r="DJ307" s="216"/>
      <c r="DK307" s="216"/>
      <c r="DL307" s="216"/>
      <c r="DM307" s="216"/>
      <c r="DN307" s="216"/>
      <c r="DO307" s="216"/>
      <c r="DP307" s="216"/>
      <c r="DQ307" s="216"/>
      <c r="DR307" s="216"/>
      <c r="DS307" s="216"/>
      <c r="DT307" s="216"/>
      <c r="DU307" s="216"/>
      <c r="DV307" s="216"/>
      <c r="DW307" s="216"/>
      <c r="DX307" s="216"/>
      <c r="DY307" s="216"/>
      <c r="DZ307" s="216"/>
      <c r="EA307" s="216"/>
      <c r="EB307" s="216"/>
      <c r="EC307" s="216"/>
      <c r="ED307" s="216"/>
      <c r="EE307" s="216"/>
      <c r="EF307" s="216"/>
      <c r="EG307" s="216"/>
      <c r="EH307" s="216"/>
      <c r="EI307" s="216"/>
      <c r="EJ307" s="216"/>
      <c r="EK307" s="216"/>
      <c r="EL307" s="216"/>
      <c r="EM307" s="216"/>
      <c r="EN307" s="216"/>
      <c r="EO307" s="216"/>
      <c r="EP307" s="216"/>
      <c r="EQ307" s="216"/>
      <c r="ER307" s="216"/>
      <c r="ES307" s="216"/>
      <c r="ET307" s="216"/>
      <c r="EU307" s="216"/>
      <c r="EV307" s="216"/>
      <c r="EW307" s="216"/>
      <c r="EX307" s="216"/>
      <c r="EY307" s="216"/>
      <c r="EZ307" s="216"/>
      <c r="FA307" s="216"/>
      <c r="FB307" s="216"/>
      <c r="FC307" s="216"/>
      <c r="FD307" s="216"/>
      <c r="FE307" s="216"/>
      <c r="FF307" s="216"/>
      <c r="FG307" s="216"/>
      <c r="FH307" s="216"/>
      <c r="FI307" s="216"/>
      <c r="FJ307" s="216"/>
      <c r="FK307" s="216"/>
      <c r="FL307" s="216"/>
      <c r="FM307" s="216"/>
      <c r="FN307" s="216"/>
      <c r="FO307" s="216"/>
      <c r="FP307" s="216"/>
      <c r="FQ307" s="216"/>
      <c r="FR307" s="216"/>
      <c r="FS307" s="216"/>
      <c r="FT307" s="216"/>
      <c r="FU307" s="216"/>
      <c r="FV307" s="216"/>
      <c r="FW307" s="216"/>
      <c r="FX307" s="216"/>
      <c r="FY307" s="216"/>
      <c r="FZ307" s="216"/>
      <c r="GA307" s="216"/>
      <c r="GB307" s="216"/>
      <c r="GC307" s="216"/>
      <c r="GD307" s="216"/>
      <c r="GE307" s="216"/>
      <c r="GF307" s="216"/>
      <c r="GG307" s="216"/>
      <c r="GH307" s="216"/>
      <c r="GI307" s="216"/>
      <c r="GJ307" s="216"/>
      <c r="GK307" s="216"/>
      <c r="GL307" s="216"/>
      <c r="GM307" s="216"/>
      <c r="GN307" s="216"/>
      <c r="GO307" s="216"/>
      <c r="GP307" s="216"/>
      <c r="GQ307" s="216"/>
      <c r="GR307" s="216"/>
      <c r="GS307" s="216"/>
      <c r="GT307" s="216"/>
      <c r="GU307" s="216"/>
      <c r="GV307" s="216"/>
      <c r="GW307" s="216"/>
      <c r="GX307" s="216"/>
      <c r="GY307" s="216"/>
      <c r="GZ307" s="216"/>
      <c r="HA307" s="216"/>
      <c r="HB307" s="216"/>
      <c r="HC307" s="216"/>
      <c r="HD307" s="216"/>
      <c r="HE307" s="216"/>
      <c r="HF307" s="216"/>
      <c r="HG307" s="216"/>
      <c r="HH307" s="216"/>
      <c r="HI307" s="216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16"/>
      <c r="HY307" s="216"/>
      <c r="HZ307" s="216"/>
      <c r="IA307" s="216"/>
      <c r="IB307" s="216"/>
      <c r="IC307" s="216"/>
      <c r="ID307" s="216"/>
      <c r="IE307" s="216"/>
      <c r="IF307" s="216"/>
      <c r="IG307" s="216"/>
      <c r="IH307" s="216"/>
      <c r="II307" s="216"/>
      <c r="IJ307" s="216"/>
      <c r="IK307" s="216"/>
    </row>
    <row r="308" spans="1:245" s="54" customFormat="1" ht="15.75" outlineLevel="1" x14ac:dyDescent="0.2">
      <c r="A308" s="29">
        <v>9</v>
      </c>
      <c r="B308" s="29" t="s">
        <v>274</v>
      </c>
      <c r="C308" s="31">
        <f>SUM(C309:C313)</f>
        <v>4.07</v>
      </c>
      <c r="D308" s="31">
        <f t="shared" ref="D308:P308" si="430">SUM(D309:D313)</f>
        <v>3550</v>
      </c>
      <c r="E308" s="31">
        <f t="shared" si="430"/>
        <v>3550</v>
      </c>
      <c r="F308" s="31">
        <f t="shared" si="430"/>
        <v>0</v>
      </c>
      <c r="G308" s="31">
        <f t="shared" si="430"/>
        <v>3550</v>
      </c>
      <c r="H308" s="31">
        <f t="shared" si="430"/>
        <v>0</v>
      </c>
      <c r="I308" s="31">
        <f t="shared" si="430"/>
        <v>0</v>
      </c>
      <c r="J308" s="31">
        <f t="shared" si="430"/>
        <v>0</v>
      </c>
      <c r="K308" s="31">
        <f t="shared" si="430"/>
        <v>0</v>
      </c>
      <c r="L308" s="31">
        <f t="shared" si="430"/>
        <v>0</v>
      </c>
      <c r="M308" s="31">
        <f t="shared" si="430"/>
        <v>0</v>
      </c>
      <c r="N308" s="31">
        <f t="shared" si="430"/>
        <v>0</v>
      </c>
      <c r="O308" s="31">
        <f t="shared" si="430"/>
        <v>0</v>
      </c>
      <c r="P308" s="31">
        <f t="shared" si="430"/>
        <v>0</v>
      </c>
      <c r="Q308" s="52" t="s">
        <v>41</v>
      </c>
      <c r="R308" s="72" t="s">
        <v>41</v>
      </c>
      <c r="S308" s="72" t="s">
        <v>41</v>
      </c>
      <c r="T308" s="72" t="s">
        <v>41</v>
      </c>
      <c r="U308" s="72" t="s">
        <v>41</v>
      </c>
      <c r="V308" s="72" t="s">
        <v>41</v>
      </c>
      <c r="W308" s="72" t="s">
        <v>41</v>
      </c>
      <c r="X308" s="52" t="s">
        <v>41</v>
      </c>
      <c r="Y308" s="52" t="s">
        <v>41</v>
      </c>
      <c r="Z308" s="52" t="s">
        <v>41</v>
      </c>
      <c r="AA308" s="52" t="s">
        <v>41</v>
      </c>
      <c r="AB308" s="52" t="s">
        <v>41</v>
      </c>
      <c r="AC308" s="52" t="s">
        <v>41</v>
      </c>
      <c r="AD308" s="52" t="s">
        <v>41</v>
      </c>
      <c r="AE308" s="52" t="s">
        <v>41</v>
      </c>
      <c r="AF308" s="52" t="s">
        <v>41</v>
      </c>
      <c r="AG308" s="52" t="s">
        <v>41</v>
      </c>
      <c r="AH308" s="52" t="s">
        <v>41</v>
      </c>
      <c r="AI308" s="52" t="s">
        <v>41</v>
      </c>
      <c r="AJ308" s="52" t="s">
        <v>41</v>
      </c>
      <c r="AK308" s="52" t="s">
        <v>41</v>
      </c>
      <c r="AL308" s="52" t="s">
        <v>41</v>
      </c>
      <c r="AM308" s="52" t="s">
        <v>41</v>
      </c>
      <c r="AN308" s="52" t="s">
        <v>41</v>
      </c>
      <c r="AO308" s="52" t="s">
        <v>41</v>
      </c>
      <c r="AP308" s="102"/>
      <c r="AZ308" s="34">
        <f t="shared" si="376"/>
        <v>3550</v>
      </c>
      <c r="BA308" s="34">
        <f t="shared" si="377"/>
        <v>0</v>
      </c>
    </row>
    <row r="309" spans="1:245" s="163" customFormat="1" ht="31.5" outlineLevel="2" x14ac:dyDescent="0.2">
      <c r="A309" s="99" t="s">
        <v>275</v>
      </c>
      <c r="B309" s="63" t="s">
        <v>553</v>
      </c>
      <c r="C309" s="58">
        <v>2.6</v>
      </c>
      <c r="D309" s="58">
        <f t="shared" si="362"/>
        <v>660</v>
      </c>
      <c r="E309" s="58">
        <f t="shared" ref="E309:E311" si="431">SUM(F309:H309)</f>
        <v>660</v>
      </c>
      <c r="F309" s="58">
        <v>0</v>
      </c>
      <c r="G309" s="58">
        <v>660</v>
      </c>
      <c r="H309" s="59">
        <v>0</v>
      </c>
      <c r="I309" s="58">
        <f t="shared" ref="I309:I311" si="432">SUM(J309:L309)</f>
        <v>0</v>
      </c>
      <c r="J309" s="59">
        <v>0</v>
      </c>
      <c r="K309" s="58">
        <v>0</v>
      </c>
      <c r="L309" s="58">
        <v>0</v>
      </c>
      <c r="M309" s="58">
        <f t="shared" ref="M309:M311" si="433">SUM(N309:P309)</f>
        <v>0</v>
      </c>
      <c r="N309" s="59">
        <v>0</v>
      </c>
      <c r="O309" s="58">
        <v>0</v>
      </c>
      <c r="P309" s="58">
        <v>0</v>
      </c>
      <c r="Q309" s="58" t="s">
        <v>163</v>
      </c>
      <c r="R309" s="74">
        <f t="shared" ref="R309:R311" si="434">W309+30</f>
        <v>44360</v>
      </c>
      <c r="S309" s="74" t="s">
        <v>495</v>
      </c>
      <c r="T309" s="74" t="s">
        <v>495</v>
      </c>
      <c r="U309" s="74" t="s">
        <v>495</v>
      </c>
      <c r="V309" s="74" t="s">
        <v>495</v>
      </c>
      <c r="W309" s="74">
        <v>44330</v>
      </c>
      <c r="X309" s="74"/>
      <c r="Y309" s="74"/>
      <c r="Z309" s="74"/>
      <c r="AA309" s="74"/>
      <c r="AB309" s="74"/>
      <c r="AC309" s="74" t="s">
        <v>41</v>
      </c>
      <c r="AD309" s="74" t="s">
        <v>41</v>
      </c>
      <c r="AE309" s="74" t="s">
        <v>41</v>
      </c>
      <c r="AF309" s="74" t="s">
        <v>41</v>
      </c>
      <c r="AG309" s="58"/>
      <c r="AH309" s="58"/>
      <c r="AI309" s="58"/>
      <c r="AJ309" s="58"/>
      <c r="AK309" s="58"/>
      <c r="AL309" s="58"/>
      <c r="AM309" s="58"/>
      <c r="AN309" s="58"/>
      <c r="AO309" s="58"/>
      <c r="AP309" s="146" t="s">
        <v>504</v>
      </c>
      <c r="AZ309" s="34">
        <f t="shared" si="376"/>
        <v>660</v>
      </c>
      <c r="BA309" s="34">
        <f t="shared" si="377"/>
        <v>0</v>
      </c>
    </row>
    <row r="310" spans="1:245" s="161" customFormat="1" ht="15.75" outlineLevel="2" x14ac:dyDescent="0.25">
      <c r="A310" s="99" t="s">
        <v>277</v>
      </c>
      <c r="B310" s="63" t="s">
        <v>554</v>
      </c>
      <c r="C310" s="58">
        <v>0.1</v>
      </c>
      <c r="D310" s="58">
        <f t="shared" si="362"/>
        <v>490</v>
      </c>
      <c r="E310" s="58">
        <f t="shared" si="431"/>
        <v>490</v>
      </c>
      <c r="F310" s="58">
        <v>0</v>
      </c>
      <c r="G310" s="58">
        <v>490</v>
      </c>
      <c r="H310" s="59">
        <v>0</v>
      </c>
      <c r="I310" s="58">
        <f t="shared" si="432"/>
        <v>0</v>
      </c>
      <c r="J310" s="59">
        <v>0</v>
      </c>
      <c r="K310" s="58">
        <v>0</v>
      </c>
      <c r="L310" s="58">
        <v>0</v>
      </c>
      <c r="M310" s="58">
        <f t="shared" si="433"/>
        <v>0</v>
      </c>
      <c r="N310" s="59">
        <v>0</v>
      </c>
      <c r="O310" s="58">
        <v>0</v>
      </c>
      <c r="P310" s="58">
        <v>0</v>
      </c>
      <c r="Q310" s="58" t="s">
        <v>163</v>
      </c>
      <c r="R310" s="74">
        <f t="shared" si="434"/>
        <v>44360</v>
      </c>
      <c r="S310" s="74" t="s">
        <v>495</v>
      </c>
      <c r="T310" s="74" t="s">
        <v>495</v>
      </c>
      <c r="U310" s="74" t="s">
        <v>495</v>
      </c>
      <c r="V310" s="74" t="s">
        <v>495</v>
      </c>
      <c r="W310" s="74">
        <v>44330</v>
      </c>
      <c r="X310" s="74"/>
      <c r="Y310" s="74"/>
      <c r="Z310" s="74"/>
      <c r="AA310" s="74"/>
      <c r="AB310" s="74"/>
      <c r="AC310" s="74" t="s">
        <v>41</v>
      </c>
      <c r="AD310" s="74" t="s">
        <v>41</v>
      </c>
      <c r="AE310" s="74" t="s">
        <v>41</v>
      </c>
      <c r="AF310" s="74" t="s">
        <v>41</v>
      </c>
      <c r="AG310" s="58"/>
      <c r="AH310" s="58"/>
      <c r="AI310" s="58"/>
      <c r="AJ310" s="58"/>
      <c r="AK310" s="58"/>
      <c r="AL310" s="58"/>
      <c r="AM310" s="58"/>
      <c r="AN310" s="58"/>
      <c r="AO310" s="58"/>
      <c r="AP310" s="146" t="s">
        <v>504</v>
      </c>
      <c r="AZ310" s="34">
        <f t="shared" si="376"/>
        <v>490</v>
      </c>
      <c r="BA310" s="34">
        <f t="shared" si="377"/>
        <v>0</v>
      </c>
    </row>
    <row r="311" spans="1:245" s="135" customFormat="1" ht="15.75" outlineLevel="2" x14ac:dyDescent="0.2">
      <c r="A311" s="99" t="s">
        <v>279</v>
      </c>
      <c r="B311" s="63" t="s">
        <v>280</v>
      </c>
      <c r="C311" s="58">
        <v>0</v>
      </c>
      <c r="D311" s="58">
        <f t="shared" si="362"/>
        <v>800</v>
      </c>
      <c r="E311" s="58">
        <f t="shared" si="431"/>
        <v>800</v>
      </c>
      <c r="F311" s="58">
        <v>0</v>
      </c>
      <c r="G311" s="58">
        <f>8000*0.1</f>
        <v>800</v>
      </c>
      <c r="H311" s="59">
        <v>0</v>
      </c>
      <c r="I311" s="58">
        <f t="shared" si="432"/>
        <v>0</v>
      </c>
      <c r="J311" s="59">
        <v>0</v>
      </c>
      <c r="K311" s="58">
        <v>0</v>
      </c>
      <c r="L311" s="58">
        <v>0</v>
      </c>
      <c r="M311" s="58">
        <f t="shared" si="433"/>
        <v>0</v>
      </c>
      <c r="N311" s="59">
        <v>0</v>
      </c>
      <c r="O311" s="58">
        <v>0</v>
      </c>
      <c r="P311" s="58">
        <v>0</v>
      </c>
      <c r="Q311" s="58" t="s">
        <v>214</v>
      </c>
      <c r="R311" s="74">
        <f t="shared" si="434"/>
        <v>44364</v>
      </c>
      <c r="S311" s="74">
        <v>44246</v>
      </c>
      <c r="T311" s="74">
        <f t="shared" ref="T311" si="435">S311+10</f>
        <v>44256</v>
      </c>
      <c r="U311" s="74">
        <f t="shared" ref="U311" si="436">T311+8</f>
        <v>44264</v>
      </c>
      <c r="V311" s="74">
        <f t="shared" ref="V311" si="437">U311+10</f>
        <v>44274</v>
      </c>
      <c r="W311" s="82">
        <f t="shared" ref="W311" si="438">V311+60</f>
        <v>44334</v>
      </c>
      <c r="X311" s="74"/>
      <c r="Y311" s="74"/>
      <c r="Z311" s="74"/>
      <c r="AA311" s="74"/>
      <c r="AB311" s="74"/>
      <c r="AC311" s="74" t="s">
        <v>41</v>
      </c>
      <c r="AD311" s="74" t="s">
        <v>41</v>
      </c>
      <c r="AE311" s="74" t="s">
        <v>41</v>
      </c>
      <c r="AF311" s="74" t="s">
        <v>41</v>
      </c>
      <c r="AG311" s="58"/>
      <c r="AH311" s="58"/>
      <c r="AI311" s="58"/>
      <c r="AJ311" s="58"/>
      <c r="AK311" s="58"/>
      <c r="AL311" s="58"/>
      <c r="AM311" s="58"/>
      <c r="AN311" s="58"/>
      <c r="AO311" s="58"/>
      <c r="AP311" s="135" t="s">
        <v>555</v>
      </c>
      <c r="AZ311" s="34">
        <f t="shared" si="376"/>
        <v>800</v>
      </c>
      <c r="BA311" s="34">
        <f t="shared" si="377"/>
        <v>0</v>
      </c>
    </row>
    <row r="312" spans="1:245" s="135" customFormat="1" ht="15.75" outlineLevel="2" x14ac:dyDescent="0.2">
      <c r="A312" s="99" t="s">
        <v>283</v>
      </c>
      <c r="B312" s="63" t="s">
        <v>920</v>
      </c>
      <c r="C312" s="58">
        <v>0.37</v>
      </c>
      <c r="D312" s="58">
        <f t="shared" ref="D312" si="439">E312+I312+M312</f>
        <v>800</v>
      </c>
      <c r="E312" s="58">
        <f t="shared" ref="E312" si="440">SUM(F312:H312)</f>
        <v>800</v>
      </c>
      <c r="F312" s="58">
        <v>0</v>
      </c>
      <c r="G312" s="58">
        <f>8000*0.1</f>
        <v>800</v>
      </c>
      <c r="H312" s="59">
        <v>0</v>
      </c>
      <c r="I312" s="58">
        <f t="shared" ref="I312" si="441">SUM(J312:L312)</f>
        <v>0</v>
      </c>
      <c r="J312" s="59">
        <v>0</v>
      </c>
      <c r="K312" s="58">
        <v>0</v>
      </c>
      <c r="L312" s="58">
        <v>0</v>
      </c>
      <c r="M312" s="58">
        <f t="shared" ref="M312" si="442">SUM(N312:P312)</f>
        <v>0</v>
      </c>
      <c r="N312" s="59">
        <v>0</v>
      </c>
      <c r="O312" s="58">
        <v>0</v>
      </c>
      <c r="P312" s="58">
        <v>0</v>
      </c>
      <c r="Q312" s="58" t="s">
        <v>214</v>
      </c>
      <c r="R312" s="74">
        <f t="shared" ref="R312" si="443">W312+30</f>
        <v>44364</v>
      </c>
      <c r="S312" s="74">
        <v>44246</v>
      </c>
      <c r="T312" s="74">
        <f t="shared" ref="T312" si="444">S312+10</f>
        <v>44256</v>
      </c>
      <c r="U312" s="74">
        <f t="shared" ref="U312" si="445">T312+8</f>
        <v>44264</v>
      </c>
      <c r="V312" s="74">
        <f t="shared" ref="V312" si="446">U312+10</f>
        <v>44274</v>
      </c>
      <c r="W312" s="82">
        <f t="shared" ref="W312" si="447">V312+60</f>
        <v>44334</v>
      </c>
      <c r="X312" s="74"/>
      <c r="Y312" s="74"/>
      <c r="Z312" s="74"/>
      <c r="AA312" s="74"/>
      <c r="AB312" s="74"/>
      <c r="AC312" s="74" t="s">
        <v>41</v>
      </c>
      <c r="AD312" s="74" t="s">
        <v>41</v>
      </c>
      <c r="AE312" s="74" t="s">
        <v>41</v>
      </c>
      <c r="AF312" s="74" t="s">
        <v>41</v>
      </c>
      <c r="AG312" s="58"/>
      <c r="AH312" s="58"/>
      <c r="AI312" s="58"/>
      <c r="AJ312" s="58"/>
      <c r="AK312" s="58"/>
      <c r="AL312" s="58"/>
      <c r="AM312" s="58"/>
      <c r="AN312" s="58"/>
      <c r="AO312" s="58"/>
      <c r="AP312" s="135" t="s">
        <v>555</v>
      </c>
      <c r="AZ312" s="34">
        <f t="shared" ref="AZ312" si="448">SUM(F312:H312)</f>
        <v>800</v>
      </c>
      <c r="BA312" s="34">
        <f t="shared" ref="BA312" si="449">AZ312-E312</f>
        <v>0</v>
      </c>
    </row>
    <row r="313" spans="1:245" s="135" customFormat="1" ht="15.75" outlineLevel="2" x14ac:dyDescent="0.2">
      <c r="A313" s="99" t="s">
        <v>286</v>
      </c>
      <c r="B313" s="63" t="s">
        <v>921</v>
      </c>
      <c r="C313" s="58">
        <v>1</v>
      </c>
      <c r="D313" s="58">
        <f t="shared" ref="D313" si="450">E313+I313+M313</f>
        <v>800</v>
      </c>
      <c r="E313" s="58">
        <f t="shared" ref="E313" si="451">SUM(F313:H313)</f>
        <v>800</v>
      </c>
      <c r="F313" s="58">
        <v>0</v>
      </c>
      <c r="G313" s="58">
        <f>8000*0.1</f>
        <v>800</v>
      </c>
      <c r="H313" s="59">
        <v>0</v>
      </c>
      <c r="I313" s="58">
        <f t="shared" ref="I313" si="452">SUM(J313:L313)</f>
        <v>0</v>
      </c>
      <c r="J313" s="59">
        <v>0</v>
      </c>
      <c r="K313" s="58">
        <v>0</v>
      </c>
      <c r="L313" s="58">
        <v>0</v>
      </c>
      <c r="M313" s="58">
        <f t="shared" ref="M313" si="453">SUM(N313:P313)</f>
        <v>0</v>
      </c>
      <c r="N313" s="59">
        <v>0</v>
      </c>
      <c r="O313" s="58">
        <v>0</v>
      </c>
      <c r="P313" s="58">
        <v>0</v>
      </c>
      <c r="Q313" s="58" t="s">
        <v>214</v>
      </c>
      <c r="R313" s="74">
        <f t="shared" ref="R313" si="454">W313+30</f>
        <v>44364</v>
      </c>
      <c r="S313" s="74">
        <v>44246</v>
      </c>
      <c r="T313" s="74">
        <f t="shared" ref="T313" si="455">S313+10</f>
        <v>44256</v>
      </c>
      <c r="U313" s="74">
        <f t="shared" ref="U313" si="456">T313+8</f>
        <v>44264</v>
      </c>
      <c r="V313" s="74">
        <f t="shared" ref="V313" si="457">U313+10</f>
        <v>44274</v>
      </c>
      <c r="W313" s="82">
        <f t="shared" ref="W313" si="458">V313+60</f>
        <v>44334</v>
      </c>
      <c r="X313" s="74"/>
      <c r="Y313" s="74"/>
      <c r="Z313" s="74"/>
      <c r="AA313" s="74"/>
      <c r="AB313" s="74"/>
      <c r="AC313" s="74" t="s">
        <v>41</v>
      </c>
      <c r="AD313" s="74" t="s">
        <v>41</v>
      </c>
      <c r="AE313" s="74" t="s">
        <v>41</v>
      </c>
      <c r="AF313" s="74" t="s">
        <v>41</v>
      </c>
      <c r="AG313" s="58"/>
      <c r="AH313" s="58"/>
      <c r="AI313" s="58"/>
      <c r="AJ313" s="58"/>
      <c r="AK313" s="58"/>
      <c r="AL313" s="58"/>
      <c r="AM313" s="58"/>
      <c r="AN313" s="58"/>
      <c r="AO313" s="58"/>
      <c r="AP313" s="135" t="s">
        <v>555</v>
      </c>
      <c r="AZ313" s="34">
        <f t="shared" ref="AZ313" si="459">SUM(F313:H313)</f>
        <v>800</v>
      </c>
      <c r="BA313" s="34">
        <f t="shared" ref="BA313" si="460">AZ313-E313</f>
        <v>0</v>
      </c>
    </row>
    <row r="314" spans="1:245" s="54" customFormat="1" ht="15.75" outlineLevel="1" x14ac:dyDescent="0.2">
      <c r="A314" s="29">
        <v>10</v>
      </c>
      <c r="B314" s="29" t="s">
        <v>308</v>
      </c>
      <c r="C314" s="31">
        <f>SUM(C315:C316)</f>
        <v>5.2</v>
      </c>
      <c r="D314" s="31">
        <f t="shared" ref="D314:P314" si="461">SUM(D315:D316)</f>
        <v>4999.9841666666543</v>
      </c>
      <c r="E314" s="31">
        <f t="shared" si="461"/>
        <v>4999.9841666666543</v>
      </c>
      <c r="F314" s="31">
        <f t="shared" si="461"/>
        <v>0</v>
      </c>
      <c r="G314" s="31">
        <f t="shared" si="461"/>
        <v>4999.9841666666543</v>
      </c>
      <c r="H314" s="31">
        <f t="shared" si="461"/>
        <v>0</v>
      </c>
      <c r="I314" s="31">
        <f t="shared" si="461"/>
        <v>0</v>
      </c>
      <c r="J314" s="31">
        <f t="shared" si="461"/>
        <v>0</v>
      </c>
      <c r="K314" s="31">
        <f t="shared" si="461"/>
        <v>0</v>
      </c>
      <c r="L314" s="31">
        <f t="shared" si="461"/>
        <v>0</v>
      </c>
      <c r="M314" s="31">
        <f t="shared" si="461"/>
        <v>0</v>
      </c>
      <c r="N314" s="31">
        <f t="shared" si="461"/>
        <v>0</v>
      </c>
      <c r="O314" s="31">
        <f t="shared" si="461"/>
        <v>0</v>
      </c>
      <c r="P314" s="31">
        <f t="shared" si="461"/>
        <v>0</v>
      </c>
      <c r="Q314" s="52" t="s">
        <v>41</v>
      </c>
      <c r="R314" s="72" t="s">
        <v>41</v>
      </c>
      <c r="S314" s="72" t="s">
        <v>41</v>
      </c>
      <c r="T314" s="72" t="s">
        <v>41</v>
      </c>
      <c r="U314" s="72" t="s">
        <v>41</v>
      </c>
      <c r="V314" s="72" t="s">
        <v>41</v>
      </c>
      <c r="W314" s="72" t="s">
        <v>41</v>
      </c>
      <c r="X314" s="52" t="s">
        <v>41</v>
      </c>
      <c r="Y314" s="52" t="s">
        <v>41</v>
      </c>
      <c r="Z314" s="52" t="s">
        <v>41</v>
      </c>
      <c r="AA314" s="52" t="s">
        <v>41</v>
      </c>
      <c r="AB314" s="52" t="s">
        <v>41</v>
      </c>
      <c r="AC314" s="52" t="s">
        <v>41</v>
      </c>
      <c r="AD314" s="52" t="s">
        <v>41</v>
      </c>
      <c r="AE314" s="52" t="s">
        <v>41</v>
      </c>
      <c r="AF314" s="52" t="s">
        <v>41</v>
      </c>
      <c r="AG314" s="52" t="s">
        <v>41</v>
      </c>
      <c r="AH314" s="52" t="s">
        <v>41</v>
      </c>
      <c r="AI314" s="52" t="s">
        <v>41</v>
      </c>
      <c r="AJ314" s="52" t="s">
        <v>41</v>
      </c>
      <c r="AK314" s="52" t="s">
        <v>41</v>
      </c>
      <c r="AL314" s="52" t="s">
        <v>41</v>
      </c>
      <c r="AM314" s="52" t="s">
        <v>41</v>
      </c>
      <c r="AN314" s="52" t="s">
        <v>41</v>
      </c>
      <c r="AO314" s="52" t="s">
        <v>41</v>
      </c>
      <c r="AP314" s="102"/>
      <c r="AZ314" s="34">
        <f t="shared" si="376"/>
        <v>4999.9841666666543</v>
      </c>
      <c r="BA314" s="34">
        <f t="shared" si="377"/>
        <v>0</v>
      </c>
    </row>
    <row r="315" spans="1:245" s="166" customFormat="1" ht="31.5" outlineLevel="2" x14ac:dyDescent="0.2">
      <c r="A315" s="99" t="s">
        <v>309</v>
      </c>
      <c r="B315" s="63" t="s">
        <v>561</v>
      </c>
      <c r="C315" s="58">
        <v>0</v>
      </c>
      <c r="D315" s="58">
        <f t="shared" si="362"/>
        <v>4415.32</v>
      </c>
      <c r="E315" s="58">
        <f t="shared" ref="E315:E316" si="462">SUM(F315:H315)</f>
        <v>4415.32</v>
      </c>
      <c r="F315" s="58">
        <v>0</v>
      </c>
      <c r="G315" s="58">
        <v>4415.32</v>
      </c>
      <c r="H315" s="59">
        <v>0</v>
      </c>
      <c r="I315" s="58">
        <f t="shared" ref="I315:I316" si="463">SUM(J315:L315)</f>
        <v>0</v>
      </c>
      <c r="J315" s="59">
        <v>0</v>
      </c>
      <c r="K315" s="58">
        <v>0</v>
      </c>
      <c r="L315" s="58">
        <v>0</v>
      </c>
      <c r="M315" s="58">
        <f t="shared" ref="M315:M316" si="464">SUM(N315:P315)</f>
        <v>0</v>
      </c>
      <c r="N315" s="59">
        <v>0</v>
      </c>
      <c r="O315" s="58">
        <v>0</v>
      </c>
      <c r="P315" s="58">
        <v>0</v>
      </c>
      <c r="Q315" s="58" t="s">
        <v>163</v>
      </c>
      <c r="R315" s="74">
        <f>W315+30</f>
        <v>44363</v>
      </c>
      <c r="S315" s="74" t="s">
        <v>495</v>
      </c>
      <c r="T315" s="74" t="s">
        <v>495</v>
      </c>
      <c r="U315" s="74" t="s">
        <v>495</v>
      </c>
      <c r="V315" s="74" t="s">
        <v>495</v>
      </c>
      <c r="W315" s="74">
        <v>44333</v>
      </c>
      <c r="X315" s="74"/>
      <c r="Y315" s="74"/>
      <c r="Z315" s="74"/>
      <c r="AA315" s="74"/>
      <c r="AB315" s="74"/>
      <c r="AC315" s="74" t="s">
        <v>41</v>
      </c>
      <c r="AD315" s="74" t="s">
        <v>41</v>
      </c>
      <c r="AE315" s="74" t="s">
        <v>41</v>
      </c>
      <c r="AF315" s="74" t="s">
        <v>41</v>
      </c>
      <c r="AG315" s="58"/>
      <c r="AH315" s="58"/>
      <c r="AI315" s="58"/>
      <c r="AJ315" s="58"/>
      <c r="AK315" s="58"/>
      <c r="AL315" s="58"/>
      <c r="AM315" s="58"/>
      <c r="AN315" s="58"/>
      <c r="AO315" s="58"/>
      <c r="AP315" s="132"/>
      <c r="AZ315" s="34">
        <f t="shared" si="376"/>
        <v>4415.32</v>
      </c>
      <c r="BA315" s="34">
        <f t="shared" si="377"/>
        <v>0</v>
      </c>
    </row>
    <row r="316" spans="1:245" s="167" customFormat="1" ht="15.75" outlineLevel="2" x14ac:dyDescent="0.2">
      <c r="A316" s="99" t="s">
        <v>311</v>
      </c>
      <c r="B316" s="63" t="s">
        <v>562</v>
      </c>
      <c r="C316" s="58">
        <v>5.2</v>
      </c>
      <c r="D316" s="58">
        <f t="shared" si="362"/>
        <v>584.66416666665464</v>
      </c>
      <c r="E316" s="58">
        <f t="shared" si="462"/>
        <v>584.66416666665464</v>
      </c>
      <c r="F316" s="58">
        <v>0</v>
      </c>
      <c r="G316" s="58">
        <v>584.66416666665464</v>
      </c>
      <c r="H316" s="59">
        <v>0</v>
      </c>
      <c r="I316" s="58">
        <f t="shared" si="463"/>
        <v>0</v>
      </c>
      <c r="J316" s="59">
        <v>0</v>
      </c>
      <c r="K316" s="58">
        <v>0</v>
      </c>
      <c r="L316" s="58">
        <v>0</v>
      </c>
      <c r="M316" s="58">
        <f t="shared" si="464"/>
        <v>0</v>
      </c>
      <c r="N316" s="59">
        <v>0</v>
      </c>
      <c r="O316" s="58">
        <v>0</v>
      </c>
      <c r="P316" s="58">
        <v>0</v>
      </c>
      <c r="Q316" s="58" t="s">
        <v>214</v>
      </c>
      <c r="R316" s="74">
        <f>W316+30</f>
        <v>44364</v>
      </c>
      <c r="S316" s="74">
        <v>44247</v>
      </c>
      <c r="T316" s="74">
        <f>S316+10</f>
        <v>44257</v>
      </c>
      <c r="U316" s="74">
        <f>T316+7</f>
        <v>44264</v>
      </c>
      <c r="V316" s="74">
        <f>U316+10</f>
        <v>44274</v>
      </c>
      <c r="W316" s="82">
        <f t="shared" ref="W316" si="465">V316+60</f>
        <v>44334</v>
      </c>
      <c r="X316" s="74"/>
      <c r="Y316" s="74"/>
      <c r="Z316" s="74"/>
      <c r="AA316" s="74"/>
      <c r="AB316" s="74"/>
      <c r="AC316" s="74" t="s">
        <v>41</v>
      </c>
      <c r="AD316" s="74" t="s">
        <v>41</v>
      </c>
      <c r="AE316" s="74" t="s">
        <v>41</v>
      </c>
      <c r="AF316" s="74" t="s">
        <v>41</v>
      </c>
      <c r="AG316" s="58"/>
      <c r="AH316" s="58"/>
      <c r="AI316" s="58"/>
      <c r="AJ316" s="58"/>
      <c r="AK316" s="58"/>
      <c r="AL316" s="58"/>
      <c r="AM316" s="58"/>
      <c r="AN316" s="58"/>
      <c r="AO316" s="58"/>
      <c r="AP316" s="146" t="s">
        <v>523</v>
      </c>
      <c r="AZ316" s="34">
        <f t="shared" si="376"/>
        <v>584.66416666665464</v>
      </c>
      <c r="BA316" s="34">
        <f t="shared" si="377"/>
        <v>0</v>
      </c>
    </row>
    <row r="317" spans="1:245" s="54" customFormat="1" ht="15.75" outlineLevel="1" x14ac:dyDescent="0.2">
      <c r="A317" s="29">
        <v>11</v>
      </c>
      <c r="B317" s="29" t="s">
        <v>327</v>
      </c>
      <c r="C317" s="31">
        <f>SUM(C318:C321)</f>
        <v>7</v>
      </c>
      <c r="D317" s="31">
        <f t="shared" ref="D317:P317" si="466">SUM(D318:D321)</f>
        <v>2740.05125</v>
      </c>
      <c r="E317" s="31">
        <f t="shared" si="466"/>
        <v>2740.05125</v>
      </c>
      <c r="F317" s="31">
        <f t="shared" si="466"/>
        <v>0</v>
      </c>
      <c r="G317" s="31">
        <f t="shared" si="466"/>
        <v>2740.05125</v>
      </c>
      <c r="H317" s="31">
        <f t="shared" si="466"/>
        <v>0</v>
      </c>
      <c r="I317" s="31">
        <f t="shared" si="466"/>
        <v>0</v>
      </c>
      <c r="J317" s="31">
        <f t="shared" si="466"/>
        <v>0</v>
      </c>
      <c r="K317" s="31">
        <f t="shared" si="466"/>
        <v>0</v>
      </c>
      <c r="L317" s="31">
        <f t="shared" si="466"/>
        <v>0</v>
      </c>
      <c r="M317" s="31">
        <f t="shared" si="466"/>
        <v>0</v>
      </c>
      <c r="N317" s="31">
        <f t="shared" si="466"/>
        <v>0</v>
      </c>
      <c r="O317" s="31">
        <f t="shared" si="466"/>
        <v>0</v>
      </c>
      <c r="P317" s="31">
        <f t="shared" si="466"/>
        <v>0</v>
      </c>
      <c r="Q317" s="52" t="s">
        <v>41</v>
      </c>
      <c r="R317" s="72" t="s">
        <v>41</v>
      </c>
      <c r="S317" s="72" t="s">
        <v>41</v>
      </c>
      <c r="T317" s="72" t="s">
        <v>41</v>
      </c>
      <c r="U317" s="72" t="s">
        <v>41</v>
      </c>
      <c r="V317" s="72" t="s">
        <v>41</v>
      </c>
      <c r="W317" s="72" t="s">
        <v>41</v>
      </c>
      <c r="X317" s="52" t="s">
        <v>41</v>
      </c>
      <c r="Y317" s="52" t="s">
        <v>41</v>
      </c>
      <c r="Z317" s="52" t="s">
        <v>41</v>
      </c>
      <c r="AA317" s="52" t="s">
        <v>41</v>
      </c>
      <c r="AB317" s="52" t="s">
        <v>41</v>
      </c>
      <c r="AC317" s="52" t="s">
        <v>41</v>
      </c>
      <c r="AD317" s="52" t="s">
        <v>41</v>
      </c>
      <c r="AE317" s="52" t="s">
        <v>41</v>
      </c>
      <c r="AF317" s="52" t="s">
        <v>41</v>
      </c>
      <c r="AG317" s="52" t="s">
        <v>41</v>
      </c>
      <c r="AH317" s="52" t="s">
        <v>41</v>
      </c>
      <c r="AI317" s="52" t="s">
        <v>41</v>
      </c>
      <c r="AJ317" s="52" t="s">
        <v>41</v>
      </c>
      <c r="AK317" s="52" t="s">
        <v>41</v>
      </c>
      <c r="AL317" s="52" t="s">
        <v>41</v>
      </c>
      <c r="AM317" s="52" t="s">
        <v>41</v>
      </c>
      <c r="AN317" s="52" t="s">
        <v>41</v>
      </c>
      <c r="AO317" s="52" t="s">
        <v>41</v>
      </c>
      <c r="AP317" s="102"/>
      <c r="AZ317" s="34">
        <f t="shared" si="376"/>
        <v>2740.05125</v>
      </c>
      <c r="BA317" s="34">
        <f t="shared" si="377"/>
        <v>0</v>
      </c>
    </row>
    <row r="318" spans="1:245" s="147" customFormat="1" ht="15.75" outlineLevel="2" x14ac:dyDescent="0.2">
      <c r="A318" s="99" t="s">
        <v>328</v>
      </c>
      <c r="B318" s="57" t="s">
        <v>565</v>
      </c>
      <c r="C318" s="58">
        <v>0</v>
      </c>
      <c r="D318" s="58">
        <f t="shared" si="362"/>
        <v>529.01165000000003</v>
      </c>
      <c r="E318" s="58">
        <f t="shared" ref="E318:E321" si="467">SUM(F318:H318)</f>
        <v>529.01165000000003</v>
      </c>
      <c r="F318" s="58">
        <v>0</v>
      </c>
      <c r="G318" s="58">
        <v>529.01165000000003</v>
      </c>
      <c r="H318" s="59">
        <v>0</v>
      </c>
      <c r="I318" s="58">
        <f t="shared" ref="I318:I321" si="468">SUM(J318:L318)</f>
        <v>0</v>
      </c>
      <c r="J318" s="59">
        <v>0</v>
      </c>
      <c r="K318" s="58">
        <v>0</v>
      </c>
      <c r="L318" s="58">
        <v>0</v>
      </c>
      <c r="M318" s="58">
        <f t="shared" ref="M318:M321" si="469">SUM(N318:P318)</f>
        <v>0</v>
      </c>
      <c r="N318" s="59">
        <v>0</v>
      </c>
      <c r="O318" s="58">
        <v>0</v>
      </c>
      <c r="P318" s="58">
        <v>0</v>
      </c>
      <c r="Q318" s="58" t="s">
        <v>163</v>
      </c>
      <c r="R318" s="74">
        <f t="shared" ref="R318:R321" si="470">W318+30</f>
        <v>44363</v>
      </c>
      <c r="S318" s="74" t="s">
        <v>503</v>
      </c>
      <c r="T318" s="74" t="s">
        <v>503</v>
      </c>
      <c r="U318" s="74" t="s">
        <v>503</v>
      </c>
      <c r="V318" s="74" t="s">
        <v>503</v>
      </c>
      <c r="W318" s="74">
        <v>44333</v>
      </c>
      <c r="X318" s="74"/>
      <c r="Y318" s="74"/>
      <c r="Z318" s="74"/>
      <c r="AA318" s="74"/>
      <c r="AB318" s="74"/>
      <c r="AC318" s="74" t="s">
        <v>41</v>
      </c>
      <c r="AD318" s="74" t="s">
        <v>41</v>
      </c>
      <c r="AE318" s="74" t="s">
        <v>41</v>
      </c>
      <c r="AF318" s="74" t="s">
        <v>41</v>
      </c>
      <c r="AG318" s="58"/>
      <c r="AH318" s="58"/>
      <c r="AI318" s="58"/>
      <c r="AJ318" s="58"/>
      <c r="AK318" s="58"/>
      <c r="AL318" s="58"/>
      <c r="AM318" s="58"/>
      <c r="AN318" s="58"/>
      <c r="AO318" s="58"/>
      <c r="AP318" s="146" t="s">
        <v>504</v>
      </c>
      <c r="AZ318" s="34">
        <f t="shared" si="376"/>
        <v>529.01165000000003</v>
      </c>
      <c r="BA318" s="34">
        <f t="shared" si="377"/>
        <v>0</v>
      </c>
    </row>
    <row r="319" spans="1:245" s="147" customFormat="1" ht="15.75" outlineLevel="2" x14ac:dyDescent="0.2">
      <c r="A319" s="99" t="s">
        <v>330</v>
      </c>
      <c r="B319" s="57" t="s">
        <v>566</v>
      </c>
      <c r="C319" s="58">
        <v>0</v>
      </c>
      <c r="D319" s="58">
        <f t="shared" si="362"/>
        <v>481.16135000000003</v>
      </c>
      <c r="E319" s="58">
        <f t="shared" si="467"/>
        <v>481.16135000000003</v>
      </c>
      <c r="F319" s="58">
        <v>0</v>
      </c>
      <c r="G319" s="58">
        <v>481.16135000000003</v>
      </c>
      <c r="H319" s="59">
        <v>0</v>
      </c>
      <c r="I319" s="58">
        <f t="shared" si="468"/>
        <v>0</v>
      </c>
      <c r="J319" s="59">
        <v>0</v>
      </c>
      <c r="K319" s="58">
        <v>0</v>
      </c>
      <c r="L319" s="58">
        <v>0</v>
      </c>
      <c r="M319" s="58">
        <f t="shared" si="469"/>
        <v>0</v>
      </c>
      <c r="N319" s="59">
        <v>0</v>
      </c>
      <c r="O319" s="58">
        <v>0</v>
      </c>
      <c r="P319" s="58">
        <v>0</v>
      </c>
      <c r="Q319" s="58" t="s">
        <v>163</v>
      </c>
      <c r="R319" s="74">
        <f t="shared" si="470"/>
        <v>44363</v>
      </c>
      <c r="S319" s="74" t="s">
        <v>503</v>
      </c>
      <c r="T319" s="74" t="s">
        <v>503</v>
      </c>
      <c r="U319" s="74" t="s">
        <v>503</v>
      </c>
      <c r="V319" s="74" t="s">
        <v>503</v>
      </c>
      <c r="W319" s="74">
        <v>44333</v>
      </c>
      <c r="X319" s="74"/>
      <c r="Y319" s="74"/>
      <c r="Z319" s="74"/>
      <c r="AA319" s="74"/>
      <c r="AB319" s="74"/>
      <c r="AC319" s="74" t="s">
        <v>41</v>
      </c>
      <c r="AD319" s="74" t="s">
        <v>41</v>
      </c>
      <c r="AE319" s="74" t="s">
        <v>41</v>
      </c>
      <c r="AF319" s="74" t="s">
        <v>41</v>
      </c>
      <c r="AG319" s="58"/>
      <c r="AH319" s="58"/>
      <c r="AI319" s="58"/>
      <c r="AJ319" s="58"/>
      <c r="AK319" s="58"/>
      <c r="AL319" s="58"/>
      <c r="AM319" s="58"/>
      <c r="AN319" s="58"/>
      <c r="AO319" s="58"/>
      <c r="AP319" s="146" t="s">
        <v>504</v>
      </c>
      <c r="AZ319" s="34">
        <f t="shared" si="376"/>
        <v>481.16135000000003</v>
      </c>
      <c r="BA319" s="34">
        <f t="shared" si="377"/>
        <v>0</v>
      </c>
    </row>
    <row r="320" spans="1:245" s="147" customFormat="1" ht="15.75" outlineLevel="2" x14ac:dyDescent="0.2">
      <c r="A320" s="99" t="s">
        <v>567</v>
      </c>
      <c r="B320" s="57" t="s">
        <v>568</v>
      </c>
      <c r="C320" s="58">
        <v>0</v>
      </c>
      <c r="D320" s="58">
        <f t="shared" si="362"/>
        <v>504.87824999999998</v>
      </c>
      <c r="E320" s="58">
        <f t="shared" si="467"/>
        <v>504.87824999999998</v>
      </c>
      <c r="F320" s="58">
        <v>0</v>
      </c>
      <c r="G320" s="58">
        <v>504.87824999999998</v>
      </c>
      <c r="H320" s="59">
        <v>0</v>
      </c>
      <c r="I320" s="58">
        <f t="shared" si="468"/>
        <v>0</v>
      </c>
      <c r="J320" s="59">
        <v>0</v>
      </c>
      <c r="K320" s="58">
        <v>0</v>
      </c>
      <c r="L320" s="58">
        <v>0</v>
      </c>
      <c r="M320" s="58">
        <f t="shared" si="469"/>
        <v>0</v>
      </c>
      <c r="N320" s="59">
        <v>0</v>
      </c>
      <c r="O320" s="58">
        <v>0</v>
      </c>
      <c r="P320" s="58">
        <v>0</v>
      </c>
      <c r="Q320" s="58" t="s">
        <v>163</v>
      </c>
      <c r="R320" s="74">
        <f t="shared" si="470"/>
        <v>44363</v>
      </c>
      <c r="S320" s="74" t="s">
        <v>503</v>
      </c>
      <c r="T320" s="74" t="s">
        <v>503</v>
      </c>
      <c r="U320" s="74" t="s">
        <v>503</v>
      </c>
      <c r="V320" s="74" t="s">
        <v>503</v>
      </c>
      <c r="W320" s="74">
        <v>44333</v>
      </c>
      <c r="X320" s="74"/>
      <c r="Y320" s="74"/>
      <c r="Z320" s="74"/>
      <c r="AA320" s="74"/>
      <c r="AB320" s="74"/>
      <c r="AC320" s="74" t="s">
        <v>41</v>
      </c>
      <c r="AD320" s="74" t="s">
        <v>41</v>
      </c>
      <c r="AE320" s="74" t="s">
        <v>41</v>
      </c>
      <c r="AF320" s="74" t="s">
        <v>41</v>
      </c>
      <c r="AG320" s="58"/>
      <c r="AH320" s="58"/>
      <c r="AI320" s="58"/>
      <c r="AJ320" s="58"/>
      <c r="AK320" s="58"/>
      <c r="AL320" s="58"/>
      <c r="AM320" s="58"/>
      <c r="AN320" s="58"/>
      <c r="AO320" s="58"/>
      <c r="AP320" s="146" t="s">
        <v>504</v>
      </c>
      <c r="AZ320" s="34">
        <f t="shared" si="376"/>
        <v>504.87824999999998</v>
      </c>
      <c r="BA320" s="34">
        <f t="shared" si="377"/>
        <v>0</v>
      </c>
    </row>
    <row r="321" spans="1:245" s="167" customFormat="1" ht="15.75" outlineLevel="2" x14ac:dyDescent="0.2">
      <c r="A321" s="99" t="s">
        <v>569</v>
      </c>
      <c r="B321" s="57" t="s">
        <v>570</v>
      </c>
      <c r="C321" s="58">
        <v>7</v>
      </c>
      <c r="D321" s="58">
        <f t="shared" si="362"/>
        <v>1225</v>
      </c>
      <c r="E321" s="58">
        <f t="shared" si="467"/>
        <v>1225</v>
      </c>
      <c r="F321" s="58">
        <v>0</v>
      </c>
      <c r="G321" s="58">
        <v>1225</v>
      </c>
      <c r="H321" s="59">
        <v>0</v>
      </c>
      <c r="I321" s="58">
        <f t="shared" si="468"/>
        <v>0</v>
      </c>
      <c r="J321" s="59">
        <v>0</v>
      </c>
      <c r="K321" s="58">
        <v>0</v>
      </c>
      <c r="L321" s="58">
        <v>0</v>
      </c>
      <c r="M321" s="58">
        <f t="shared" si="469"/>
        <v>0</v>
      </c>
      <c r="N321" s="59">
        <v>0</v>
      </c>
      <c r="O321" s="58">
        <v>0</v>
      </c>
      <c r="P321" s="58">
        <v>0</v>
      </c>
      <c r="Q321" s="58" t="s">
        <v>163</v>
      </c>
      <c r="R321" s="74">
        <f t="shared" si="470"/>
        <v>44363</v>
      </c>
      <c r="S321" s="74" t="s">
        <v>495</v>
      </c>
      <c r="T321" s="74" t="s">
        <v>495</v>
      </c>
      <c r="U321" s="74" t="s">
        <v>495</v>
      </c>
      <c r="V321" s="74" t="s">
        <v>495</v>
      </c>
      <c r="W321" s="74">
        <v>44333</v>
      </c>
      <c r="X321" s="74"/>
      <c r="Y321" s="74"/>
      <c r="Z321" s="74"/>
      <c r="AA321" s="74"/>
      <c r="AB321" s="74"/>
      <c r="AC321" s="74" t="s">
        <v>41</v>
      </c>
      <c r="AD321" s="74" t="s">
        <v>41</v>
      </c>
      <c r="AE321" s="74" t="s">
        <v>41</v>
      </c>
      <c r="AF321" s="74" t="s">
        <v>41</v>
      </c>
      <c r="AG321" s="58"/>
      <c r="AH321" s="58"/>
      <c r="AI321" s="58"/>
      <c r="AJ321" s="58"/>
      <c r="AK321" s="58"/>
      <c r="AL321" s="58"/>
      <c r="AM321" s="58"/>
      <c r="AN321" s="58"/>
      <c r="AO321" s="58"/>
      <c r="AP321" s="146" t="s">
        <v>504</v>
      </c>
      <c r="AZ321" s="34">
        <f t="shared" si="376"/>
        <v>1225</v>
      </c>
      <c r="BA321" s="34">
        <f t="shared" si="377"/>
        <v>0</v>
      </c>
    </row>
    <row r="322" spans="1:245" s="54" customFormat="1" ht="15.75" outlineLevel="1" x14ac:dyDescent="0.2">
      <c r="A322" s="29">
        <v>12</v>
      </c>
      <c r="B322" s="29" t="s">
        <v>332</v>
      </c>
      <c r="C322" s="31">
        <f>SUM(C323:C329)</f>
        <v>8.6999999999999993</v>
      </c>
      <c r="D322" s="31">
        <f t="shared" ref="D322:P322" si="471">SUM(D323:D329)</f>
        <v>5560.1049999999996</v>
      </c>
      <c r="E322" s="31">
        <f t="shared" si="471"/>
        <v>2860.105</v>
      </c>
      <c r="F322" s="31">
        <f t="shared" si="471"/>
        <v>0</v>
      </c>
      <c r="G322" s="31">
        <f t="shared" si="471"/>
        <v>2860.105</v>
      </c>
      <c r="H322" s="31">
        <f t="shared" si="471"/>
        <v>0</v>
      </c>
      <c r="I322" s="31">
        <f t="shared" si="471"/>
        <v>2700</v>
      </c>
      <c r="J322" s="31">
        <f t="shared" si="471"/>
        <v>0</v>
      </c>
      <c r="K322" s="31">
        <f t="shared" si="471"/>
        <v>2700</v>
      </c>
      <c r="L322" s="31">
        <f t="shared" si="471"/>
        <v>0</v>
      </c>
      <c r="M322" s="31">
        <f t="shared" si="471"/>
        <v>0</v>
      </c>
      <c r="N322" s="31">
        <f t="shared" si="471"/>
        <v>0</v>
      </c>
      <c r="O322" s="31">
        <f t="shared" si="471"/>
        <v>0</v>
      </c>
      <c r="P322" s="31">
        <f t="shared" si="471"/>
        <v>0</v>
      </c>
      <c r="Q322" s="52" t="s">
        <v>41</v>
      </c>
      <c r="R322" s="72" t="s">
        <v>41</v>
      </c>
      <c r="S322" s="72" t="s">
        <v>41</v>
      </c>
      <c r="T322" s="72" t="s">
        <v>41</v>
      </c>
      <c r="U322" s="72" t="s">
        <v>41</v>
      </c>
      <c r="V322" s="72" t="s">
        <v>41</v>
      </c>
      <c r="W322" s="72" t="s">
        <v>41</v>
      </c>
      <c r="X322" s="52" t="s">
        <v>41</v>
      </c>
      <c r="Y322" s="52" t="s">
        <v>41</v>
      </c>
      <c r="Z322" s="52" t="s">
        <v>41</v>
      </c>
      <c r="AA322" s="52" t="s">
        <v>41</v>
      </c>
      <c r="AB322" s="52" t="s">
        <v>41</v>
      </c>
      <c r="AC322" s="52" t="s">
        <v>41</v>
      </c>
      <c r="AD322" s="52" t="s">
        <v>41</v>
      </c>
      <c r="AE322" s="52" t="s">
        <v>41</v>
      </c>
      <c r="AF322" s="52" t="s">
        <v>41</v>
      </c>
      <c r="AG322" s="52" t="s">
        <v>41</v>
      </c>
      <c r="AH322" s="52" t="s">
        <v>41</v>
      </c>
      <c r="AI322" s="52" t="s">
        <v>41</v>
      </c>
      <c r="AJ322" s="52" t="s">
        <v>41</v>
      </c>
      <c r="AK322" s="52" t="s">
        <v>41</v>
      </c>
      <c r="AL322" s="52" t="s">
        <v>41</v>
      </c>
      <c r="AM322" s="52" t="s">
        <v>41</v>
      </c>
      <c r="AN322" s="52" t="s">
        <v>41</v>
      </c>
      <c r="AO322" s="52" t="s">
        <v>41</v>
      </c>
      <c r="AP322" s="102"/>
      <c r="AZ322" s="34">
        <f t="shared" si="376"/>
        <v>2860.105</v>
      </c>
      <c r="BA322" s="34">
        <f t="shared" si="377"/>
        <v>0</v>
      </c>
    </row>
    <row r="323" spans="1:245" s="147" customFormat="1" ht="15.75" outlineLevel="2" x14ac:dyDescent="0.2">
      <c r="A323" s="99" t="s">
        <v>333</v>
      </c>
      <c r="B323" s="57" t="s">
        <v>575</v>
      </c>
      <c r="C323" s="58">
        <v>0</v>
      </c>
      <c r="D323" s="58">
        <f t="shared" si="362"/>
        <v>761.17499999999995</v>
      </c>
      <c r="E323" s="58">
        <f t="shared" ref="E323:E329" si="472">SUM(F323:H323)</f>
        <v>761.17499999999995</v>
      </c>
      <c r="F323" s="58">
        <v>0</v>
      </c>
      <c r="G323" s="58">
        <v>761.17499999999995</v>
      </c>
      <c r="H323" s="59">
        <v>0</v>
      </c>
      <c r="I323" s="58">
        <f t="shared" ref="I323:I326" si="473">SUM(J323:L323)</f>
        <v>0</v>
      </c>
      <c r="J323" s="59">
        <v>0</v>
      </c>
      <c r="K323" s="58">
        <v>0</v>
      </c>
      <c r="L323" s="58">
        <v>0</v>
      </c>
      <c r="M323" s="58">
        <f t="shared" ref="M323:M326" si="474">SUM(N323:P323)</f>
        <v>0</v>
      </c>
      <c r="N323" s="59">
        <v>0</v>
      </c>
      <c r="O323" s="58">
        <v>0</v>
      </c>
      <c r="P323" s="58">
        <v>0</v>
      </c>
      <c r="Q323" s="58" t="s">
        <v>163</v>
      </c>
      <c r="R323" s="74">
        <f>W323+30</f>
        <v>44364</v>
      </c>
      <c r="S323" s="74" t="s">
        <v>503</v>
      </c>
      <c r="T323" s="74" t="s">
        <v>503</v>
      </c>
      <c r="U323" s="74" t="s">
        <v>503</v>
      </c>
      <c r="V323" s="74" t="s">
        <v>503</v>
      </c>
      <c r="W323" s="74">
        <v>44334</v>
      </c>
      <c r="X323" s="74"/>
      <c r="Y323" s="74"/>
      <c r="Z323" s="74"/>
      <c r="AA323" s="74"/>
      <c r="AB323" s="74"/>
      <c r="AC323" s="74" t="s">
        <v>41</v>
      </c>
      <c r="AD323" s="74" t="s">
        <v>41</v>
      </c>
      <c r="AE323" s="74" t="s">
        <v>41</v>
      </c>
      <c r="AF323" s="74" t="s">
        <v>41</v>
      </c>
      <c r="AG323" s="58"/>
      <c r="AH323" s="58"/>
      <c r="AI323" s="58"/>
      <c r="AJ323" s="58"/>
      <c r="AK323" s="58"/>
      <c r="AL323" s="58"/>
      <c r="AM323" s="58"/>
      <c r="AN323" s="58"/>
      <c r="AO323" s="58"/>
      <c r="AP323" s="146" t="s">
        <v>504</v>
      </c>
      <c r="AZ323" s="34">
        <f t="shared" si="376"/>
        <v>761.17499999999995</v>
      </c>
      <c r="BA323" s="34">
        <f t="shared" si="377"/>
        <v>0</v>
      </c>
    </row>
    <row r="324" spans="1:245" s="161" customFormat="1" ht="15.75" outlineLevel="2" x14ac:dyDescent="0.25">
      <c r="A324" s="99" t="s">
        <v>576</v>
      </c>
      <c r="B324" s="169" t="s">
        <v>577</v>
      </c>
      <c r="C324" s="58">
        <v>0</v>
      </c>
      <c r="D324" s="58">
        <f t="shared" si="362"/>
        <v>562.17999999999995</v>
      </c>
      <c r="E324" s="58">
        <f t="shared" si="472"/>
        <v>562.17999999999995</v>
      </c>
      <c r="F324" s="58">
        <v>0</v>
      </c>
      <c r="G324" s="58">
        <v>562.17999999999995</v>
      </c>
      <c r="H324" s="59">
        <v>0</v>
      </c>
      <c r="I324" s="58">
        <f t="shared" si="473"/>
        <v>0</v>
      </c>
      <c r="J324" s="59">
        <v>0</v>
      </c>
      <c r="K324" s="58">
        <v>0</v>
      </c>
      <c r="L324" s="58">
        <v>0</v>
      </c>
      <c r="M324" s="58">
        <f t="shared" si="474"/>
        <v>0</v>
      </c>
      <c r="N324" s="59">
        <v>0</v>
      </c>
      <c r="O324" s="58">
        <v>0</v>
      </c>
      <c r="P324" s="58">
        <v>0</v>
      </c>
      <c r="Q324" s="58" t="s">
        <v>163</v>
      </c>
      <c r="R324" s="74">
        <f>W324+30</f>
        <v>44364</v>
      </c>
      <c r="S324" s="74" t="s">
        <v>503</v>
      </c>
      <c r="T324" s="74" t="s">
        <v>503</v>
      </c>
      <c r="U324" s="74" t="s">
        <v>503</v>
      </c>
      <c r="V324" s="74" t="s">
        <v>503</v>
      </c>
      <c r="W324" s="74">
        <v>44334</v>
      </c>
      <c r="X324" s="74"/>
      <c r="Y324" s="74"/>
      <c r="Z324" s="74"/>
      <c r="AA324" s="74"/>
      <c r="AB324" s="74"/>
      <c r="AC324" s="74" t="s">
        <v>41</v>
      </c>
      <c r="AD324" s="74" t="s">
        <v>41</v>
      </c>
      <c r="AE324" s="74" t="s">
        <v>41</v>
      </c>
      <c r="AF324" s="74" t="s">
        <v>41</v>
      </c>
      <c r="AG324" s="58"/>
      <c r="AH324" s="58"/>
      <c r="AI324" s="58"/>
      <c r="AJ324" s="58"/>
      <c r="AK324" s="58"/>
      <c r="AL324" s="58"/>
      <c r="AM324" s="58"/>
      <c r="AN324" s="58"/>
      <c r="AO324" s="58"/>
      <c r="AP324" s="146" t="s">
        <v>504</v>
      </c>
      <c r="AZ324" s="34">
        <f t="shared" si="376"/>
        <v>562.17999999999995</v>
      </c>
      <c r="BA324" s="34">
        <f t="shared" si="377"/>
        <v>0</v>
      </c>
    </row>
    <row r="325" spans="1:245" s="161" customFormat="1" ht="15.75" outlineLevel="2" x14ac:dyDescent="0.25">
      <c r="A325" s="99" t="s">
        <v>578</v>
      </c>
      <c r="B325" s="63" t="s">
        <v>579</v>
      </c>
      <c r="C325" s="58">
        <v>0</v>
      </c>
      <c r="D325" s="58">
        <f t="shared" si="362"/>
        <v>536.75</v>
      </c>
      <c r="E325" s="58">
        <f t="shared" si="472"/>
        <v>536.75</v>
      </c>
      <c r="F325" s="58">
        <v>0</v>
      </c>
      <c r="G325" s="58">
        <v>536.75</v>
      </c>
      <c r="H325" s="59">
        <v>0</v>
      </c>
      <c r="I325" s="58">
        <f t="shared" si="473"/>
        <v>0</v>
      </c>
      <c r="J325" s="59">
        <v>0</v>
      </c>
      <c r="K325" s="58">
        <v>0</v>
      </c>
      <c r="L325" s="58">
        <v>0</v>
      </c>
      <c r="M325" s="58">
        <f t="shared" si="474"/>
        <v>0</v>
      </c>
      <c r="N325" s="59">
        <v>0</v>
      </c>
      <c r="O325" s="58">
        <v>0</v>
      </c>
      <c r="P325" s="58">
        <v>0</v>
      </c>
      <c r="Q325" s="58" t="s">
        <v>163</v>
      </c>
      <c r="R325" s="74">
        <f>W325+30</f>
        <v>44364</v>
      </c>
      <c r="S325" s="74" t="s">
        <v>503</v>
      </c>
      <c r="T325" s="74" t="s">
        <v>503</v>
      </c>
      <c r="U325" s="74" t="s">
        <v>503</v>
      </c>
      <c r="V325" s="74" t="s">
        <v>503</v>
      </c>
      <c r="W325" s="74">
        <v>44334</v>
      </c>
      <c r="X325" s="74"/>
      <c r="Y325" s="74"/>
      <c r="Z325" s="74"/>
      <c r="AA325" s="74"/>
      <c r="AB325" s="74"/>
      <c r="AC325" s="74" t="s">
        <v>41</v>
      </c>
      <c r="AD325" s="74" t="s">
        <v>41</v>
      </c>
      <c r="AE325" s="74" t="s">
        <v>41</v>
      </c>
      <c r="AF325" s="74" t="s">
        <v>41</v>
      </c>
      <c r="AG325" s="58"/>
      <c r="AH325" s="58"/>
      <c r="AI325" s="58"/>
      <c r="AJ325" s="58"/>
      <c r="AK325" s="58"/>
      <c r="AL325" s="58"/>
      <c r="AM325" s="58"/>
      <c r="AN325" s="58"/>
      <c r="AO325" s="58"/>
      <c r="AP325" s="146" t="s">
        <v>504</v>
      </c>
      <c r="AZ325" s="34">
        <f t="shared" si="376"/>
        <v>536.75</v>
      </c>
      <c r="BA325" s="34">
        <f t="shared" si="377"/>
        <v>0</v>
      </c>
    </row>
    <row r="326" spans="1:245" s="149" customFormat="1" ht="15.75" outlineLevel="2" x14ac:dyDescent="0.25">
      <c r="A326" s="99" t="s">
        <v>580</v>
      </c>
      <c r="B326" s="63" t="s">
        <v>581</v>
      </c>
      <c r="C326" s="58">
        <v>8.6999999999999993</v>
      </c>
      <c r="D326" s="58">
        <f t="shared" si="362"/>
        <v>1000</v>
      </c>
      <c r="E326" s="58">
        <f t="shared" si="472"/>
        <v>1000</v>
      </c>
      <c r="F326" s="58">
        <v>0</v>
      </c>
      <c r="G326" s="58">
        <v>1000</v>
      </c>
      <c r="H326" s="59">
        <v>0</v>
      </c>
      <c r="I326" s="58">
        <f t="shared" si="473"/>
        <v>0</v>
      </c>
      <c r="J326" s="59">
        <v>0</v>
      </c>
      <c r="K326" s="58">
        <v>0</v>
      </c>
      <c r="L326" s="58">
        <v>0</v>
      </c>
      <c r="M326" s="58">
        <f t="shared" si="474"/>
        <v>0</v>
      </c>
      <c r="N326" s="59">
        <v>0</v>
      </c>
      <c r="O326" s="58">
        <v>0</v>
      </c>
      <c r="P326" s="58">
        <v>0</v>
      </c>
      <c r="Q326" s="58" t="s">
        <v>214</v>
      </c>
      <c r="R326" s="74">
        <f t="shared" ref="R326" si="475">W326+30</f>
        <v>44371</v>
      </c>
      <c r="S326" s="74">
        <v>44251</v>
      </c>
      <c r="T326" s="74">
        <f>S326+13</f>
        <v>44264</v>
      </c>
      <c r="U326" s="74">
        <f>T326+7</f>
        <v>44271</v>
      </c>
      <c r="V326" s="74">
        <f>U326+10</f>
        <v>44281</v>
      </c>
      <c r="W326" s="82">
        <f t="shared" ref="W326" si="476">V326+60</f>
        <v>44341</v>
      </c>
      <c r="X326" s="74"/>
      <c r="Y326" s="74"/>
      <c r="Z326" s="74"/>
      <c r="AA326" s="74"/>
      <c r="AB326" s="74"/>
      <c r="AC326" s="74" t="s">
        <v>41</v>
      </c>
      <c r="AD326" s="74" t="s">
        <v>41</v>
      </c>
      <c r="AE326" s="74" t="s">
        <v>41</v>
      </c>
      <c r="AF326" s="74" t="s">
        <v>41</v>
      </c>
      <c r="AG326" s="58"/>
      <c r="AH326" s="58"/>
      <c r="AI326" s="58"/>
      <c r="AJ326" s="58"/>
      <c r="AK326" s="58"/>
      <c r="AL326" s="58"/>
      <c r="AM326" s="58"/>
      <c r="AN326" s="58"/>
      <c r="AO326" s="58"/>
      <c r="AP326" s="148" t="s">
        <v>506</v>
      </c>
      <c r="AZ326" s="34">
        <f t="shared" si="376"/>
        <v>1000</v>
      </c>
      <c r="BA326" s="34">
        <f t="shared" si="377"/>
        <v>0</v>
      </c>
    </row>
    <row r="327" spans="1:245" s="217" customFormat="1" ht="15.75" outlineLevel="2" x14ac:dyDescent="0.25">
      <c r="A327" s="99" t="s">
        <v>788</v>
      </c>
      <c r="B327" s="63" t="s">
        <v>789</v>
      </c>
      <c r="C327" s="58">
        <v>0</v>
      </c>
      <c r="D327" s="58">
        <f t="shared" si="362"/>
        <v>800</v>
      </c>
      <c r="E327" s="58">
        <f t="shared" si="472"/>
        <v>0</v>
      </c>
      <c r="F327" s="58">
        <v>0</v>
      </c>
      <c r="G327" s="58">
        <v>0</v>
      </c>
      <c r="H327" s="59">
        <v>0</v>
      </c>
      <c r="I327" s="58">
        <f t="shared" ref="I327:I329" si="477">SUM(J327:L327)</f>
        <v>800</v>
      </c>
      <c r="J327" s="59">
        <v>0</v>
      </c>
      <c r="K327" s="58">
        <v>800</v>
      </c>
      <c r="L327" s="58">
        <v>0</v>
      </c>
      <c r="M327" s="58">
        <f t="shared" ref="M327:M329" si="478">SUM(N327:P327)</f>
        <v>0</v>
      </c>
      <c r="N327" s="58">
        <v>0</v>
      </c>
      <c r="O327" s="58">
        <v>0</v>
      </c>
      <c r="P327" s="58">
        <v>0</v>
      </c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15" t="s">
        <v>778</v>
      </c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  <c r="BZ327" s="216"/>
      <c r="CA327" s="216"/>
      <c r="CB327" s="216"/>
      <c r="CC327" s="216"/>
      <c r="CD327" s="216"/>
      <c r="CE327" s="216"/>
      <c r="CF327" s="216"/>
      <c r="CG327" s="216"/>
      <c r="CH327" s="216"/>
      <c r="CI327" s="216"/>
      <c r="CJ327" s="216"/>
      <c r="CK327" s="216"/>
      <c r="CL327" s="216"/>
      <c r="CM327" s="216"/>
      <c r="CN327" s="216"/>
      <c r="CO327" s="216"/>
      <c r="CP327" s="216"/>
      <c r="CQ327" s="216"/>
      <c r="CR327" s="216"/>
      <c r="CS327" s="216"/>
      <c r="CT327" s="216"/>
      <c r="CU327" s="216"/>
      <c r="CV327" s="216"/>
      <c r="CW327" s="216"/>
      <c r="CX327" s="216"/>
      <c r="CY327" s="216"/>
      <c r="CZ327" s="216"/>
      <c r="DA327" s="216"/>
      <c r="DB327" s="216"/>
      <c r="DC327" s="216"/>
      <c r="DD327" s="216"/>
      <c r="DE327" s="216"/>
      <c r="DF327" s="216"/>
      <c r="DG327" s="216"/>
      <c r="DH327" s="216"/>
      <c r="DI327" s="216"/>
      <c r="DJ327" s="216"/>
      <c r="DK327" s="216"/>
      <c r="DL327" s="216"/>
      <c r="DM327" s="216"/>
      <c r="DN327" s="216"/>
      <c r="DO327" s="216"/>
      <c r="DP327" s="216"/>
      <c r="DQ327" s="216"/>
      <c r="DR327" s="216"/>
      <c r="DS327" s="216"/>
      <c r="DT327" s="216"/>
      <c r="DU327" s="216"/>
      <c r="DV327" s="216"/>
      <c r="DW327" s="216"/>
      <c r="DX327" s="216"/>
      <c r="DY327" s="216"/>
      <c r="DZ327" s="216"/>
      <c r="EA327" s="216"/>
      <c r="EB327" s="216"/>
      <c r="EC327" s="216"/>
      <c r="ED327" s="216"/>
      <c r="EE327" s="216"/>
      <c r="EF327" s="216"/>
      <c r="EG327" s="216"/>
      <c r="EH327" s="216"/>
      <c r="EI327" s="216"/>
      <c r="EJ327" s="216"/>
      <c r="EK327" s="216"/>
      <c r="EL327" s="216"/>
      <c r="EM327" s="216"/>
      <c r="EN327" s="216"/>
      <c r="EO327" s="216"/>
      <c r="EP327" s="216"/>
      <c r="EQ327" s="216"/>
      <c r="ER327" s="216"/>
      <c r="ES327" s="216"/>
      <c r="ET327" s="216"/>
      <c r="EU327" s="216"/>
      <c r="EV327" s="216"/>
      <c r="EW327" s="216"/>
      <c r="EX327" s="216"/>
      <c r="EY327" s="216"/>
      <c r="EZ327" s="216"/>
      <c r="FA327" s="216"/>
      <c r="FB327" s="216"/>
      <c r="FC327" s="216"/>
      <c r="FD327" s="216"/>
      <c r="FE327" s="216"/>
      <c r="FF327" s="216"/>
      <c r="FG327" s="216"/>
      <c r="FH327" s="216"/>
      <c r="FI327" s="216"/>
      <c r="FJ327" s="216"/>
      <c r="FK327" s="216"/>
      <c r="FL327" s="216"/>
      <c r="FM327" s="216"/>
      <c r="FN327" s="216"/>
      <c r="FO327" s="216"/>
      <c r="FP327" s="216"/>
      <c r="FQ327" s="216"/>
      <c r="FR327" s="216"/>
      <c r="FS327" s="216"/>
      <c r="FT327" s="216"/>
      <c r="FU327" s="216"/>
      <c r="FV327" s="216"/>
      <c r="FW327" s="216"/>
      <c r="FX327" s="216"/>
      <c r="FY327" s="216"/>
      <c r="FZ327" s="216"/>
      <c r="GA327" s="216"/>
      <c r="GB327" s="216"/>
      <c r="GC327" s="216"/>
      <c r="GD327" s="216"/>
      <c r="GE327" s="216"/>
      <c r="GF327" s="216"/>
      <c r="GG327" s="216"/>
      <c r="GH327" s="216"/>
      <c r="GI327" s="216"/>
      <c r="GJ327" s="216"/>
      <c r="GK327" s="216"/>
      <c r="GL327" s="216"/>
      <c r="GM327" s="216"/>
      <c r="GN327" s="216"/>
      <c r="GO327" s="216"/>
      <c r="GP327" s="216"/>
      <c r="GQ327" s="216"/>
      <c r="GR327" s="216"/>
      <c r="GS327" s="216"/>
      <c r="GT327" s="216"/>
      <c r="GU327" s="216"/>
      <c r="GV327" s="216"/>
      <c r="GW327" s="216"/>
      <c r="GX327" s="216"/>
      <c r="GY327" s="216"/>
      <c r="GZ327" s="216"/>
      <c r="HA327" s="216"/>
      <c r="HB327" s="216"/>
      <c r="HC327" s="216"/>
      <c r="HD327" s="216"/>
      <c r="HE327" s="216"/>
      <c r="HF327" s="216"/>
      <c r="HG327" s="216"/>
      <c r="HH327" s="216"/>
      <c r="HI327" s="216"/>
      <c r="HJ327" s="216"/>
      <c r="HK327" s="216"/>
      <c r="HL327" s="216"/>
      <c r="HM327" s="216"/>
      <c r="HN327" s="216"/>
      <c r="HO327" s="216"/>
      <c r="HP327" s="216"/>
      <c r="HQ327" s="216"/>
      <c r="HR327" s="216"/>
      <c r="HS327" s="216"/>
      <c r="HT327" s="216"/>
      <c r="HU327" s="216"/>
      <c r="HV327" s="216"/>
      <c r="HW327" s="216"/>
      <c r="HX327" s="216"/>
      <c r="HY327" s="216"/>
      <c r="HZ327" s="216"/>
      <c r="IA327" s="216"/>
      <c r="IB327" s="216"/>
      <c r="IC327" s="216"/>
      <c r="ID327" s="216"/>
      <c r="IE327" s="216"/>
      <c r="IF327" s="216"/>
      <c r="IG327" s="216"/>
      <c r="IH327" s="216"/>
      <c r="II327" s="216"/>
      <c r="IJ327" s="216"/>
      <c r="IK327" s="216"/>
    </row>
    <row r="328" spans="1:245" s="217" customFormat="1" ht="15.75" outlineLevel="2" x14ac:dyDescent="0.25">
      <c r="A328" s="99" t="s">
        <v>790</v>
      </c>
      <c r="B328" s="63" t="s">
        <v>791</v>
      </c>
      <c r="C328" s="58">
        <v>0</v>
      </c>
      <c r="D328" s="58">
        <f t="shared" si="362"/>
        <v>1000</v>
      </c>
      <c r="E328" s="58">
        <f t="shared" si="472"/>
        <v>0</v>
      </c>
      <c r="F328" s="58">
        <v>0</v>
      </c>
      <c r="G328" s="58">
        <v>0</v>
      </c>
      <c r="H328" s="59">
        <v>0</v>
      </c>
      <c r="I328" s="58">
        <f t="shared" si="477"/>
        <v>1000</v>
      </c>
      <c r="J328" s="59">
        <v>0</v>
      </c>
      <c r="K328" s="58">
        <v>1000</v>
      </c>
      <c r="L328" s="58">
        <v>0</v>
      </c>
      <c r="M328" s="58">
        <f t="shared" si="478"/>
        <v>0</v>
      </c>
      <c r="N328" s="58">
        <v>0</v>
      </c>
      <c r="O328" s="58">
        <v>0</v>
      </c>
      <c r="P328" s="58">
        <v>0</v>
      </c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15" t="s">
        <v>778</v>
      </c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  <c r="BZ328" s="216"/>
      <c r="CA328" s="216"/>
      <c r="CB328" s="216"/>
      <c r="CC328" s="216"/>
      <c r="CD328" s="216"/>
      <c r="CE328" s="216"/>
      <c r="CF328" s="216"/>
      <c r="CG328" s="216"/>
      <c r="CH328" s="216"/>
      <c r="CI328" s="216"/>
      <c r="CJ328" s="216"/>
      <c r="CK328" s="216"/>
      <c r="CL328" s="216"/>
      <c r="CM328" s="216"/>
      <c r="CN328" s="216"/>
      <c r="CO328" s="216"/>
      <c r="CP328" s="216"/>
      <c r="CQ328" s="216"/>
      <c r="CR328" s="216"/>
      <c r="CS328" s="216"/>
      <c r="CT328" s="216"/>
      <c r="CU328" s="216"/>
      <c r="CV328" s="216"/>
      <c r="CW328" s="216"/>
      <c r="CX328" s="216"/>
      <c r="CY328" s="216"/>
      <c r="CZ328" s="216"/>
      <c r="DA328" s="216"/>
      <c r="DB328" s="216"/>
      <c r="DC328" s="216"/>
      <c r="DD328" s="216"/>
      <c r="DE328" s="216"/>
      <c r="DF328" s="216"/>
      <c r="DG328" s="216"/>
      <c r="DH328" s="216"/>
      <c r="DI328" s="216"/>
      <c r="DJ328" s="216"/>
      <c r="DK328" s="216"/>
      <c r="DL328" s="216"/>
      <c r="DM328" s="216"/>
      <c r="DN328" s="216"/>
      <c r="DO328" s="216"/>
      <c r="DP328" s="216"/>
      <c r="DQ328" s="216"/>
      <c r="DR328" s="216"/>
      <c r="DS328" s="216"/>
      <c r="DT328" s="216"/>
      <c r="DU328" s="216"/>
      <c r="DV328" s="216"/>
      <c r="DW328" s="216"/>
      <c r="DX328" s="216"/>
      <c r="DY328" s="216"/>
      <c r="DZ328" s="216"/>
      <c r="EA328" s="216"/>
      <c r="EB328" s="216"/>
      <c r="EC328" s="216"/>
      <c r="ED328" s="216"/>
      <c r="EE328" s="216"/>
      <c r="EF328" s="216"/>
      <c r="EG328" s="216"/>
      <c r="EH328" s="216"/>
      <c r="EI328" s="216"/>
      <c r="EJ328" s="216"/>
      <c r="EK328" s="216"/>
      <c r="EL328" s="216"/>
      <c r="EM328" s="216"/>
      <c r="EN328" s="216"/>
      <c r="EO328" s="216"/>
      <c r="EP328" s="216"/>
      <c r="EQ328" s="216"/>
      <c r="ER328" s="216"/>
      <c r="ES328" s="216"/>
      <c r="ET328" s="216"/>
      <c r="EU328" s="216"/>
      <c r="EV328" s="216"/>
      <c r="EW328" s="216"/>
      <c r="EX328" s="216"/>
      <c r="EY328" s="216"/>
      <c r="EZ328" s="216"/>
      <c r="FA328" s="216"/>
      <c r="FB328" s="216"/>
      <c r="FC328" s="216"/>
      <c r="FD328" s="216"/>
      <c r="FE328" s="216"/>
      <c r="FF328" s="216"/>
      <c r="FG328" s="216"/>
      <c r="FH328" s="216"/>
      <c r="FI328" s="216"/>
      <c r="FJ328" s="216"/>
      <c r="FK328" s="216"/>
      <c r="FL328" s="216"/>
      <c r="FM328" s="216"/>
      <c r="FN328" s="216"/>
      <c r="FO328" s="216"/>
      <c r="FP328" s="216"/>
      <c r="FQ328" s="216"/>
      <c r="FR328" s="216"/>
      <c r="FS328" s="216"/>
      <c r="FT328" s="216"/>
      <c r="FU328" s="216"/>
      <c r="FV328" s="216"/>
      <c r="FW328" s="216"/>
      <c r="FX328" s="216"/>
      <c r="FY328" s="216"/>
      <c r="FZ328" s="216"/>
      <c r="GA328" s="216"/>
      <c r="GB328" s="216"/>
      <c r="GC328" s="216"/>
      <c r="GD328" s="216"/>
      <c r="GE328" s="216"/>
      <c r="GF328" s="216"/>
      <c r="GG328" s="216"/>
      <c r="GH328" s="216"/>
      <c r="GI328" s="216"/>
      <c r="GJ328" s="216"/>
      <c r="GK328" s="216"/>
      <c r="GL328" s="216"/>
      <c r="GM328" s="216"/>
      <c r="GN328" s="216"/>
      <c r="GO328" s="216"/>
      <c r="GP328" s="216"/>
      <c r="GQ328" s="216"/>
      <c r="GR328" s="216"/>
      <c r="GS328" s="216"/>
      <c r="GT328" s="216"/>
      <c r="GU328" s="216"/>
      <c r="GV328" s="216"/>
      <c r="GW328" s="216"/>
      <c r="GX328" s="216"/>
      <c r="GY328" s="216"/>
      <c r="GZ328" s="216"/>
      <c r="HA328" s="216"/>
      <c r="HB328" s="216"/>
      <c r="HC328" s="216"/>
      <c r="HD328" s="216"/>
      <c r="HE328" s="216"/>
      <c r="HF328" s="216"/>
      <c r="HG328" s="216"/>
      <c r="HH328" s="216"/>
      <c r="HI328" s="216"/>
      <c r="HJ328" s="216"/>
      <c r="HK328" s="216"/>
      <c r="HL328" s="216"/>
      <c r="HM328" s="216"/>
      <c r="HN328" s="216"/>
      <c r="HO328" s="216"/>
      <c r="HP328" s="216"/>
      <c r="HQ328" s="216"/>
      <c r="HR328" s="216"/>
      <c r="HS328" s="216"/>
      <c r="HT328" s="216"/>
      <c r="HU328" s="216"/>
      <c r="HV328" s="216"/>
      <c r="HW328" s="216"/>
      <c r="HX328" s="216"/>
      <c r="HY328" s="216"/>
      <c r="HZ328" s="216"/>
      <c r="IA328" s="216"/>
      <c r="IB328" s="216"/>
      <c r="IC328" s="216"/>
      <c r="ID328" s="216"/>
      <c r="IE328" s="216"/>
      <c r="IF328" s="216"/>
      <c r="IG328" s="216"/>
      <c r="IH328" s="216"/>
      <c r="II328" s="216"/>
      <c r="IJ328" s="216"/>
      <c r="IK328" s="216"/>
    </row>
    <row r="329" spans="1:245" s="217" customFormat="1" ht="15.75" outlineLevel="2" x14ac:dyDescent="0.25">
      <c r="A329" s="99" t="s">
        <v>792</v>
      </c>
      <c r="B329" s="63" t="s">
        <v>793</v>
      </c>
      <c r="C329" s="58">
        <v>0</v>
      </c>
      <c r="D329" s="58">
        <f t="shared" si="362"/>
        <v>900</v>
      </c>
      <c r="E329" s="58">
        <f t="shared" si="472"/>
        <v>0</v>
      </c>
      <c r="F329" s="58">
        <v>0</v>
      </c>
      <c r="G329" s="58">
        <v>0</v>
      </c>
      <c r="H329" s="59">
        <v>0</v>
      </c>
      <c r="I329" s="58">
        <f t="shared" si="477"/>
        <v>900</v>
      </c>
      <c r="J329" s="59">
        <v>0</v>
      </c>
      <c r="K329" s="58">
        <v>900</v>
      </c>
      <c r="L329" s="58">
        <v>0</v>
      </c>
      <c r="M329" s="58">
        <f t="shared" si="478"/>
        <v>0</v>
      </c>
      <c r="N329" s="58">
        <v>0</v>
      </c>
      <c r="O329" s="58">
        <v>0</v>
      </c>
      <c r="P329" s="58">
        <v>0</v>
      </c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15" t="s">
        <v>778</v>
      </c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  <c r="BZ329" s="216"/>
      <c r="CA329" s="216"/>
      <c r="CB329" s="216"/>
      <c r="CC329" s="216"/>
      <c r="CD329" s="216"/>
      <c r="CE329" s="216"/>
      <c r="CF329" s="216"/>
      <c r="CG329" s="216"/>
      <c r="CH329" s="216"/>
      <c r="CI329" s="216"/>
      <c r="CJ329" s="216"/>
      <c r="CK329" s="216"/>
      <c r="CL329" s="216"/>
      <c r="CM329" s="216"/>
      <c r="CN329" s="216"/>
      <c r="CO329" s="216"/>
      <c r="CP329" s="216"/>
      <c r="CQ329" s="216"/>
      <c r="CR329" s="216"/>
      <c r="CS329" s="216"/>
      <c r="CT329" s="216"/>
      <c r="CU329" s="216"/>
      <c r="CV329" s="216"/>
      <c r="CW329" s="216"/>
      <c r="CX329" s="216"/>
      <c r="CY329" s="216"/>
      <c r="CZ329" s="216"/>
      <c r="DA329" s="216"/>
      <c r="DB329" s="216"/>
      <c r="DC329" s="216"/>
      <c r="DD329" s="216"/>
      <c r="DE329" s="216"/>
      <c r="DF329" s="216"/>
      <c r="DG329" s="216"/>
      <c r="DH329" s="216"/>
      <c r="DI329" s="216"/>
      <c r="DJ329" s="216"/>
      <c r="DK329" s="216"/>
      <c r="DL329" s="216"/>
      <c r="DM329" s="216"/>
      <c r="DN329" s="216"/>
      <c r="DO329" s="216"/>
      <c r="DP329" s="216"/>
      <c r="DQ329" s="216"/>
      <c r="DR329" s="216"/>
      <c r="DS329" s="216"/>
      <c r="DT329" s="216"/>
      <c r="DU329" s="216"/>
      <c r="DV329" s="216"/>
      <c r="DW329" s="216"/>
      <c r="DX329" s="216"/>
      <c r="DY329" s="216"/>
      <c r="DZ329" s="216"/>
      <c r="EA329" s="216"/>
      <c r="EB329" s="216"/>
      <c r="EC329" s="216"/>
      <c r="ED329" s="216"/>
      <c r="EE329" s="216"/>
      <c r="EF329" s="216"/>
      <c r="EG329" s="216"/>
      <c r="EH329" s="216"/>
      <c r="EI329" s="216"/>
      <c r="EJ329" s="216"/>
      <c r="EK329" s="216"/>
      <c r="EL329" s="216"/>
      <c r="EM329" s="216"/>
      <c r="EN329" s="216"/>
      <c r="EO329" s="216"/>
      <c r="EP329" s="216"/>
      <c r="EQ329" s="216"/>
      <c r="ER329" s="216"/>
      <c r="ES329" s="216"/>
      <c r="ET329" s="216"/>
      <c r="EU329" s="216"/>
      <c r="EV329" s="216"/>
      <c r="EW329" s="216"/>
      <c r="EX329" s="216"/>
      <c r="EY329" s="216"/>
      <c r="EZ329" s="216"/>
      <c r="FA329" s="216"/>
      <c r="FB329" s="216"/>
      <c r="FC329" s="216"/>
      <c r="FD329" s="216"/>
      <c r="FE329" s="216"/>
      <c r="FF329" s="216"/>
      <c r="FG329" s="216"/>
      <c r="FH329" s="216"/>
      <c r="FI329" s="216"/>
      <c r="FJ329" s="216"/>
      <c r="FK329" s="216"/>
      <c r="FL329" s="216"/>
      <c r="FM329" s="216"/>
      <c r="FN329" s="216"/>
      <c r="FO329" s="216"/>
      <c r="FP329" s="216"/>
      <c r="FQ329" s="216"/>
      <c r="FR329" s="216"/>
      <c r="FS329" s="216"/>
      <c r="FT329" s="216"/>
      <c r="FU329" s="216"/>
      <c r="FV329" s="216"/>
      <c r="FW329" s="216"/>
      <c r="FX329" s="216"/>
      <c r="FY329" s="216"/>
      <c r="FZ329" s="216"/>
      <c r="GA329" s="216"/>
      <c r="GB329" s="216"/>
      <c r="GC329" s="216"/>
      <c r="GD329" s="216"/>
      <c r="GE329" s="216"/>
      <c r="GF329" s="216"/>
      <c r="GG329" s="216"/>
      <c r="GH329" s="216"/>
      <c r="GI329" s="216"/>
      <c r="GJ329" s="216"/>
      <c r="GK329" s="216"/>
      <c r="GL329" s="216"/>
      <c r="GM329" s="216"/>
      <c r="GN329" s="216"/>
      <c r="GO329" s="216"/>
      <c r="GP329" s="216"/>
      <c r="GQ329" s="216"/>
      <c r="GR329" s="216"/>
      <c r="GS329" s="216"/>
      <c r="GT329" s="216"/>
      <c r="GU329" s="216"/>
      <c r="GV329" s="216"/>
      <c r="GW329" s="216"/>
      <c r="GX329" s="216"/>
      <c r="GY329" s="216"/>
      <c r="GZ329" s="216"/>
      <c r="HA329" s="216"/>
      <c r="HB329" s="216"/>
      <c r="HC329" s="216"/>
      <c r="HD329" s="216"/>
      <c r="HE329" s="216"/>
      <c r="HF329" s="216"/>
      <c r="HG329" s="216"/>
      <c r="HH329" s="216"/>
      <c r="HI329" s="216"/>
      <c r="HJ329" s="216"/>
      <c r="HK329" s="216"/>
      <c r="HL329" s="216"/>
      <c r="HM329" s="216"/>
      <c r="HN329" s="216"/>
      <c r="HO329" s="216"/>
      <c r="HP329" s="216"/>
      <c r="HQ329" s="216"/>
      <c r="HR329" s="216"/>
      <c r="HS329" s="216"/>
      <c r="HT329" s="216"/>
      <c r="HU329" s="216"/>
      <c r="HV329" s="216"/>
      <c r="HW329" s="216"/>
      <c r="HX329" s="216"/>
      <c r="HY329" s="216"/>
      <c r="HZ329" s="216"/>
      <c r="IA329" s="216"/>
      <c r="IB329" s="216"/>
      <c r="IC329" s="216"/>
      <c r="ID329" s="216"/>
      <c r="IE329" s="216"/>
      <c r="IF329" s="216"/>
      <c r="IG329" s="216"/>
      <c r="IH329" s="216"/>
      <c r="II329" s="216"/>
      <c r="IJ329" s="216"/>
      <c r="IK329" s="216"/>
    </row>
    <row r="330" spans="1:245" s="171" customFormat="1" ht="15.75" outlineLevel="1" x14ac:dyDescent="0.25">
      <c r="A330" s="29" t="s">
        <v>582</v>
      </c>
      <c r="B330" s="29" t="s">
        <v>336</v>
      </c>
      <c r="C330" s="31">
        <f>SUM(C331:C334)</f>
        <v>1</v>
      </c>
      <c r="D330" s="31">
        <f t="shared" ref="D330:P330" si="479">SUM(D331:D334)</f>
        <v>3308.52</v>
      </c>
      <c r="E330" s="31">
        <f t="shared" si="479"/>
        <v>3308.52</v>
      </c>
      <c r="F330" s="31">
        <f t="shared" si="479"/>
        <v>0</v>
      </c>
      <c r="G330" s="31">
        <f t="shared" si="479"/>
        <v>3308.52</v>
      </c>
      <c r="H330" s="31">
        <f t="shared" si="479"/>
        <v>0</v>
      </c>
      <c r="I330" s="31">
        <f t="shared" si="479"/>
        <v>0</v>
      </c>
      <c r="J330" s="31">
        <f t="shared" si="479"/>
        <v>0</v>
      </c>
      <c r="K330" s="31">
        <f t="shared" si="479"/>
        <v>0</v>
      </c>
      <c r="L330" s="31">
        <f t="shared" si="479"/>
        <v>0</v>
      </c>
      <c r="M330" s="31">
        <f t="shared" si="479"/>
        <v>0</v>
      </c>
      <c r="N330" s="31">
        <f t="shared" si="479"/>
        <v>0</v>
      </c>
      <c r="O330" s="31">
        <f t="shared" si="479"/>
        <v>0</v>
      </c>
      <c r="P330" s="31">
        <f t="shared" si="479"/>
        <v>0</v>
      </c>
      <c r="Q330" s="52" t="s">
        <v>41</v>
      </c>
      <c r="R330" s="72" t="s">
        <v>41</v>
      </c>
      <c r="S330" s="72" t="s">
        <v>41</v>
      </c>
      <c r="T330" s="72" t="s">
        <v>41</v>
      </c>
      <c r="U330" s="72" t="s">
        <v>41</v>
      </c>
      <c r="V330" s="72" t="s">
        <v>41</v>
      </c>
      <c r="W330" s="72" t="s">
        <v>41</v>
      </c>
      <c r="X330" s="52" t="s">
        <v>41</v>
      </c>
      <c r="Y330" s="52" t="s">
        <v>41</v>
      </c>
      <c r="Z330" s="52" t="s">
        <v>41</v>
      </c>
      <c r="AA330" s="52" t="s">
        <v>41</v>
      </c>
      <c r="AB330" s="52" t="s">
        <v>41</v>
      </c>
      <c r="AC330" s="52" t="s">
        <v>41</v>
      </c>
      <c r="AD330" s="52" t="s">
        <v>41</v>
      </c>
      <c r="AE330" s="52" t="s">
        <v>41</v>
      </c>
      <c r="AF330" s="52" t="s">
        <v>41</v>
      </c>
      <c r="AG330" s="52" t="s">
        <v>41</v>
      </c>
      <c r="AH330" s="52" t="s">
        <v>41</v>
      </c>
      <c r="AI330" s="52" t="s">
        <v>41</v>
      </c>
      <c r="AJ330" s="52" t="s">
        <v>41</v>
      </c>
      <c r="AK330" s="52" t="s">
        <v>41</v>
      </c>
      <c r="AL330" s="52" t="s">
        <v>41</v>
      </c>
      <c r="AM330" s="52" t="s">
        <v>41</v>
      </c>
      <c r="AN330" s="52" t="s">
        <v>41</v>
      </c>
      <c r="AO330" s="52" t="s">
        <v>41</v>
      </c>
      <c r="AP330" s="170"/>
      <c r="AZ330" s="34">
        <f t="shared" si="376"/>
        <v>3308.52</v>
      </c>
      <c r="BA330" s="34">
        <f t="shared" si="377"/>
        <v>0</v>
      </c>
    </row>
    <row r="331" spans="1:245" s="161" customFormat="1" ht="15.75" outlineLevel="2" x14ac:dyDescent="0.25">
      <c r="A331" s="99" t="s">
        <v>337</v>
      </c>
      <c r="B331" s="63" t="s">
        <v>583</v>
      </c>
      <c r="C331" s="58">
        <v>0</v>
      </c>
      <c r="D331" s="58">
        <f t="shared" si="362"/>
        <v>800</v>
      </c>
      <c r="E331" s="58">
        <f t="shared" ref="E331:E334" si="480">SUM(F331:H331)</f>
        <v>800</v>
      </c>
      <c r="F331" s="58">
        <v>0</v>
      </c>
      <c r="G331" s="58">
        <v>800</v>
      </c>
      <c r="H331" s="59">
        <v>0</v>
      </c>
      <c r="I331" s="58">
        <f t="shared" ref="I331:I334" si="481">SUM(J331:L331)</f>
        <v>0</v>
      </c>
      <c r="J331" s="59">
        <v>0</v>
      </c>
      <c r="K331" s="58">
        <v>0</v>
      </c>
      <c r="L331" s="58">
        <v>0</v>
      </c>
      <c r="M331" s="58">
        <f t="shared" ref="M331:M334" si="482">SUM(N331:P331)</f>
        <v>0</v>
      </c>
      <c r="N331" s="59">
        <v>0</v>
      </c>
      <c r="O331" s="58">
        <v>0</v>
      </c>
      <c r="P331" s="58">
        <v>0</v>
      </c>
      <c r="Q331" s="58" t="s">
        <v>214</v>
      </c>
      <c r="R331" s="74">
        <f t="shared" ref="R331" si="483">W331+30</f>
        <v>44371</v>
      </c>
      <c r="S331" s="74">
        <v>44251</v>
      </c>
      <c r="T331" s="74">
        <f>S331+13</f>
        <v>44264</v>
      </c>
      <c r="U331" s="74">
        <f>T331+7</f>
        <v>44271</v>
      </c>
      <c r="V331" s="74">
        <f>U331+10</f>
        <v>44281</v>
      </c>
      <c r="W331" s="82">
        <f t="shared" ref="W331" si="484">V331+60</f>
        <v>44341</v>
      </c>
      <c r="X331" s="74"/>
      <c r="Y331" s="74"/>
      <c r="Z331" s="74"/>
      <c r="AA331" s="74"/>
      <c r="AB331" s="74"/>
      <c r="AC331" s="74" t="s">
        <v>41</v>
      </c>
      <c r="AD331" s="74" t="s">
        <v>41</v>
      </c>
      <c r="AE331" s="74" t="s">
        <v>41</v>
      </c>
      <c r="AF331" s="74" t="s">
        <v>41</v>
      </c>
      <c r="AG331" s="58"/>
      <c r="AH331" s="58"/>
      <c r="AI331" s="58"/>
      <c r="AJ331" s="58"/>
      <c r="AK331" s="58"/>
      <c r="AL331" s="58"/>
      <c r="AM331" s="58"/>
      <c r="AN331" s="58"/>
      <c r="AO331" s="58"/>
      <c r="AP331" s="146" t="s">
        <v>523</v>
      </c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34">
        <f t="shared" si="376"/>
        <v>800</v>
      </c>
      <c r="BA331" s="34">
        <f t="shared" si="377"/>
        <v>0</v>
      </c>
      <c r="BB331" s="172"/>
      <c r="BC331" s="172"/>
      <c r="BD331" s="172"/>
      <c r="BE331" s="172"/>
      <c r="BF331" s="172"/>
      <c r="BG331" s="172"/>
      <c r="BH331" s="172"/>
      <c r="BI331" s="172"/>
      <c r="BJ331" s="172"/>
      <c r="BK331" s="172"/>
      <c r="BL331" s="172"/>
      <c r="BM331" s="172"/>
      <c r="BN331" s="172"/>
      <c r="BO331" s="172"/>
      <c r="BP331" s="172"/>
      <c r="BQ331" s="172"/>
      <c r="BR331" s="172"/>
      <c r="BS331" s="172"/>
      <c r="BT331" s="172"/>
      <c r="BU331" s="172"/>
      <c r="BV331" s="172"/>
      <c r="BW331" s="172"/>
      <c r="BX331" s="172"/>
      <c r="BY331" s="172"/>
      <c r="BZ331" s="172"/>
      <c r="CA331" s="172"/>
      <c r="CB331" s="172"/>
      <c r="CC331" s="172"/>
      <c r="CD331" s="172"/>
      <c r="CE331" s="172"/>
      <c r="CF331" s="172"/>
      <c r="CG331" s="172"/>
      <c r="CH331" s="172"/>
      <c r="CI331" s="172"/>
      <c r="CJ331" s="172"/>
      <c r="CK331" s="172"/>
      <c r="CL331" s="172"/>
      <c r="CM331" s="172"/>
      <c r="CN331" s="172"/>
      <c r="CO331" s="172"/>
      <c r="CP331" s="172"/>
      <c r="CQ331" s="172"/>
      <c r="CR331" s="172"/>
      <c r="CS331" s="172"/>
      <c r="CT331" s="172"/>
      <c r="CU331" s="172"/>
      <c r="CV331" s="172"/>
      <c r="CW331" s="172"/>
      <c r="CX331" s="172"/>
      <c r="CY331" s="172"/>
      <c r="CZ331" s="172"/>
      <c r="DA331" s="172"/>
      <c r="DB331" s="172"/>
      <c r="DC331" s="172"/>
      <c r="DD331" s="172"/>
      <c r="DE331" s="172"/>
      <c r="DF331" s="172"/>
      <c r="DG331" s="172"/>
      <c r="DH331" s="172"/>
      <c r="DI331" s="172"/>
      <c r="DJ331" s="172"/>
      <c r="DK331" s="172"/>
      <c r="DL331" s="172"/>
      <c r="DM331" s="172"/>
      <c r="DN331" s="172"/>
      <c r="DO331" s="172"/>
      <c r="DP331" s="172"/>
      <c r="DQ331" s="172"/>
      <c r="DR331" s="172"/>
      <c r="DS331" s="172"/>
      <c r="DT331" s="172"/>
      <c r="DU331" s="172"/>
      <c r="DV331" s="172"/>
      <c r="DW331" s="172"/>
      <c r="DX331" s="172"/>
      <c r="DY331" s="172"/>
      <c r="DZ331" s="172"/>
      <c r="EA331" s="172"/>
      <c r="EB331" s="172"/>
      <c r="EC331" s="172"/>
      <c r="ED331" s="172"/>
      <c r="EE331" s="172"/>
      <c r="EF331" s="172"/>
      <c r="EG331" s="172"/>
      <c r="EH331" s="172"/>
      <c r="EI331" s="172"/>
      <c r="EJ331" s="172"/>
      <c r="EK331" s="172"/>
      <c r="EL331" s="172"/>
      <c r="EM331" s="172"/>
      <c r="EN331" s="172"/>
      <c r="EO331" s="172"/>
      <c r="EP331" s="172"/>
      <c r="EQ331" s="172"/>
      <c r="ER331" s="172"/>
      <c r="ES331" s="172"/>
      <c r="ET331" s="172"/>
      <c r="EU331" s="172"/>
      <c r="EV331" s="172"/>
      <c r="EW331" s="172"/>
      <c r="EX331" s="172"/>
      <c r="EY331" s="172"/>
      <c r="EZ331" s="172"/>
      <c r="FA331" s="172"/>
      <c r="FB331" s="172"/>
      <c r="FC331" s="172"/>
      <c r="FD331" s="172"/>
      <c r="FE331" s="172"/>
      <c r="FF331" s="172"/>
      <c r="FG331" s="172"/>
      <c r="FH331" s="172"/>
      <c r="FI331" s="172"/>
      <c r="FJ331" s="172"/>
      <c r="FK331" s="172"/>
      <c r="FL331" s="172"/>
      <c r="FM331" s="172"/>
      <c r="FN331" s="172"/>
      <c r="FO331" s="172"/>
      <c r="FP331" s="172"/>
      <c r="FQ331" s="172"/>
      <c r="FR331" s="172"/>
      <c r="FS331" s="172"/>
      <c r="FT331" s="172"/>
      <c r="FU331" s="172"/>
      <c r="FV331" s="172"/>
      <c r="FW331" s="172"/>
      <c r="FX331" s="172"/>
      <c r="FY331" s="172"/>
      <c r="FZ331" s="172"/>
      <c r="GA331" s="172"/>
      <c r="GB331" s="172"/>
      <c r="GC331" s="172"/>
      <c r="GD331" s="172"/>
      <c r="GE331" s="172"/>
      <c r="GF331" s="172"/>
      <c r="GG331" s="172"/>
      <c r="GH331" s="172"/>
      <c r="GI331" s="172"/>
      <c r="GJ331" s="172"/>
      <c r="GK331" s="172"/>
      <c r="GL331" s="172"/>
      <c r="GM331" s="172"/>
      <c r="GN331" s="172"/>
      <c r="GO331" s="172"/>
      <c r="GP331" s="172"/>
      <c r="GQ331" s="172"/>
      <c r="GR331" s="172"/>
      <c r="GS331" s="172"/>
      <c r="GT331" s="172"/>
      <c r="GU331" s="172"/>
      <c r="GV331" s="172"/>
      <c r="GW331" s="172"/>
      <c r="GX331" s="172"/>
      <c r="GY331" s="172"/>
      <c r="GZ331" s="172"/>
      <c r="HA331" s="172"/>
      <c r="HB331" s="172"/>
      <c r="HC331" s="172"/>
      <c r="HD331" s="172"/>
      <c r="HE331" s="172"/>
      <c r="HF331" s="172"/>
      <c r="HG331" s="172"/>
      <c r="HH331" s="172"/>
      <c r="HI331" s="172"/>
      <c r="HJ331" s="172"/>
      <c r="HK331" s="172"/>
      <c r="HL331" s="172"/>
      <c r="HM331" s="172"/>
      <c r="HN331" s="172"/>
      <c r="HO331" s="172"/>
      <c r="HP331" s="172"/>
      <c r="HQ331" s="172"/>
      <c r="HR331" s="172"/>
      <c r="HS331" s="172"/>
      <c r="HT331" s="172"/>
      <c r="HU331" s="172"/>
      <c r="HV331" s="172"/>
      <c r="HW331" s="172"/>
      <c r="HX331" s="172"/>
      <c r="HY331" s="172"/>
      <c r="HZ331" s="172"/>
      <c r="IA331" s="172"/>
      <c r="IB331" s="172"/>
      <c r="IC331" s="172"/>
      <c r="ID331" s="172"/>
      <c r="IE331" s="172"/>
      <c r="IF331" s="172"/>
      <c r="IG331" s="172"/>
      <c r="IH331" s="172"/>
      <c r="II331" s="172"/>
      <c r="IJ331" s="172"/>
      <c r="IK331" s="172"/>
    </row>
    <row r="332" spans="1:245" s="161" customFormat="1" ht="15.75" outlineLevel="2" x14ac:dyDescent="0.25">
      <c r="A332" s="99" t="s">
        <v>339</v>
      </c>
      <c r="B332" s="63" t="s">
        <v>584</v>
      </c>
      <c r="C332" s="58">
        <v>0</v>
      </c>
      <c r="D332" s="58">
        <f t="shared" si="362"/>
        <v>450</v>
      </c>
      <c r="E332" s="58">
        <f t="shared" si="480"/>
        <v>450</v>
      </c>
      <c r="F332" s="58">
        <v>0</v>
      </c>
      <c r="G332" s="58">
        <v>450</v>
      </c>
      <c r="H332" s="59">
        <v>0</v>
      </c>
      <c r="I332" s="58">
        <f t="shared" si="481"/>
        <v>0</v>
      </c>
      <c r="J332" s="59">
        <v>0</v>
      </c>
      <c r="K332" s="58">
        <v>0</v>
      </c>
      <c r="L332" s="58">
        <v>0</v>
      </c>
      <c r="M332" s="58">
        <f t="shared" si="482"/>
        <v>0</v>
      </c>
      <c r="N332" s="59">
        <v>0</v>
      </c>
      <c r="O332" s="58">
        <v>0</v>
      </c>
      <c r="P332" s="58">
        <v>0</v>
      </c>
      <c r="Q332" s="58" t="s">
        <v>163</v>
      </c>
      <c r="R332" s="74">
        <f>W332+30</f>
        <v>44365</v>
      </c>
      <c r="S332" s="74" t="s">
        <v>495</v>
      </c>
      <c r="T332" s="74" t="s">
        <v>495</v>
      </c>
      <c r="U332" s="74" t="s">
        <v>495</v>
      </c>
      <c r="V332" s="74" t="s">
        <v>495</v>
      </c>
      <c r="W332" s="74">
        <v>44335</v>
      </c>
      <c r="X332" s="74"/>
      <c r="Y332" s="74"/>
      <c r="Z332" s="74"/>
      <c r="AA332" s="74"/>
      <c r="AB332" s="74"/>
      <c r="AC332" s="74" t="s">
        <v>41</v>
      </c>
      <c r="AD332" s="74" t="s">
        <v>41</v>
      </c>
      <c r="AE332" s="74" t="s">
        <v>41</v>
      </c>
      <c r="AF332" s="74" t="s">
        <v>41</v>
      </c>
      <c r="AG332" s="58"/>
      <c r="AH332" s="58"/>
      <c r="AI332" s="58"/>
      <c r="AJ332" s="58"/>
      <c r="AK332" s="58"/>
      <c r="AL332" s="58"/>
      <c r="AM332" s="58"/>
      <c r="AN332" s="58"/>
      <c r="AO332" s="58"/>
      <c r="AP332" s="146" t="s">
        <v>504</v>
      </c>
      <c r="AZ332" s="34">
        <f t="shared" si="376"/>
        <v>450</v>
      </c>
      <c r="BA332" s="34">
        <f t="shared" si="377"/>
        <v>0</v>
      </c>
    </row>
    <row r="333" spans="1:245" s="161" customFormat="1" ht="15.75" outlineLevel="2" x14ac:dyDescent="0.25">
      <c r="A333" s="99" t="s">
        <v>342</v>
      </c>
      <c r="B333" s="63" t="s">
        <v>585</v>
      </c>
      <c r="C333" s="58">
        <v>0</v>
      </c>
      <c r="D333" s="58">
        <f t="shared" si="362"/>
        <v>442.64</v>
      </c>
      <c r="E333" s="58">
        <f t="shared" si="480"/>
        <v>442.64</v>
      </c>
      <c r="F333" s="58">
        <v>0</v>
      </c>
      <c r="G333" s="58">
        <v>442.64</v>
      </c>
      <c r="H333" s="59">
        <v>0</v>
      </c>
      <c r="I333" s="58">
        <f t="shared" si="481"/>
        <v>0</v>
      </c>
      <c r="J333" s="59">
        <v>0</v>
      </c>
      <c r="K333" s="58">
        <v>0</v>
      </c>
      <c r="L333" s="58">
        <v>0</v>
      </c>
      <c r="M333" s="58">
        <f t="shared" si="482"/>
        <v>0</v>
      </c>
      <c r="N333" s="59">
        <v>0</v>
      </c>
      <c r="O333" s="58">
        <v>0</v>
      </c>
      <c r="P333" s="58">
        <v>0</v>
      </c>
      <c r="Q333" s="58" t="s">
        <v>163</v>
      </c>
      <c r="R333" s="74">
        <f>W333+30</f>
        <v>44365</v>
      </c>
      <c r="S333" s="74" t="s">
        <v>495</v>
      </c>
      <c r="T333" s="74" t="s">
        <v>495</v>
      </c>
      <c r="U333" s="74" t="s">
        <v>495</v>
      </c>
      <c r="V333" s="74" t="s">
        <v>495</v>
      </c>
      <c r="W333" s="74">
        <v>44335</v>
      </c>
      <c r="X333" s="74"/>
      <c r="Y333" s="74"/>
      <c r="Z333" s="74"/>
      <c r="AA333" s="74"/>
      <c r="AB333" s="74"/>
      <c r="AC333" s="74" t="s">
        <v>41</v>
      </c>
      <c r="AD333" s="74" t="s">
        <v>41</v>
      </c>
      <c r="AE333" s="74" t="s">
        <v>41</v>
      </c>
      <c r="AF333" s="74" t="s">
        <v>41</v>
      </c>
      <c r="AG333" s="58"/>
      <c r="AH333" s="58"/>
      <c r="AI333" s="58"/>
      <c r="AJ333" s="58"/>
      <c r="AK333" s="58"/>
      <c r="AL333" s="58"/>
      <c r="AM333" s="58"/>
      <c r="AN333" s="58"/>
      <c r="AO333" s="58"/>
      <c r="AP333" s="146" t="s">
        <v>504</v>
      </c>
      <c r="AZ333" s="34">
        <f t="shared" si="376"/>
        <v>442.64</v>
      </c>
      <c r="BA333" s="34">
        <f t="shared" si="377"/>
        <v>0</v>
      </c>
    </row>
    <row r="334" spans="1:245" s="161" customFormat="1" ht="31.5" outlineLevel="2" x14ac:dyDescent="0.25">
      <c r="A334" s="99" t="s">
        <v>345</v>
      </c>
      <c r="B334" s="63" t="s">
        <v>586</v>
      </c>
      <c r="C334" s="58">
        <v>1</v>
      </c>
      <c r="D334" s="58">
        <f t="shared" si="362"/>
        <v>1615.88</v>
      </c>
      <c r="E334" s="58">
        <f t="shared" si="480"/>
        <v>1615.88</v>
      </c>
      <c r="F334" s="58">
        <v>0</v>
      </c>
      <c r="G334" s="58">
        <v>1615.88</v>
      </c>
      <c r="H334" s="59">
        <v>0</v>
      </c>
      <c r="I334" s="58">
        <f t="shared" si="481"/>
        <v>0</v>
      </c>
      <c r="J334" s="59">
        <v>0</v>
      </c>
      <c r="K334" s="58">
        <v>0</v>
      </c>
      <c r="L334" s="58">
        <v>0</v>
      </c>
      <c r="M334" s="58">
        <f t="shared" si="482"/>
        <v>0</v>
      </c>
      <c r="N334" s="59">
        <v>0</v>
      </c>
      <c r="O334" s="58">
        <v>0</v>
      </c>
      <c r="P334" s="58">
        <v>0</v>
      </c>
      <c r="Q334" s="58" t="s">
        <v>163</v>
      </c>
      <c r="R334" s="74">
        <f>W334+30</f>
        <v>44365</v>
      </c>
      <c r="S334" s="74" t="s">
        <v>495</v>
      </c>
      <c r="T334" s="74" t="s">
        <v>495</v>
      </c>
      <c r="U334" s="74" t="s">
        <v>495</v>
      </c>
      <c r="V334" s="74" t="s">
        <v>495</v>
      </c>
      <c r="W334" s="74">
        <v>44335</v>
      </c>
      <c r="X334" s="74"/>
      <c r="Y334" s="74"/>
      <c r="Z334" s="74"/>
      <c r="AA334" s="74"/>
      <c r="AB334" s="74"/>
      <c r="AC334" s="74" t="s">
        <v>41</v>
      </c>
      <c r="AD334" s="74" t="s">
        <v>41</v>
      </c>
      <c r="AE334" s="74" t="s">
        <v>41</v>
      </c>
      <c r="AF334" s="74" t="s">
        <v>41</v>
      </c>
      <c r="AG334" s="58"/>
      <c r="AH334" s="58"/>
      <c r="AI334" s="58"/>
      <c r="AJ334" s="58"/>
      <c r="AK334" s="58"/>
      <c r="AL334" s="58"/>
      <c r="AM334" s="58"/>
      <c r="AN334" s="58"/>
      <c r="AO334" s="58"/>
      <c r="AP334" s="146" t="s">
        <v>504</v>
      </c>
      <c r="AZ334" s="34">
        <f t="shared" si="376"/>
        <v>1615.88</v>
      </c>
      <c r="BA334" s="34">
        <f t="shared" si="377"/>
        <v>0</v>
      </c>
    </row>
    <row r="335" spans="1:245" s="173" customFormat="1" ht="15.75" outlineLevel="1" x14ac:dyDescent="0.25">
      <c r="A335" s="29" t="s">
        <v>361</v>
      </c>
      <c r="B335" s="121" t="s">
        <v>362</v>
      </c>
      <c r="C335" s="31">
        <f>SUM(C336:C343)</f>
        <v>5.6</v>
      </c>
      <c r="D335" s="31">
        <f t="shared" ref="D335:P335" si="485">SUM(D336:D343)</f>
        <v>6132.0749999999998</v>
      </c>
      <c r="E335" s="31">
        <f t="shared" si="485"/>
        <v>6132.0749999999998</v>
      </c>
      <c r="F335" s="31">
        <f t="shared" si="485"/>
        <v>0</v>
      </c>
      <c r="G335" s="31">
        <f t="shared" si="485"/>
        <v>6132.0749999999998</v>
      </c>
      <c r="H335" s="31">
        <f t="shared" si="485"/>
        <v>0</v>
      </c>
      <c r="I335" s="31">
        <f t="shared" si="485"/>
        <v>0</v>
      </c>
      <c r="J335" s="31">
        <f t="shared" si="485"/>
        <v>0</v>
      </c>
      <c r="K335" s="31">
        <f t="shared" si="485"/>
        <v>0</v>
      </c>
      <c r="L335" s="31">
        <f t="shared" si="485"/>
        <v>0</v>
      </c>
      <c r="M335" s="31">
        <f t="shared" si="485"/>
        <v>0</v>
      </c>
      <c r="N335" s="31">
        <f t="shared" si="485"/>
        <v>0</v>
      </c>
      <c r="O335" s="31">
        <f t="shared" si="485"/>
        <v>0</v>
      </c>
      <c r="P335" s="31">
        <f t="shared" si="485"/>
        <v>0</v>
      </c>
      <c r="Q335" s="52" t="s">
        <v>41</v>
      </c>
      <c r="R335" s="72" t="s">
        <v>41</v>
      </c>
      <c r="S335" s="72" t="s">
        <v>41</v>
      </c>
      <c r="T335" s="72" t="s">
        <v>41</v>
      </c>
      <c r="U335" s="72" t="s">
        <v>41</v>
      </c>
      <c r="V335" s="72" t="s">
        <v>41</v>
      </c>
      <c r="W335" s="72" t="s">
        <v>41</v>
      </c>
      <c r="X335" s="52" t="s">
        <v>41</v>
      </c>
      <c r="Y335" s="52" t="s">
        <v>41</v>
      </c>
      <c r="Z335" s="52" t="s">
        <v>41</v>
      </c>
      <c r="AA335" s="52" t="s">
        <v>41</v>
      </c>
      <c r="AB335" s="52" t="s">
        <v>41</v>
      </c>
      <c r="AC335" s="52" t="s">
        <v>41</v>
      </c>
      <c r="AD335" s="52" t="s">
        <v>41</v>
      </c>
      <c r="AE335" s="52" t="s">
        <v>41</v>
      </c>
      <c r="AF335" s="52" t="s">
        <v>41</v>
      </c>
      <c r="AG335" s="52" t="s">
        <v>41</v>
      </c>
      <c r="AH335" s="52" t="s">
        <v>41</v>
      </c>
      <c r="AI335" s="52" t="s">
        <v>41</v>
      </c>
      <c r="AJ335" s="52" t="s">
        <v>41</v>
      </c>
      <c r="AK335" s="52" t="s">
        <v>41</v>
      </c>
      <c r="AL335" s="52" t="s">
        <v>41</v>
      </c>
      <c r="AM335" s="52" t="s">
        <v>41</v>
      </c>
      <c r="AN335" s="52" t="s">
        <v>41</v>
      </c>
      <c r="AO335" s="52" t="s">
        <v>41</v>
      </c>
      <c r="AP335" s="102"/>
      <c r="AZ335" s="34">
        <f t="shared" si="376"/>
        <v>6132.0749999999998</v>
      </c>
      <c r="BA335" s="34">
        <f t="shared" si="377"/>
        <v>0</v>
      </c>
    </row>
    <row r="336" spans="1:245" s="167" customFormat="1" ht="31.5" outlineLevel="2" x14ac:dyDescent="0.2">
      <c r="A336" s="99" t="s">
        <v>363</v>
      </c>
      <c r="B336" s="63" t="s">
        <v>924</v>
      </c>
      <c r="C336" s="58">
        <v>3.1</v>
      </c>
      <c r="D336" s="58">
        <f t="shared" si="362"/>
        <v>1850</v>
      </c>
      <c r="E336" s="58">
        <f t="shared" ref="E336:E343" si="486">SUM(F336:H336)</f>
        <v>1850</v>
      </c>
      <c r="F336" s="58">
        <v>0</v>
      </c>
      <c r="G336" s="58">
        <v>1850</v>
      </c>
      <c r="H336" s="59">
        <v>0</v>
      </c>
      <c r="I336" s="58">
        <f t="shared" ref="I336:I343" si="487">SUM(J336:L336)</f>
        <v>0</v>
      </c>
      <c r="J336" s="59">
        <v>0</v>
      </c>
      <c r="K336" s="58">
        <v>0</v>
      </c>
      <c r="L336" s="58">
        <v>0</v>
      </c>
      <c r="M336" s="58">
        <f t="shared" ref="M336:M343" si="488">SUM(N336:P336)</f>
        <v>0</v>
      </c>
      <c r="N336" s="59">
        <v>0</v>
      </c>
      <c r="O336" s="58">
        <v>0</v>
      </c>
      <c r="P336" s="58">
        <v>0</v>
      </c>
      <c r="Q336" s="58" t="s">
        <v>163</v>
      </c>
      <c r="R336" s="74">
        <f t="shared" ref="R336:R343" si="489">W336+30</f>
        <v>44366</v>
      </c>
      <c r="S336" s="74" t="s">
        <v>495</v>
      </c>
      <c r="T336" s="74" t="s">
        <v>495</v>
      </c>
      <c r="U336" s="74" t="s">
        <v>495</v>
      </c>
      <c r="V336" s="74" t="s">
        <v>495</v>
      </c>
      <c r="W336" s="74">
        <v>44336</v>
      </c>
      <c r="X336" s="74"/>
      <c r="Y336" s="74"/>
      <c r="Z336" s="74"/>
      <c r="AA336" s="74"/>
      <c r="AB336" s="74"/>
      <c r="AC336" s="74" t="s">
        <v>41</v>
      </c>
      <c r="AD336" s="74" t="s">
        <v>41</v>
      </c>
      <c r="AE336" s="74" t="s">
        <v>41</v>
      </c>
      <c r="AF336" s="74" t="s">
        <v>41</v>
      </c>
      <c r="AG336" s="58"/>
      <c r="AH336" s="58"/>
      <c r="AI336" s="58"/>
      <c r="AJ336" s="58"/>
      <c r="AK336" s="58"/>
      <c r="AL336" s="58"/>
      <c r="AM336" s="58"/>
      <c r="AN336" s="58"/>
      <c r="AO336" s="58"/>
      <c r="AP336" s="146" t="s">
        <v>504</v>
      </c>
      <c r="AZ336" s="34">
        <f t="shared" si="376"/>
        <v>1850</v>
      </c>
      <c r="BA336" s="34">
        <f t="shared" si="377"/>
        <v>0</v>
      </c>
    </row>
    <row r="337" spans="1:53" s="167" customFormat="1" ht="15.75" outlineLevel="2" x14ac:dyDescent="0.2">
      <c r="A337" s="99" t="s">
        <v>365</v>
      </c>
      <c r="B337" s="63" t="s">
        <v>588</v>
      </c>
      <c r="C337" s="58">
        <v>0</v>
      </c>
      <c r="D337" s="58">
        <f t="shared" si="362"/>
        <v>650</v>
      </c>
      <c r="E337" s="58">
        <f t="shared" si="486"/>
        <v>650</v>
      </c>
      <c r="F337" s="58">
        <v>0</v>
      </c>
      <c r="G337" s="58">
        <v>650</v>
      </c>
      <c r="H337" s="59">
        <v>0</v>
      </c>
      <c r="I337" s="58">
        <f t="shared" si="487"/>
        <v>0</v>
      </c>
      <c r="J337" s="59">
        <v>0</v>
      </c>
      <c r="K337" s="58">
        <v>0</v>
      </c>
      <c r="L337" s="58">
        <v>0</v>
      </c>
      <c r="M337" s="58">
        <f t="shared" si="488"/>
        <v>0</v>
      </c>
      <c r="N337" s="59">
        <v>0</v>
      </c>
      <c r="O337" s="58">
        <v>0</v>
      </c>
      <c r="P337" s="58">
        <v>0</v>
      </c>
      <c r="Q337" s="58" t="s">
        <v>163</v>
      </c>
      <c r="R337" s="74">
        <f t="shared" si="489"/>
        <v>44366</v>
      </c>
      <c r="S337" s="74" t="s">
        <v>503</v>
      </c>
      <c r="T337" s="74" t="s">
        <v>503</v>
      </c>
      <c r="U337" s="74" t="s">
        <v>503</v>
      </c>
      <c r="V337" s="74" t="s">
        <v>503</v>
      </c>
      <c r="W337" s="74">
        <v>44336</v>
      </c>
      <c r="X337" s="74"/>
      <c r="Y337" s="74"/>
      <c r="Z337" s="74"/>
      <c r="AA337" s="74"/>
      <c r="AB337" s="74"/>
      <c r="AC337" s="74" t="s">
        <v>41</v>
      </c>
      <c r="AD337" s="74" t="s">
        <v>41</v>
      </c>
      <c r="AE337" s="74" t="s">
        <v>41</v>
      </c>
      <c r="AF337" s="74" t="s">
        <v>41</v>
      </c>
      <c r="AG337" s="58"/>
      <c r="AH337" s="58"/>
      <c r="AI337" s="58"/>
      <c r="AJ337" s="58"/>
      <c r="AK337" s="58"/>
      <c r="AL337" s="58"/>
      <c r="AM337" s="58"/>
      <c r="AN337" s="58"/>
      <c r="AO337" s="58"/>
      <c r="AP337" s="146" t="s">
        <v>504</v>
      </c>
      <c r="AZ337" s="34">
        <f t="shared" ref="AZ337:AZ391" si="490">SUM(F337:H337)</f>
        <v>650</v>
      </c>
      <c r="BA337" s="34">
        <f t="shared" ref="BA337:BA391" si="491">AZ337-E337</f>
        <v>0</v>
      </c>
    </row>
    <row r="338" spans="1:53" s="167" customFormat="1" ht="15.75" outlineLevel="2" x14ac:dyDescent="0.2">
      <c r="A338" s="99" t="s">
        <v>367</v>
      </c>
      <c r="B338" s="63" t="s">
        <v>589</v>
      </c>
      <c r="C338" s="58">
        <v>0</v>
      </c>
      <c r="D338" s="58">
        <f t="shared" si="362"/>
        <v>647.07500000000005</v>
      </c>
      <c r="E338" s="58">
        <f t="shared" si="486"/>
        <v>647.07500000000005</v>
      </c>
      <c r="F338" s="58">
        <v>0</v>
      </c>
      <c r="G338" s="58">
        <v>647.07500000000005</v>
      </c>
      <c r="H338" s="59">
        <v>0</v>
      </c>
      <c r="I338" s="58">
        <f t="shared" si="487"/>
        <v>0</v>
      </c>
      <c r="J338" s="59">
        <v>0</v>
      </c>
      <c r="K338" s="58">
        <v>0</v>
      </c>
      <c r="L338" s="58">
        <v>0</v>
      </c>
      <c r="M338" s="58">
        <f t="shared" si="488"/>
        <v>0</v>
      </c>
      <c r="N338" s="59">
        <v>0</v>
      </c>
      <c r="O338" s="58">
        <v>0</v>
      </c>
      <c r="P338" s="58">
        <v>0</v>
      </c>
      <c r="Q338" s="58" t="s">
        <v>163</v>
      </c>
      <c r="R338" s="74">
        <f t="shared" si="489"/>
        <v>44366</v>
      </c>
      <c r="S338" s="74" t="s">
        <v>495</v>
      </c>
      <c r="T338" s="74" t="s">
        <v>495</v>
      </c>
      <c r="U338" s="74" t="s">
        <v>495</v>
      </c>
      <c r="V338" s="74" t="s">
        <v>495</v>
      </c>
      <c r="W338" s="74">
        <v>44336</v>
      </c>
      <c r="X338" s="74"/>
      <c r="Y338" s="74"/>
      <c r="Z338" s="74"/>
      <c r="AA338" s="74"/>
      <c r="AB338" s="74"/>
      <c r="AC338" s="74" t="s">
        <v>41</v>
      </c>
      <c r="AD338" s="74" t="s">
        <v>41</v>
      </c>
      <c r="AE338" s="74" t="s">
        <v>41</v>
      </c>
      <c r="AF338" s="74" t="s">
        <v>41</v>
      </c>
      <c r="AG338" s="58"/>
      <c r="AH338" s="58"/>
      <c r="AI338" s="58"/>
      <c r="AJ338" s="58"/>
      <c r="AK338" s="58"/>
      <c r="AL338" s="58"/>
      <c r="AM338" s="58"/>
      <c r="AN338" s="58"/>
      <c r="AO338" s="58"/>
      <c r="AP338" s="146" t="s">
        <v>504</v>
      </c>
      <c r="AZ338" s="34">
        <f t="shared" si="490"/>
        <v>647.07500000000005</v>
      </c>
      <c r="BA338" s="34">
        <f t="shared" si="491"/>
        <v>0</v>
      </c>
    </row>
    <row r="339" spans="1:53" s="167" customFormat="1" ht="15.75" outlineLevel="2" x14ac:dyDescent="0.2">
      <c r="A339" s="99" t="s">
        <v>369</v>
      </c>
      <c r="B339" s="63" t="s">
        <v>590</v>
      </c>
      <c r="C339" s="58">
        <v>2</v>
      </c>
      <c r="D339" s="58">
        <f t="shared" ref="D339:D408" si="492">E339+I339+M339</f>
        <v>485</v>
      </c>
      <c r="E339" s="58">
        <f t="shared" si="486"/>
        <v>485</v>
      </c>
      <c r="F339" s="58">
        <v>0</v>
      </c>
      <c r="G339" s="58">
        <v>485</v>
      </c>
      <c r="H339" s="59">
        <v>0</v>
      </c>
      <c r="I339" s="58">
        <f t="shared" si="487"/>
        <v>0</v>
      </c>
      <c r="J339" s="59">
        <v>0</v>
      </c>
      <c r="K339" s="58">
        <v>0</v>
      </c>
      <c r="L339" s="58">
        <v>0</v>
      </c>
      <c r="M339" s="58">
        <f t="shared" si="488"/>
        <v>0</v>
      </c>
      <c r="N339" s="59">
        <v>0</v>
      </c>
      <c r="O339" s="58">
        <v>0</v>
      </c>
      <c r="P339" s="58">
        <v>0</v>
      </c>
      <c r="Q339" s="58" t="s">
        <v>163</v>
      </c>
      <c r="R339" s="74">
        <f t="shared" si="489"/>
        <v>44366</v>
      </c>
      <c r="S339" s="74" t="s">
        <v>495</v>
      </c>
      <c r="T339" s="74" t="s">
        <v>495</v>
      </c>
      <c r="U339" s="74" t="s">
        <v>495</v>
      </c>
      <c r="V339" s="74" t="s">
        <v>495</v>
      </c>
      <c r="W339" s="74">
        <v>44336</v>
      </c>
      <c r="X339" s="74"/>
      <c r="Y339" s="74"/>
      <c r="Z339" s="74"/>
      <c r="AA339" s="74"/>
      <c r="AB339" s="74"/>
      <c r="AC339" s="74" t="s">
        <v>41</v>
      </c>
      <c r="AD339" s="74" t="s">
        <v>41</v>
      </c>
      <c r="AE339" s="74" t="s">
        <v>41</v>
      </c>
      <c r="AF339" s="74" t="s">
        <v>41</v>
      </c>
      <c r="AG339" s="58"/>
      <c r="AH339" s="58"/>
      <c r="AI339" s="58"/>
      <c r="AJ339" s="58"/>
      <c r="AK339" s="58"/>
      <c r="AL339" s="58"/>
      <c r="AM339" s="58"/>
      <c r="AN339" s="58"/>
      <c r="AO339" s="58"/>
      <c r="AP339" s="146" t="s">
        <v>504</v>
      </c>
      <c r="AZ339" s="34">
        <f t="shared" si="490"/>
        <v>485</v>
      </c>
      <c r="BA339" s="34">
        <f t="shared" si="491"/>
        <v>0</v>
      </c>
    </row>
    <row r="340" spans="1:53" s="174" customFormat="1" ht="15.75" outlineLevel="2" x14ac:dyDescent="0.2">
      <c r="A340" s="99" t="s">
        <v>371</v>
      </c>
      <c r="B340" s="159" t="s">
        <v>758</v>
      </c>
      <c r="C340" s="58">
        <v>0</v>
      </c>
      <c r="D340" s="58">
        <f t="shared" si="492"/>
        <v>700</v>
      </c>
      <c r="E340" s="58">
        <f t="shared" si="486"/>
        <v>700</v>
      </c>
      <c r="F340" s="58">
        <v>0</v>
      </c>
      <c r="G340" s="144">
        <f>1000-300</f>
        <v>700</v>
      </c>
      <c r="H340" s="59">
        <v>0</v>
      </c>
      <c r="I340" s="58">
        <f t="shared" si="487"/>
        <v>0</v>
      </c>
      <c r="J340" s="59">
        <v>0</v>
      </c>
      <c r="K340" s="58">
        <v>0</v>
      </c>
      <c r="L340" s="58">
        <v>0</v>
      </c>
      <c r="M340" s="58">
        <f t="shared" si="488"/>
        <v>0</v>
      </c>
      <c r="N340" s="59">
        <v>0</v>
      </c>
      <c r="O340" s="58">
        <v>0</v>
      </c>
      <c r="P340" s="58">
        <v>0</v>
      </c>
      <c r="Q340" s="58" t="s">
        <v>214</v>
      </c>
      <c r="R340" s="74">
        <f t="shared" si="489"/>
        <v>44371</v>
      </c>
      <c r="S340" s="74">
        <v>44252</v>
      </c>
      <c r="T340" s="74">
        <f>S340+12</f>
        <v>44264</v>
      </c>
      <c r="U340" s="74">
        <f t="shared" ref="U340:U343" si="493">T340+7</f>
        <v>44271</v>
      </c>
      <c r="V340" s="74">
        <f t="shared" ref="V340:V343" si="494">U340+10</f>
        <v>44281</v>
      </c>
      <c r="W340" s="82">
        <f t="shared" ref="W340:W343" si="495">V340+60</f>
        <v>44341</v>
      </c>
      <c r="X340" s="74"/>
      <c r="Y340" s="74"/>
      <c r="Z340" s="74"/>
      <c r="AA340" s="74"/>
      <c r="AB340" s="74"/>
      <c r="AC340" s="74" t="s">
        <v>41</v>
      </c>
      <c r="AD340" s="74" t="s">
        <v>41</v>
      </c>
      <c r="AE340" s="74" t="s">
        <v>41</v>
      </c>
      <c r="AF340" s="74" t="s">
        <v>41</v>
      </c>
      <c r="AG340" s="58"/>
      <c r="AH340" s="58"/>
      <c r="AI340" s="58"/>
      <c r="AJ340" s="58"/>
      <c r="AK340" s="58"/>
      <c r="AL340" s="58"/>
      <c r="AM340" s="58"/>
      <c r="AN340" s="58"/>
      <c r="AO340" s="58"/>
      <c r="AP340" s="148" t="s">
        <v>506</v>
      </c>
      <c r="AZ340" s="34">
        <f t="shared" si="490"/>
        <v>700</v>
      </c>
      <c r="BA340" s="34">
        <f t="shared" si="491"/>
        <v>0</v>
      </c>
    </row>
    <row r="341" spans="1:53" s="149" customFormat="1" ht="15.75" outlineLevel="2" x14ac:dyDescent="0.25">
      <c r="A341" s="99" t="s">
        <v>373</v>
      </c>
      <c r="B341" s="159" t="s">
        <v>759</v>
      </c>
      <c r="C341" s="58">
        <v>0</v>
      </c>
      <c r="D341" s="58">
        <f t="shared" si="492"/>
        <v>700</v>
      </c>
      <c r="E341" s="58">
        <f t="shared" si="486"/>
        <v>700</v>
      </c>
      <c r="F341" s="58">
        <v>0</v>
      </c>
      <c r="G341" s="58">
        <v>700</v>
      </c>
      <c r="H341" s="59">
        <v>0</v>
      </c>
      <c r="I341" s="58">
        <f t="shared" si="487"/>
        <v>0</v>
      </c>
      <c r="J341" s="59">
        <v>0</v>
      </c>
      <c r="K341" s="58">
        <v>0</v>
      </c>
      <c r="L341" s="58">
        <v>0</v>
      </c>
      <c r="M341" s="58">
        <f t="shared" si="488"/>
        <v>0</v>
      </c>
      <c r="N341" s="59">
        <v>0</v>
      </c>
      <c r="O341" s="58">
        <v>0</v>
      </c>
      <c r="P341" s="58">
        <v>0</v>
      </c>
      <c r="Q341" s="58" t="s">
        <v>214</v>
      </c>
      <c r="R341" s="74">
        <f t="shared" si="489"/>
        <v>44371</v>
      </c>
      <c r="S341" s="74">
        <v>44252</v>
      </c>
      <c r="T341" s="74">
        <f>S341+12</f>
        <v>44264</v>
      </c>
      <c r="U341" s="74">
        <f t="shared" si="493"/>
        <v>44271</v>
      </c>
      <c r="V341" s="74">
        <f t="shared" si="494"/>
        <v>44281</v>
      </c>
      <c r="W341" s="82">
        <f t="shared" si="495"/>
        <v>44341</v>
      </c>
      <c r="X341" s="74"/>
      <c r="Y341" s="74"/>
      <c r="Z341" s="74"/>
      <c r="AA341" s="74"/>
      <c r="AB341" s="74"/>
      <c r="AC341" s="74" t="s">
        <v>41</v>
      </c>
      <c r="AD341" s="74" t="s">
        <v>41</v>
      </c>
      <c r="AE341" s="74" t="s">
        <v>41</v>
      </c>
      <c r="AF341" s="74" t="s">
        <v>41</v>
      </c>
      <c r="AG341" s="58"/>
      <c r="AH341" s="58"/>
      <c r="AI341" s="58"/>
      <c r="AJ341" s="58"/>
      <c r="AK341" s="58"/>
      <c r="AL341" s="58"/>
      <c r="AM341" s="58"/>
      <c r="AN341" s="58"/>
      <c r="AO341" s="58"/>
      <c r="AP341" s="148" t="s">
        <v>506</v>
      </c>
      <c r="AZ341" s="34">
        <f t="shared" si="490"/>
        <v>700</v>
      </c>
      <c r="BA341" s="34">
        <f t="shared" si="491"/>
        <v>0</v>
      </c>
    </row>
    <row r="342" spans="1:53" s="161" customFormat="1" ht="15.75" outlineLevel="2" x14ac:dyDescent="0.25">
      <c r="A342" s="99" t="s">
        <v>375</v>
      </c>
      <c r="B342" s="63" t="s">
        <v>593</v>
      </c>
      <c r="C342" s="58">
        <v>0</v>
      </c>
      <c r="D342" s="58">
        <f t="shared" si="492"/>
        <v>500</v>
      </c>
      <c r="E342" s="58">
        <f t="shared" si="486"/>
        <v>500</v>
      </c>
      <c r="F342" s="58">
        <v>0</v>
      </c>
      <c r="G342" s="58">
        <v>500</v>
      </c>
      <c r="H342" s="59">
        <v>0</v>
      </c>
      <c r="I342" s="58">
        <f t="shared" si="487"/>
        <v>0</v>
      </c>
      <c r="J342" s="59">
        <v>0</v>
      </c>
      <c r="K342" s="58">
        <v>0</v>
      </c>
      <c r="L342" s="58">
        <v>0</v>
      </c>
      <c r="M342" s="58">
        <f t="shared" si="488"/>
        <v>0</v>
      </c>
      <c r="N342" s="59">
        <v>0</v>
      </c>
      <c r="O342" s="58">
        <v>0</v>
      </c>
      <c r="P342" s="58">
        <v>0</v>
      </c>
      <c r="Q342" s="58" t="s">
        <v>214</v>
      </c>
      <c r="R342" s="74">
        <f t="shared" si="489"/>
        <v>44371</v>
      </c>
      <c r="S342" s="74">
        <v>44252</v>
      </c>
      <c r="T342" s="74">
        <f>S342+12</f>
        <v>44264</v>
      </c>
      <c r="U342" s="74">
        <f t="shared" si="493"/>
        <v>44271</v>
      </c>
      <c r="V342" s="74">
        <f t="shared" si="494"/>
        <v>44281</v>
      </c>
      <c r="W342" s="82">
        <f t="shared" si="495"/>
        <v>44341</v>
      </c>
      <c r="X342" s="74"/>
      <c r="Y342" s="74"/>
      <c r="Z342" s="74"/>
      <c r="AA342" s="74"/>
      <c r="AB342" s="74"/>
      <c r="AC342" s="74" t="s">
        <v>41</v>
      </c>
      <c r="AD342" s="74" t="s">
        <v>41</v>
      </c>
      <c r="AE342" s="74" t="s">
        <v>41</v>
      </c>
      <c r="AF342" s="74" t="s">
        <v>41</v>
      </c>
      <c r="AG342" s="58"/>
      <c r="AH342" s="58"/>
      <c r="AI342" s="58"/>
      <c r="AJ342" s="58"/>
      <c r="AK342" s="58"/>
      <c r="AL342" s="58"/>
      <c r="AM342" s="58"/>
      <c r="AN342" s="58"/>
      <c r="AO342" s="58"/>
      <c r="AP342" s="146" t="s">
        <v>523</v>
      </c>
      <c r="AZ342" s="34">
        <f t="shared" si="490"/>
        <v>500</v>
      </c>
      <c r="BA342" s="34">
        <f t="shared" si="491"/>
        <v>0</v>
      </c>
    </row>
    <row r="343" spans="1:53" s="149" customFormat="1" ht="15.75" outlineLevel="2" x14ac:dyDescent="0.25">
      <c r="A343" s="99" t="s">
        <v>377</v>
      </c>
      <c r="B343" s="63" t="s">
        <v>595</v>
      </c>
      <c r="C343" s="58">
        <v>0.5</v>
      </c>
      <c r="D343" s="58">
        <f t="shared" si="492"/>
        <v>600</v>
      </c>
      <c r="E343" s="58">
        <f t="shared" si="486"/>
        <v>600</v>
      </c>
      <c r="F343" s="58">
        <v>0</v>
      </c>
      <c r="G343" s="58">
        <v>600</v>
      </c>
      <c r="H343" s="59">
        <v>0</v>
      </c>
      <c r="I343" s="58">
        <f t="shared" si="487"/>
        <v>0</v>
      </c>
      <c r="J343" s="59">
        <v>0</v>
      </c>
      <c r="K343" s="58">
        <v>0</v>
      </c>
      <c r="L343" s="58">
        <v>0</v>
      </c>
      <c r="M343" s="58">
        <f t="shared" si="488"/>
        <v>0</v>
      </c>
      <c r="N343" s="59">
        <v>0</v>
      </c>
      <c r="O343" s="58">
        <v>0</v>
      </c>
      <c r="P343" s="58">
        <v>0</v>
      </c>
      <c r="Q343" s="58" t="s">
        <v>214</v>
      </c>
      <c r="R343" s="74">
        <f t="shared" si="489"/>
        <v>44371</v>
      </c>
      <c r="S343" s="74">
        <v>44253</v>
      </c>
      <c r="T343" s="74">
        <f>S343+11</f>
        <v>44264</v>
      </c>
      <c r="U343" s="74">
        <f t="shared" si="493"/>
        <v>44271</v>
      </c>
      <c r="V343" s="74">
        <f t="shared" si="494"/>
        <v>44281</v>
      </c>
      <c r="W343" s="82">
        <f t="shared" si="495"/>
        <v>44341</v>
      </c>
      <c r="X343" s="74"/>
      <c r="Y343" s="74"/>
      <c r="Z343" s="74"/>
      <c r="AA343" s="74"/>
      <c r="AB343" s="74"/>
      <c r="AC343" s="74" t="s">
        <v>41</v>
      </c>
      <c r="AD343" s="74" t="s">
        <v>41</v>
      </c>
      <c r="AE343" s="74" t="s">
        <v>41</v>
      </c>
      <c r="AF343" s="74" t="s">
        <v>41</v>
      </c>
      <c r="AG343" s="58"/>
      <c r="AH343" s="58"/>
      <c r="AI343" s="58"/>
      <c r="AJ343" s="58"/>
      <c r="AK343" s="58"/>
      <c r="AL343" s="58"/>
      <c r="AM343" s="58"/>
      <c r="AN343" s="58"/>
      <c r="AO343" s="58"/>
      <c r="AP343" s="148" t="s">
        <v>506</v>
      </c>
      <c r="AZ343" s="34">
        <f t="shared" si="490"/>
        <v>600</v>
      </c>
      <c r="BA343" s="34">
        <f t="shared" si="491"/>
        <v>0</v>
      </c>
    </row>
    <row r="344" spans="1:53" s="173" customFormat="1" ht="15.75" outlineLevel="1" x14ac:dyDescent="0.25">
      <c r="A344" s="125">
        <v>15</v>
      </c>
      <c r="B344" s="125" t="s">
        <v>384</v>
      </c>
      <c r="C344" s="31">
        <f>SUM(C345:C349)</f>
        <v>12.3</v>
      </c>
      <c r="D344" s="31">
        <f t="shared" ref="D344:P344" si="496">SUM(D345:D349)</f>
        <v>3996.6</v>
      </c>
      <c r="E344" s="31">
        <f t="shared" si="496"/>
        <v>3996.6</v>
      </c>
      <c r="F344" s="31">
        <f t="shared" si="496"/>
        <v>0</v>
      </c>
      <c r="G344" s="31">
        <f t="shared" si="496"/>
        <v>3996.6</v>
      </c>
      <c r="H344" s="31">
        <f t="shared" si="496"/>
        <v>0</v>
      </c>
      <c r="I344" s="31">
        <f t="shared" si="496"/>
        <v>0</v>
      </c>
      <c r="J344" s="31">
        <f t="shared" si="496"/>
        <v>0</v>
      </c>
      <c r="K344" s="31">
        <f t="shared" si="496"/>
        <v>0</v>
      </c>
      <c r="L344" s="31">
        <f t="shared" si="496"/>
        <v>0</v>
      </c>
      <c r="M344" s="31">
        <f t="shared" si="496"/>
        <v>0</v>
      </c>
      <c r="N344" s="31">
        <f t="shared" si="496"/>
        <v>0</v>
      </c>
      <c r="O344" s="31">
        <f t="shared" si="496"/>
        <v>0</v>
      </c>
      <c r="P344" s="31">
        <f t="shared" si="496"/>
        <v>0</v>
      </c>
      <c r="Q344" s="52" t="s">
        <v>41</v>
      </c>
      <c r="R344" s="72" t="s">
        <v>41</v>
      </c>
      <c r="S344" s="72" t="s">
        <v>41</v>
      </c>
      <c r="T344" s="72" t="s">
        <v>41</v>
      </c>
      <c r="U344" s="72" t="s">
        <v>41</v>
      </c>
      <c r="V344" s="72" t="s">
        <v>41</v>
      </c>
      <c r="W344" s="72" t="s">
        <v>41</v>
      </c>
      <c r="X344" s="52" t="s">
        <v>41</v>
      </c>
      <c r="Y344" s="52" t="s">
        <v>41</v>
      </c>
      <c r="Z344" s="52" t="s">
        <v>41</v>
      </c>
      <c r="AA344" s="52" t="s">
        <v>41</v>
      </c>
      <c r="AB344" s="52" t="s">
        <v>41</v>
      </c>
      <c r="AC344" s="52" t="s">
        <v>41</v>
      </c>
      <c r="AD344" s="52" t="s">
        <v>41</v>
      </c>
      <c r="AE344" s="52" t="s">
        <v>41</v>
      </c>
      <c r="AF344" s="52" t="s">
        <v>41</v>
      </c>
      <c r="AG344" s="52" t="s">
        <v>41</v>
      </c>
      <c r="AH344" s="52" t="s">
        <v>41</v>
      </c>
      <c r="AI344" s="52" t="s">
        <v>41</v>
      </c>
      <c r="AJ344" s="52" t="s">
        <v>41</v>
      </c>
      <c r="AK344" s="52" t="s">
        <v>41</v>
      </c>
      <c r="AL344" s="52" t="s">
        <v>41</v>
      </c>
      <c r="AM344" s="52" t="s">
        <v>41</v>
      </c>
      <c r="AN344" s="52" t="s">
        <v>41</v>
      </c>
      <c r="AO344" s="52" t="s">
        <v>41</v>
      </c>
      <c r="AP344" s="175"/>
      <c r="AZ344" s="34">
        <f t="shared" si="490"/>
        <v>3996.6</v>
      </c>
      <c r="BA344" s="34">
        <f t="shared" si="491"/>
        <v>0</v>
      </c>
    </row>
    <row r="345" spans="1:53" s="161" customFormat="1" ht="15.75" outlineLevel="2" x14ac:dyDescent="0.25">
      <c r="A345" s="124" t="s">
        <v>385</v>
      </c>
      <c r="B345" s="63" t="s">
        <v>603</v>
      </c>
      <c r="C345" s="58">
        <v>4.5999999999999996</v>
      </c>
      <c r="D345" s="58">
        <f t="shared" si="492"/>
        <v>696.6</v>
      </c>
      <c r="E345" s="58">
        <f t="shared" ref="E345:E349" si="497">SUM(F345:H345)</f>
        <v>696.6</v>
      </c>
      <c r="F345" s="58">
        <v>0</v>
      </c>
      <c r="G345" s="58">
        <v>696.6</v>
      </c>
      <c r="H345" s="59">
        <v>0</v>
      </c>
      <c r="I345" s="58">
        <f t="shared" ref="I345:I349" si="498">SUM(J345:L345)</f>
        <v>0</v>
      </c>
      <c r="J345" s="59">
        <v>0</v>
      </c>
      <c r="K345" s="58">
        <v>0</v>
      </c>
      <c r="L345" s="58">
        <v>0</v>
      </c>
      <c r="M345" s="58">
        <f t="shared" ref="M345:M349" si="499">SUM(N345:P345)</f>
        <v>0</v>
      </c>
      <c r="N345" s="59">
        <v>0</v>
      </c>
      <c r="O345" s="58">
        <v>0</v>
      </c>
      <c r="P345" s="58">
        <v>0</v>
      </c>
      <c r="Q345" s="58" t="s">
        <v>163</v>
      </c>
      <c r="R345" s="74">
        <f t="shared" ref="R345" si="500">W345+30</f>
        <v>44367</v>
      </c>
      <c r="S345" s="74" t="s">
        <v>495</v>
      </c>
      <c r="T345" s="74" t="s">
        <v>495</v>
      </c>
      <c r="U345" s="74" t="s">
        <v>495</v>
      </c>
      <c r="V345" s="74" t="s">
        <v>495</v>
      </c>
      <c r="W345" s="74">
        <v>44337</v>
      </c>
      <c r="X345" s="74"/>
      <c r="Y345" s="74"/>
      <c r="Z345" s="74"/>
      <c r="AA345" s="74"/>
      <c r="AB345" s="74"/>
      <c r="AC345" s="74" t="s">
        <v>41</v>
      </c>
      <c r="AD345" s="74" t="s">
        <v>41</v>
      </c>
      <c r="AE345" s="74" t="s">
        <v>41</v>
      </c>
      <c r="AF345" s="74" t="s">
        <v>41</v>
      </c>
      <c r="AG345" s="58"/>
      <c r="AH345" s="58"/>
      <c r="AI345" s="58"/>
      <c r="AJ345" s="58"/>
      <c r="AK345" s="58"/>
      <c r="AL345" s="58"/>
      <c r="AM345" s="58"/>
      <c r="AN345" s="58"/>
      <c r="AO345" s="58"/>
      <c r="AP345" s="146" t="s">
        <v>504</v>
      </c>
      <c r="AZ345" s="34">
        <f t="shared" si="490"/>
        <v>696.6</v>
      </c>
      <c r="BA345" s="34">
        <f t="shared" si="491"/>
        <v>0</v>
      </c>
    </row>
    <row r="346" spans="1:53" s="149" customFormat="1" ht="15.75" outlineLevel="2" x14ac:dyDescent="0.25">
      <c r="A346" s="124" t="s">
        <v>387</v>
      </c>
      <c r="B346" s="63" t="s">
        <v>604</v>
      </c>
      <c r="C346" s="58">
        <v>2.5</v>
      </c>
      <c r="D346" s="58">
        <f t="shared" si="492"/>
        <v>900</v>
      </c>
      <c r="E346" s="58">
        <f t="shared" si="497"/>
        <v>900</v>
      </c>
      <c r="F346" s="58">
        <v>0</v>
      </c>
      <c r="G346" s="58">
        <v>900</v>
      </c>
      <c r="H346" s="59">
        <v>0</v>
      </c>
      <c r="I346" s="58">
        <f t="shared" si="498"/>
        <v>0</v>
      </c>
      <c r="J346" s="59">
        <v>0</v>
      </c>
      <c r="K346" s="58">
        <v>0</v>
      </c>
      <c r="L346" s="58">
        <v>0</v>
      </c>
      <c r="M346" s="58">
        <f t="shared" si="499"/>
        <v>0</v>
      </c>
      <c r="N346" s="59">
        <v>0</v>
      </c>
      <c r="O346" s="58">
        <v>0</v>
      </c>
      <c r="P346" s="58">
        <v>0</v>
      </c>
      <c r="Q346" s="58" t="s">
        <v>214</v>
      </c>
      <c r="R346" s="74">
        <f>W346+31</f>
        <v>44375</v>
      </c>
      <c r="S346" s="74">
        <v>44256</v>
      </c>
      <c r="T346" s="74">
        <f>S346+10</f>
        <v>44266</v>
      </c>
      <c r="U346" s="74">
        <f>T346+7</f>
        <v>44273</v>
      </c>
      <c r="V346" s="74">
        <f>U346+11</f>
        <v>44284</v>
      </c>
      <c r="W346" s="82">
        <f t="shared" ref="W346:W349" si="501">V346+60</f>
        <v>44344</v>
      </c>
      <c r="X346" s="74"/>
      <c r="Y346" s="74"/>
      <c r="Z346" s="74"/>
      <c r="AA346" s="74"/>
      <c r="AB346" s="74"/>
      <c r="AC346" s="74" t="s">
        <v>41</v>
      </c>
      <c r="AD346" s="74" t="s">
        <v>41</v>
      </c>
      <c r="AE346" s="74" t="s">
        <v>41</v>
      </c>
      <c r="AF346" s="74" t="s">
        <v>41</v>
      </c>
      <c r="AG346" s="58"/>
      <c r="AH346" s="58"/>
      <c r="AI346" s="58"/>
      <c r="AJ346" s="58"/>
      <c r="AK346" s="58"/>
      <c r="AL346" s="58"/>
      <c r="AM346" s="58"/>
      <c r="AN346" s="58"/>
      <c r="AO346" s="58"/>
      <c r="AP346" s="148" t="s">
        <v>506</v>
      </c>
      <c r="AZ346" s="34">
        <f t="shared" si="490"/>
        <v>900</v>
      </c>
      <c r="BA346" s="34">
        <f t="shared" si="491"/>
        <v>0</v>
      </c>
    </row>
    <row r="347" spans="1:53" s="161" customFormat="1" ht="31.5" outlineLevel="2" x14ac:dyDescent="0.25">
      <c r="A347" s="124" t="s">
        <v>389</v>
      </c>
      <c r="B347" s="57" t="s">
        <v>605</v>
      </c>
      <c r="C347" s="58">
        <v>3.2</v>
      </c>
      <c r="D347" s="58">
        <f t="shared" si="492"/>
        <v>1000</v>
      </c>
      <c r="E347" s="58">
        <f t="shared" si="497"/>
        <v>1000</v>
      </c>
      <c r="F347" s="58">
        <v>0</v>
      </c>
      <c r="G347" s="58">
        <v>1000</v>
      </c>
      <c r="H347" s="59">
        <v>0</v>
      </c>
      <c r="I347" s="58">
        <f t="shared" si="498"/>
        <v>0</v>
      </c>
      <c r="J347" s="59">
        <v>0</v>
      </c>
      <c r="K347" s="58">
        <v>0</v>
      </c>
      <c r="L347" s="58">
        <v>0</v>
      </c>
      <c r="M347" s="58">
        <f t="shared" si="499"/>
        <v>0</v>
      </c>
      <c r="N347" s="59">
        <v>0</v>
      </c>
      <c r="O347" s="58">
        <v>0</v>
      </c>
      <c r="P347" s="58">
        <v>0</v>
      </c>
      <c r="Q347" s="58" t="s">
        <v>214</v>
      </c>
      <c r="R347" s="74">
        <f t="shared" ref="R347:R349" si="502">W347+31</f>
        <v>44375</v>
      </c>
      <c r="S347" s="74">
        <v>44256</v>
      </c>
      <c r="T347" s="74">
        <f>S347+10</f>
        <v>44266</v>
      </c>
      <c r="U347" s="74">
        <f>T347+7</f>
        <v>44273</v>
      </c>
      <c r="V347" s="74">
        <f>U347+11</f>
        <v>44284</v>
      </c>
      <c r="W347" s="82">
        <f t="shared" si="501"/>
        <v>44344</v>
      </c>
      <c r="X347" s="74"/>
      <c r="Y347" s="74"/>
      <c r="Z347" s="74"/>
      <c r="AA347" s="74"/>
      <c r="AB347" s="74"/>
      <c r="AC347" s="74" t="s">
        <v>41</v>
      </c>
      <c r="AD347" s="74" t="s">
        <v>41</v>
      </c>
      <c r="AE347" s="74" t="s">
        <v>41</v>
      </c>
      <c r="AF347" s="74" t="s">
        <v>41</v>
      </c>
      <c r="AG347" s="58"/>
      <c r="AH347" s="58"/>
      <c r="AI347" s="58"/>
      <c r="AJ347" s="58"/>
      <c r="AK347" s="58"/>
      <c r="AL347" s="58"/>
      <c r="AM347" s="58"/>
      <c r="AN347" s="58"/>
      <c r="AO347" s="58"/>
      <c r="AP347" s="146" t="s">
        <v>523</v>
      </c>
      <c r="AZ347" s="34">
        <f t="shared" si="490"/>
        <v>1000</v>
      </c>
      <c r="BA347" s="34">
        <f t="shared" si="491"/>
        <v>0</v>
      </c>
    </row>
    <row r="348" spans="1:53" s="149" customFormat="1" ht="15.75" outlineLevel="2" x14ac:dyDescent="0.25">
      <c r="A348" s="124" t="s">
        <v>391</v>
      </c>
      <c r="B348" s="63" t="s">
        <v>606</v>
      </c>
      <c r="C348" s="58">
        <v>1</v>
      </c>
      <c r="D348" s="58">
        <f t="shared" si="492"/>
        <v>700</v>
      </c>
      <c r="E348" s="58">
        <f t="shared" si="497"/>
        <v>700</v>
      </c>
      <c r="F348" s="58">
        <v>0</v>
      </c>
      <c r="G348" s="58">
        <v>700</v>
      </c>
      <c r="H348" s="59">
        <v>0</v>
      </c>
      <c r="I348" s="58">
        <f t="shared" si="498"/>
        <v>0</v>
      </c>
      <c r="J348" s="59">
        <v>0</v>
      </c>
      <c r="K348" s="58">
        <v>0</v>
      </c>
      <c r="L348" s="58">
        <v>0</v>
      </c>
      <c r="M348" s="58">
        <f t="shared" si="499"/>
        <v>0</v>
      </c>
      <c r="N348" s="59">
        <v>0</v>
      </c>
      <c r="O348" s="58">
        <v>0</v>
      </c>
      <c r="P348" s="58">
        <v>0</v>
      </c>
      <c r="Q348" s="58" t="s">
        <v>214</v>
      </c>
      <c r="R348" s="74">
        <f t="shared" si="502"/>
        <v>44375</v>
      </c>
      <c r="S348" s="74">
        <v>44256</v>
      </c>
      <c r="T348" s="74">
        <f>S348+10</f>
        <v>44266</v>
      </c>
      <c r="U348" s="74">
        <f>T348+7</f>
        <v>44273</v>
      </c>
      <c r="V348" s="74">
        <f>U348+11</f>
        <v>44284</v>
      </c>
      <c r="W348" s="82">
        <f t="shared" si="501"/>
        <v>44344</v>
      </c>
      <c r="X348" s="74"/>
      <c r="Y348" s="74"/>
      <c r="Z348" s="74"/>
      <c r="AA348" s="74"/>
      <c r="AB348" s="74"/>
      <c r="AC348" s="74" t="s">
        <v>41</v>
      </c>
      <c r="AD348" s="74" t="s">
        <v>41</v>
      </c>
      <c r="AE348" s="74" t="s">
        <v>41</v>
      </c>
      <c r="AF348" s="74" t="s">
        <v>41</v>
      </c>
      <c r="AG348" s="58"/>
      <c r="AH348" s="58"/>
      <c r="AI348" s="58"/>
      <c r="AJ348" s="58"/>
      <c r="AK348" s="58"/>
      <c r="AL348" s="58"/>
      <c r="AM348" s="58"/>
      <c r="AN348" s="58"/>
      <c r="AO348" s="58"/>
      <c r="AP348" s="148" t="s">
        <v>506</v>
      </c>
      <c r="AZ348" s="34">
        <f t="shared" si="490"/>
        <v>700</v>
      </c>
      <c r="BA348" s="34">
        <f t="shared" si="491"/>
        <v>0</v>
      </c>
    </row>
    <row r="349" spans="1:53" s="149" customFormat="1" ht="15.75" outlineLevel="2" x14ac:dyDescent="0.25">
      <c r="A349" s="124" t="s">
        <v>607</v>
      </c>
      <c r="B349" s="63" t="s">
        <v>608</v>
      </c>
      <c r="C349" s="58">
        <v>1</v>
      </c>
      <c r="D349" s="58">
        <f t="shared" si="492"/>
        <v>700</v>
      </c>
      <c r="E349" s="58">
        <f t="shared" si="497"/>
        <v>700</v>
      </c>
      <c r="F349" s="58">
        <v>0</v>
      </c>
      <c r="G349" s="58">
        <v>700</v>
      </c>
      <c r="H349" s="59">
        <v>0</v>
      </c>
      <c r="I349" s="58">
        <f t="shared" si="498"/>
        <v>0</v>
      </c>
      <c r="J349" s="59">
        <v>0</v>
      </c>
      <c r="K349" s="58">
        <v>0</v>
      </c>
      <c r="L349" s="58">
        <v>0</v>
      </c>
      <c r="M349" s="58">
        <f t="shared" si="499"/>
        <v>0</v>
      </c>
      <c r="N349" s="59">
        <v>0</v>
      </c>
      <c r="O349" s="58">
        <v>0</v>
      </c>
      <c r="P349" s="58">
        <v>0</v>
      </c>
      <c r="Q349" s="58" t="s">
        <v>214</v>
      </c>
      <c r="R349" s="74">
        <f t="shared" si="502"/>
        <v>44375</v>
      </c>
      <c r="S349" s="74">
        <v>44256</v>
      </c>
      <c r="T349" s="74">
        <f>S349+10</f>
        <v>44266</v>
      </c>
      <c r="U349" s="74">
        <f>T349+7</f>
        <v>44273</v>
      </c>
      <c r="V349" s="74">
        <f>U349+11</f>
        <v>44284</v>
      </c>
      <c r="W349" s="82">
        <f t="shared" si="501"/>
        <v>44344</v>
      </c>
      <c r="X349" s="74"/>
      <c r="Y349" s="74"/>
      <c r="Z349" s="74"/>
      <c r="AA349" s="74"/>
      <c r="AB349" s="74"/>
      <c r="AC349" s="74" t="s">
        <v>41</v>
      </c>
      <c r="AD349" s="74" t="s">
        <v>41</v>
      </c>
      <c r="AE349" s="74" t="s">
        <v>41</v>
      </c>
      <c r="AF349" s="74" t="s">
        <v>41</v>
      </c>
      <c r="AG349" s="58"/>
      <c r="AH349" s="58"/>
      <c r="AI349" s="58"/>
      <c r="AJ349" s="58"/>
      <c r="AK349" s="58"/>
      <c r="AL349" s="58"/>
      <c r="AM349" s="58"/>
      <c r="AN349" s="58"/>
      <c r="AO349" s="58"/>
      <c r="AP349" s="148" t="s">
        <v>506</v>
      </c>
      <c r="AZ349" s="34">
        <f t="shared" si="490"/>
        <v>700</v>
      </c>
      <c r="BA349" s="34">
        <f t="shared" si="491"/>
        <v>0</v>
      </c>
    </row>
    <row r="350" spans="1:53" s="54" customFormat="1" ht="15.75" outlineLevel="1" x14ac:dyDescent="0.2">
      <c r="A350" s="29">
        <v>16</v>
      </c>
      <c r="B350" s="29" t="s">
        <v>393</v>
      </c>
      <c r="C350" s="31">
        <f t="shared" ref="C350" si="503">SUM(C351:C363)</f>
        <v>7.9</v>
      </c>
      <c r="D350" s="31">
        <f t="shared" ref="D350" si="504">SUM(D351:D363)</f>
        <v>7351.93</v>
      </c>
      <c r="E350" s="31">
        <f t="shared" ref="E350" si="505">SUM(E351:E363)</f>
        <v>7351.93</v>
      </c>
      <c r="F350" s="31">
        <f t="shared" ref="F350" si="506">SUM(F351:F363)</f>
        <v>0</v>
      </c>
      <c r="G350" s="31">
        <f t="shared" ref="G350" si="507">SUM(G351:G363)</f>
        <v>7351.93</v>
      </c>
      <c r="H350" s="31">
        <f t="shared" ref="H350" si="508">SUM(H351:H363)</f>
        <v>0</v>
      </c>
      <c r="I350" s="31">
        <f t="shared" ref="I350" si="509">SUM(I351:I363)</f>
        <v>0</v>
      </c>
      <c r="J350" s="31">
        <f t="shared" ref="J350" si="510">SUM(J351:J363)</f>
        <v>0</v>
      </c>
      <c r="K350" s="31">
        <f t="shared" ref="K350" si="511">SUM(K351:K363)</f>
        <v>0</v>
      </c>
      <c r="L350" s="31">
        <f t="shared" ref="L350" si="512">SUM(L351:L363)</f>
        <v>0</v>
      </c>
      <c r="M350" s="31">
        <f t="shared" ref="M350" si="513">SUM(M351:M363)</f>
        <v>0</v>
      </c>
      <c r="N350" s="31">
        <f t="shared" ref="N350" si="514">SUM(N351:N363)</f>
        <v>0</v>
      </c>
      <c r="O350" s="31">
        <f t="shared" ref="O350" si="515">SUM(O351:O363)</f>
        <v>0</v>
      </c>
      <c r="P350" s="31">
        <f t="shared" ref="P350" si="516">SUM(P351:P363)</f>
        <v>0</v>
      </c>
      <c r="Q350" s="52" t="s">
        <v>41</v>
      </c>
      <c r="R350" s="72" t="s">
        <v>41</v>
      </c>
      <c r="S350" s="72" t="s">
        <v>41</v>
      </c>
      <c r="T350" s="72" t="s">
        <v>41</v>
      </c>
      <c r="U350" s="72" t="s">
        <v>41</v>
      </c>
      <c r="V350" s="72" t="s">
        <v>41</v>
      </c>
      <c r="W350" s="72" t="s">
        <v>41</v>
      </c>
      <c r="X350" s="52" t="s">
        <v>41</v>
      </c>
      <c r="Y350" s="52" t="s">
        <v>41</v>
      </c>
      <c r="Z350" s="52" t="s">
        <v>41</v>
      </c>
      <c r="AA350" s="52" t="s">
        <v>41</v>
      </c>
      <c r="AB350" s="52" t="s">
        <v>41</v>
      </c>
      <c r="AC350" s="52" t="s">
        <v>41</v>
      </c>
      <c r="AD350" s="52" t="s">
        <v>41</v>
      </c>
      <c r="AE350" s="52" t="s">
        <v>41</v>
      </c>
      <c r="AF350" s="52" t="s">
        <v>41</v>
      </c>
      <c r="AG350" s="52" t="s">
        <v>41</v>
      </c>
      <c r="AH350" s="52" t="s">
        <v>41</v>
      </c>
      <c r="AI350" s="52" t="s">
        <v>41</v>
      </c>
      <c r="AJ350" s="52" t="s">
        <v>41</v>
      </c>
      <c r="AK350" s="52" t="s">
        <v>41</v>
      </c>
      <c r="AL350" s="52" t="s">
        <v>41</v>
      </c>
      <c r="AM350" s="52" t="s">
        <v>41</v>
      </c>
      <c r="AN350" s="52" t="s">
        <v>41</v>
      </c>
      <c r="AO350" s="52" t="s">
        <v>41</v>
      </c>
      <c r="AP350" s="102"/>
      <c r="AZ350" s="34">
        <f t="shared" si="490"/>
        <v>7351.93</v>
      </c>
      <c r="BA350" s="34">
        <f t="shared" si="491"/>
        <v>0</v>
      </c>
    </row>
    <row r="351" spans="1:53" s="167" customFormat="1" ht="15.75" outlineLevel="2" x14ac:dyDescent="0.2">
      <c r="A351" s="124" t="s">
        <v>394</v>
      </c>
      <c r="B351" s="63" t="s">
        <v>611</v>
      </c>
      <c r="C351" s="58">
        <v>0</v>
      </c>
      <c r="D351" s="58">
        <f t="shared" si="492"/>
        <v>670</v>
      </c>
      <c r="E351" s="58">
        <f t="shared" ref="E351:E363" si="517">SUM(F351:H351)</f>
        <v>670</v>
      </c>
      <c r="F351" s="58">
        <v>0</v>
      </c>
      <c r="G351" s="58">
        <v>670</v>
      </c>
      <c r="H351" s="59">
        <v>0</v>
      </c>
      <c r="I351" s="58">
        <f t="shared" ref="I351:I363" si="518">SUM(J351:L351)</f>
        <v>0</v>
      </c>
      <c r="J351" s="59">
        <v>0</v>
      </c>
      <c r="K351" s="58">
        <v>0</v>
      </c>
      <c r="L351" s="58">
        <v>0</v>
      </c>
      <c r="M351" s="58">
        <f t="shared" ref="M351:M363" si="519">SUM(N351:P351)</f>
        <v>0</v>
      </c>
      <c r="N351" s="59">
        <v>0</v>
      </c>
      <c r="O351" s="58">
        <v>0</v>
      </c>
      <c r="P351" s="58">
        <v>0</v>
      </c>
      <c r="Q351" s="58" t="s">
        <v>163</v>
      </c>
      <c r="R351" s="74">
        <f t="shared" ref="R351:R361" si="520">W351+30</f>
        <v>44367</v>
      </c>
      <c r="S351" s="74" t="s">
        <v>495</v>
      </c>
      <c r="T351" s="74" t="s">
        <v>495</v>
      </c>
      <c r="U351" s="74" t="s">
        <v>495</v>
      </c>
      <c r="V351" s="74" t="s">
        <v>495</v>
      </c>
      <c r="W351" s="74">
        <v>44337</v>
      </c>
      <c r="X351" s="74"/>
      <c r="Y351" s="74"/>
      <c r="Z351" s="74"/>
      <c r="AA351" s="74"/>
      <c r="AB351" s="74"/>
      <c r="AC351" s="74" t="s">
        <v>41</v>
      </c>
      <c r="AD351" s="74" t="s">
        <v>41</v>
      </c>
      <c r="AE351" s="74" t="s">
        <v>41</v>
      </c>
      <c r="AF351" s="74" t="s">
        <v>41</v>
      </c>
      <c r="AG351" s="58"/>
      <c r="AH351" s="58"/>
      <c r="AI351" s="58"/>
      <c r="AJ351" s="58"/>
      <c r="AK351" s="58"/>
      <c r="AL351" s="58"/>
      <c r="AM351" s="58"/>
      <c r="AN351" s="58"/>
      <c r="AO351" s="58"/>
      <c r="AP351" s="146" t="s">
        <v>504</v>
      </c>
      <c r="AZ351" s="34">
        <f t="shared" si="490"/>
        <v>670</v>
      </c>
      <c r="BA351" s="34">
        <f t="shared" si="491"/>
        <v>0</v>
      </c>
    </row>
    <row r="352" spans="1:53" s="147" customFormat="1" ht="15.75" outlineLevel="2" x14ac:dyDescent="0.2">
      <c r="A352" s="124" t="s">
        <v>396</v>
      </c>
      <c r="B352" s="57" t="s">
        <v>612</v>
      </c>
      <c r="C352" s="58">
        <v>0</v>
      </c>
      <c r="D352" s="58">
        <f t="shared" si="492"/>
        <v>520.49</v>
      </c>
      <c r="E352" s="58">
        <f t="shared" si="517"/>
        <v>520.49</v>
      </c>
      <c r="F352" s="58">
        <v>0</v>
      </c>
      <c r="G352" s="58">
        <v>520.49</v>
      </c>
      <c r="H352" s="59">
        <v>0</v>
      </c>
      <c r="I352" s="58">
        <f t="shared" si="518"/>
        <v>0</v>
      </c>
      <c r="J352" s="59">
        <v>0</v>
      </c>
      <c r="K352" s="58">
        <v>0</v>
      </c>
      <c r="L352" s="58">
        <v>0</v>
      </c>
      <c r="M352" s="58">
        <f t="shared" si="519"/>
        <v>0</v>
      </c>
      <c r="N352" s="59">
        <v>0</v>
      </c>
      <c r="O352" s="58">
        <v>0</v>
      </c>
      <c r="P352" s="58">
        <v>0</v>
      </c>
      <c r="Q352" s="58" t="s">
        <v>163</v>
      </c>
      <c r="R352" s="74">
        <f t="shared" si="520"/>
        <v>44367</v>
      </c>
      <c r="S352" s="74" t="s">
        <v>503</v>
      </c>
      <c r="T352" s="74" t="s">
        <v>503</v>
      </c>
      <c r="U352" s="74" t="s">
        <v>503</v>
      </c>
      <c r="V352" s="74" t="s">
        <v>503</v>
      </c>
      <c r="W352" s="74">
        <v>44337</v>
      </c>
      <c r="X352" s="74"/>
      <c r="Y352" s="74"/>
      <c r="Z352" s="74"/>
      <c r="AA352" s="74"/>
      <c r="AB352" s="74"/>
      <c r="AC352" s="74" t="s">
        <v>41</v>
      </c>
      <c r="AD352" s="74" t="s">
        <v>41</v>
      </c>
      <c r="AE352" s="74" t="s">
        <v>41</v>
      </c>
      <c r="AF352" s="74" t="s">
        <v>41</v>
      </c>
      <c r="AG352" s="58"/>
      <c r="AH352" s="58"/>
      <c r="AI352" s="58"/>
      <c r="AJ352" s="58"/>
      <c r="AK352" s="58"/>
      <c r="AL352" s="58"/>
      <c r="AM352" s="58"/>
      <c r="AN352" s="58"/>
      <c r="AO352" s="58"/>
      <c r="AP352" s="146" t="s">
        <v>504</v>
      </c>
      <c r="AZ352" s="34">
        <f t="shared" si="490"/>
        <v>520.49</v>
      </c>
      <c r="BA352" s="34">
        <f t="shared" si="491"/>
        <v>0</v>
      </c>
    </row>
    <row r="353" spans="1:245" s="147" customFormat="1" ht="15.75" outlineLevel="2" x14ac:dyDescent="0.2">
      <c r="A353" s="124" t="s">
        <v>399</v>
      </c>
      <c r="B353" s="57" t="s">
        <v>613</v>
      </c>
      <c r="C353" s="58">
        <v>0</v>
      </c>
      <c r="D353" s="58">
        <f t="shared" si="492"/>
        <v>553.89</v>
      </c>
      <c r="E353" s="58">
        <f t="shared" si="517"/>
        <v>553.89</v>
      </c>
      <c r="F353" s="58">
        <v>0</v>
      </c>
      <c r="G353" s="58">
        <v>553.89</v>
      </c>
      <c r="H353" s="59">
        <v>0</v>
      </c>
      <c r="I353" s="58">
        <f t="shared" si="518"/>
        <v>0</v>
      </c>
      <c r="J353" s="59">
        <v>0</v>
      </c>
      <c r="K353" s="58">
        <v>0</v>
      </c>
      <c r="L353" s="58">
        <v>0</v>
      </c>
      <c r="M353" s="58">
        <f t="shared" si="519"/>
        <v>0</v>
      </c>
      <c r="N353" s="59">
        <v>0</v>
      </c>
      <c r="O353" s="58">
        <v>0</v>
      </c>
      <c r="P353" s="58">
        <v>0</v>
      </c>
      <c r="Q353" s="58" t="s">
        <v>163</v>
      </c>
      <c r="R353" s="74">
        <f t="shared" si="520"/>
        <v>44370</v>
      </c>
      <c r="S353" s="74" t="s">
        <v>503</v>
      </c>
      <c r="T353" s="74" t="s">
        <v>503</v>
      </c>
      <c r="U353" s="74" t="s">
        <v>503</v>
      </c>
      <c r="V353" s="74" t="s">
        <v>503</v>
      </c>
      <c r="W353" s="74">
        <v>44340</v>
      </c>
      <c r="X353" s="74"/>
      <c r="Y353" s="74"/>
      <c r="Z353" s="74"/>
      <c r="AA353" s="74"/>
      <c r="AB353" s="74"/>
      <c r="AC353" s="74" t="s">
        <v>41</v>
      </c>
      <c r="AD353" s="74" t="s">
        <v>41</v>
      </c>
      <c r="AE353" s="74" t="s">
        <v>41</v>
      </c>
      <c r="AF353" s="74" t="s">
        <v>41</v>
      </c>
      <c r="AG353" s="58"/>
      <c r="AH353" s="58"/>
      <c r="AI353" s="58"/>
      <c r="AJ353" s="58"/>
      <c r="AK353" s="58"/>
      <c r="AL353" s="58"/>
      <c r="AM353" s="58"/>
      <c r="AN353" s="58"/>
      <c r="AO353" s="58"/>
      <c r="AP353" s="146" t="s">
        <v>504</v>
      </c>
      <c r="AZ353" s="34">
        <f t="shared" si="490"/>
        <v>553.89</v>
      </c>
      <c r="BA353" s="34">
        <f t="shared" si="491"/>
        <v>0</v>
      </c>
    </row>
    <row r="354" spans="1:245" s="147" customFormat="1" ht="15.75" outlineLevel="2" x14ac:dyDescent="0.2">
      <c r="A354" s="124" t="s">
        <v>401</v>
      </c>
      <c r="B354" s="57" t="s">
        <v>614</v>
      </c>
      <c r="C354" s="58">
        <v>0</v>
      </c>
      <c r="D354" s="58">
        <f t="shared" si="492"/>
        <v>553.89</v>
      </c>
      <c r="E354" s="58">
        <f t="shared" si="517"/>
        <v>553.89</v>
      </c>
      <c r="F354" s="58">
        <v>0</v>
      </c>
      <c r="G354" s="58">
        <v>553.89</v>
      </c>
      <c r="H354" s="59">
        <v>0</v>
      </c>
      <c r="I354" s="58">
        <f t="shared" si="518"/>
        <v>0</v>
      </c>
      <c r="J354" s="59">
        <v>0</v>
      </c>
      <c r="K354" s="58">
        <v>0</v>
      </c>
      <c r="L354" s="58">
        <v>0</v>
      </c>
      <c r="M354" s="58">
        <f t="shared" si="519"/>
        <v>0</v>
      </c>
      <c r="N354" s="59">
        <v>0</v>
      </c>
      <c r="O354" s="58">
        <v>0</v>
      </c>
      <c r="P354" s="58">
        <v>0</v>
      </c>
      <c r="Q354" s="58" t="s">
        <v>163</v>
      </c>
      <c r="R354" s="74">
        <f t="shared" si="520"/>
        <v>44370</v>
      </c>
      <c r="S354" s="74" t="s">
        <v>503</v>
      </c>
      <c r="T354" s="74" t="s">
        <v>503</v>
      </c>
      <c r="U354" s="74" t="s">
        <v>503</v>
      </c>
      <c r="V354" s="74" t="s">
        <v>503</v>
      </c>
      <c r="W354" s="74">
        <v>44340</v>
      </c>
      <c r="X354" s="74"/>
      <c r="Y354" s="74"/>
      <c r="Z354" s="74"/>
      <c r="AA354" s="74"/>
      <c r="AB354" s="74"/>
      <c r="AC354" s="74" t="s">
        <v>41</v>
      </c>
      <c r="AD354" s="74" t="s">
        <v>41</v>
      </c>
      <c r="AE354" s="74" t="s">
        <v>41</v>
      </c>
      <c r="AF354" s="74" t="s">
        <v>41</v>
      </c>
      <c r="AG354" s="58"/>
      <c r="AH354" s="58"/>
      <c r="AI354" s="58"/>
      <c r="AJ354" s="58"/>
      <c r="AK354" s="58"/>
      <c r="AL354" s="58"/>
      <c r="AM354" s="58"/>
      <c r="AN354" s="58"/>
      <c r="AO354" s="58"/>
      <c r="AP354" s="146" t="s">
        <v>504</v>
      </c>
      <c r="AZ354" s="34">
        <f t="shared" si="490"/>
        <v>553.89</v>
      </c>
      <c r="BA354" s="34">
        <f t="shared" si="491"/>
        <v>0</v>
      </c>
    </row>
    <row r="355" spans="1:245" s="147" customFormat="1" ht="15.75" outlineLevel="2" x14ac:dyDescent="0.2">
      <c r="A355" s="124" t="s">
        <v>403</v>
      </c>
      <c r="B355" s="57" t="s">
        <v>615</v>
      </c>
      <c r="C355" s="58">
        <v>0</v>
      </c>
      <c r="D355" s="58">
        <f t="shared" si="492"/>
        <v>531.62</v>
      </c>
      <c r="E355" s="58">
        <f t="shared" si="517"/>
        <v>531.62</v>
      </c>
      <c r="F355" s="58">
        <v>0</v>
      </c>
      <c r="G355" s="58">
        <v>531.62</v>
      </c>
      <c r="H355" s="59">
        <v>0</v>
      </c>
      <c r="I355" s="58">
        <f t="shared" si="518"/>
        <v>0</v>
      </c>
      <c r="J355" s="59">
        <v>0</v>
      </c>
      <c r="K355" s="58">
        <v>0</v>
      </c>
      <c r="L355" s="58">
        <v>0</v>
      </c>
      <c r="M355" s="58">
        <f t="shared" si="519"/>
        <v>0</v>
      </c>
      <c r="N355" s="59">
        <v>0</v>
      </c>
      <c r="O355" s="58">
        <v>0</v>
      </c>
      <c r="P355" s="58">
        <v>0</v>
      </c>
      <c r="Q355" s="58" t="s">
        <v>163</v>
      </c>
      <c r="R355" s="74">
        <f t="shared" si="520"/>
        <v>44370</v>
      </c>
      <c r="S355" s="74" t="s">
        <v>503</v>
      </c>
      <c r="T355" s="74" t="s">
        <v>503</v>
      </c>
      <c r="U355" s="74" t="s">
        <v>503</v>
      </c>
      <c r="V355" s="74" t="s">
        <v>503</v>
      </c>
      <c r="W355" s="74">
        <v>44340</v>
      </c>
      <c r="X355" s="74"/>
      <c r="Y355" s="74"/>
      <c r="Z355" s="74"/>
      <c r="AA355" s="74"/>
      <c r="AB355" s="74"/>
      <c r="AC355" s="74" t="s">
        <v>41</v>
      </c>
      <c r="AD355" s="74" t="s">
        <v>41</v>
      </c>
      <c r="AE355" s="74" t="s">
        <v>41</v>
      </c>
      <c r="AF355" s="74" t="s">
        <v>41</v>
      </c>
      <c r="AG355" s="58"/>
      <c r="AH355" s="58"/>
      <c r="AI355" s="58"/>
      <c r="AJ355" s="58"/>
      <c r="AK355" s="58"/>
      <c r="AL355" s="58"/>
      <c r="AM355" s="58"/>
      <c r="AN355" s="58"/>
      <c r="AO355" s="58"/>
      <c r="AP355" s="146" t="s">
        <v>504</v>
      </c>
      <c r="AZ355" s="34">
        <f t="shared" si="490"/>
        <v>531.62</v>
      </c>
      <c r="BA355" s="34">
        <f t="shared" si="491"/>
        <v>0</v>
      </c>
    </row>
    <row r="356" spans="1:245" s="147" customFormat="1" ht="15.75" outlineLevel="2" x14ac:dyDescent="0.2">
      <c r="A356" s="124" t="s">
        <v>405</v>
      </c>
      <c r="B356" s="57" t="s">
        <v>616</v>
      </c>
      <c r="C356" s="58">
        <v>0</v>
      </c>
      <c r="D356" s="58">
        <f t="shared" si="492"/>
        <v>505.09</v>
      </c>
      <c r="E356" s="58">
        <f t="shared" si="517"/>
        <v>505.09</v>
      </c>
      <c r="F356" s="58">
        <v>0</v>
      </c>
      <c r="G356" s="58">
        <v>505.09</v>
      </c>
      <c r="H356" s="59">
        <v>0</v>
      </c>
      <c r="I356" s="58">
        <f t="shared" si="518"/>
        <v>0</v>
      </c>
      <c r="J356" s="59">
        <v>0</v>
      </c>
      <c r="K356" s="58">
        <v>0</v>
      </c>
      <c r="L356" s="58">
        <v>0</v>
      </c>
      <c r="M356" s="58">
        <f t="shared" si="519"/>
        <v>0</v>
      </c>
      <c r="N356" s="59">
        <v>0</v>
      </c>
      <c r="O356" s="58">
        <v>0</v>
      </c>
      <c r="P356" s="58">
        <v>0</v>
      </c>
      <c r="Q356" s="58" t="s">
        <v>163</v>
      </c>
      <c r="R356" s="74">
        <f t="shared" si="520"/>
        <v>44370</v>
      </c>
      <c r="S356" s="74" t="s">
        <v>503</v>
      </c>
      <c r="T356" s="74" t="s">
        <v>503</v>
      </c>
      <c r="U356" s="74" t="s">
        <v>503</v>
      </c>
      <c r="V356" s="74" t="s">
        <v>503</v>
      </c>
      <c r="W356" s="74">
        <v>44340</v>
      </c>
      <c r="X356" s="74"/>
      <c r="Y356" s="74"/>
      <c r="Z356" s="74"/>
      <c r="AA356" s="74"/>
      <c r="AB356" s="74"/>
      <c r="AC356" s="74" t="s">
        <v>41</v>
      </c>
      <c r="AD356" s="74" t="s">
        <v>41</v>
      </c>
      <c r="AE356" s="74" t="s">
        <v>41</v>
      </c>
      <c r="AF356" s="74" t="s">
        <v>41</v>
      </c>
      <c r="AG356" s="58"/>
      <c r="AH356" s="58"/>
      <c r="AI356" s="58"/>
      <c r="AJ356" s="58"/>
      <c r="AK356" s="58"/>
      <c r="AL356" s="58"/>
      <c r="AM356" s="58"/>
      <c r="AN356" s="58"/>
      <c r="AO356" s="58"/>
      <c r="AP356" s="146" t="s">
        <v>504</v>
      </c>
      <c r="AZ356" s="34">
        <f t="shared" si="490"/>
        <v>505.09</v>
      </c>
      <c r="BA356" s="34">
        <f t="shared" si="491"/>
        <v>0</v>
      </c>
    </row>
    <row r="357" spans="1:245" s="147" customFormat="1" ht="15.75" outlineLevel="2" x14ac:dyDescent="0.2">
      <c r="A357" s="124" t="s">
        <v>407</v>
      </c>
      <c r="B357" s="57" t="s">
        <v>617</v>
      </c>
      <c r="C357" s="58">
        <v>0</v>
      </c>
      <c r="D357" s="58">
        <f t="shared" si="492"/>
        <v>490</v>
      </c>
      <c r="E357" s="58">
        <f t="shared" si="517"/>
        <v>490</v>
      </c>
      <c r="F357" s="58">
        <v>0</v>
      </c>
      <c r="G357" s="58">
        <v>490</v>
      </c>
      <c r="H357" s="59">
        <v>0</v>
      </c>
      <c r="I357" s="58">
        <f t="shared" si="518"/>
        <v>0</v>
      </c>
      <c r="J357" s="59">
        <v>0</v>
      </c>
      <c r="K357" s="58">
        <v>0</v>
      </c>
      <c r="L357" s="58">
        <v>0</v>
      </c>
      <c r="M357" s="58">
        <f t="shared" si="519"/>
        <v>0</v>
      </c>
      <c r="N357" s="59">
        <v>0</v>
      </c>
      <c r="O357" s="58">
        <v>0</v>
      </c>
      <c r="P357" s="58">
        <v>0</v>
      </c>
      <c r="Q357" s="58" t="s">
        <v>214</v>
      </c>
      <c r="R357" s="74">
        <f t="shared" ref="R357" si="521">W357+31</f>
        <v>44375</v>
      </c>
      <c r="S357" s="74">
        <v>44257</v>
      </c>
      <c r="T357" s="74">
        <f>S357+10</f>
        <v>44267</v>
      </c>
      <c r="U357" s="74">
        <f>T357+7</f>
        <v>44274</v>
      </c>
      <c r="V357" s="74">
        <f>U357+10</f>
        <v>44284</v>
      </c>
      <c r="W357" s="82">
        <f t="shared" ref="W357" si="522">V357+60</f>
        <v>44344</v>
      </c>
      <c r="X357" s="74"/>
      <c r="Y357" s="74"/>
      <c r="Z357" s="74"/>
      <c r="AA357" s="74"/>
      <c r="AB357" s="74"/>
      <c r="AC357" s="74" t="s">
        <v>41</v>
      </c>
      <c r="AD357" s="74" t="s">
        <v>41</v>
      </c>
      <c r="AE357" s="74" t="s">
        <v>41</v>
      </c>
      <c r="AF357" s="74" t="s">
        <v>41</v>
      </c>
      <c r="AG357" s="58"/>
      <c r="AH357" s="58"/>
      <c r="AI357" s="58"/>
      <c r="AJ357" s="58"/>
      <c r="AK357" s="58"/>
      <c r="AL357" s="58"/>
      <c r="AM357" s="58"/>
      <c r="AN357" s="58"/>
      <c r="AO357" s="58"/>
      <c r="AP357" s="146" t="s">
        <v>523</v>
      </c>
      <c r="AZ357" s="34">
        <f t="shared" si="490"/>
        <v>490</v>
      </c>
      <c r="BA357" s="34">
        <f t="shared" si="491"/>
        <v>0</v>
      </c>
    </row>
    <row r="358" spans="1:245" s="161" customFormat="1" ht="31.5" outlineLevel="2" x14ac:dyDescent="0.25">
      <c r="A358" s="124" t="s">
        <v>409</v>
      </c>
      <c r="B358" s="63" t="s">
        <v>618</v>
      </c>
      <c r="C358" s="58">
        <v>0.8</v>
      </c>
      <c r="D358" s="58">
        <f t="shared" si="492"/>
        <v>554.29999999999995</v>
      </c>
      <c r="E358" s="58">
        <f t="shared" si="517"/>
        <v>554.29999999999995</v>
      </c>
      <c r="F358" s="58">
        <v>0</v>
      </c>
      <c r="G358" s="58">
        <v>554.29999999999995</v>
      </c>
      <c r="H358" s="59">
        <v>0</v>
      </c>
      <c r="I358" s="58">
        <f t="shared" si="518"/>
        <v>0</v>
      </c>
      <c r="J358" s="59">
        <v>0</v>
      </c>
      <c r="K358" s="58">
        <v>0</v>
      </c>
      <c r="L358" s="58">
        <v>0</v>
      </c>
      <c r="M358" s="58">
        <f t="shared" si="519"/>
        <v>0</v>
      </c>
      <c r="N358" s="59">
        <v>0</v>
      </c>
      <c r="O358" s="58">
        <v>0</v>
      </c>
      <c r="P358" s="58">
        <v>0</v>
      </c>
      <c r="Q358" s="58" t="s">
        <v>163</v>
      </c>
      <c r="R358" s="74">
        <f t="shared" si="520"/>
        <v>44371</v>
      </c>
      <c r="S358" s="74" t="s">
        <v>495</v>
      </c>
      <c r="T358" s="74" t="s">
        <v>495</v>
      </c>
      <c r="U358" s="74" t="s">
        <v>495</v>
      </c>
      <c r="V358" s="74" t="s">
        <v>495</v>
      </c>
      <c r="W358" s="74">
        <v>44341</v>
      </c>
      <c r="X358" s="74"/>
      <c r="Y358" s="74"/>
      <c r="Z358" s="74"/>
      <c r="AA358" s="74"/>
      <c r="AB358" s="74"/>
      <c r="AC358" s="74" t="s">
        <v>41</v>
      </c>
      <c r="AD358" s="74" t="s">
        <v>41</v>
      </c>
      <c r="AE358" s="74" t="s">
        <v>41</v>
      </c>
      <c r="AF358" s="74" t="s">
        <v>41</v>
      </c>
      <c r="AG358" s="58"/>
      <c r="AH358" s="58"/>
      <c r="AI358" s="58"/>
      <c r="AJ358" s="58"/>
      <c r="AK358" s="58"/>
      <c r="AL358" s="58"/>
      <c r="AM358" s="58"/>
      <c r="AN358" s="58"/>
      <c r="AO358" s="58"/>
      <c r="AP358" s="146" t="s">
        <v>504</v>
      </c>
      <c r="AZ358" s="34">
        <f t="shared" si="490"/>
        <v>554.29999999999995</v>
      </c>
      <c r="BA358" s="34">
        <f t="shared" si="491"/>
        <v>0</v>
      </c>
    </row>
    <row r="359" spans="1:245" s="161" customFormat="1" ht="15.75" outlineLevel="2" x14ac:dyDescent="0.25">
      <c r="A359" s="124" t="s">
        <v>411</v>
      </c>
      <c r="B359" s="63" t="s">
        <v>619</v>
      </c>
      <c r="C359" s="58">
        <v>0.1</v>
      </c>
      <c r="D359" s="58">
        <f t="shared" si="492"/>
        <v>544.95000000000005</v>
      </c>
      <c r="E359" s="58">
        <f t="shared" si="517"/>
        <v>544.95000000000005</v>
      </c>
      <c r="F359" s="58">
        <v>0</v>
      </c>
      <c r="G359" s="58">
        <v>544.95000000000005</v>
      </c>
      <c r="H359" s="59">
        <v>0</v>
      </c>
      <c r="I359" s="58">
        <f t="shared" si="518"/>
        <v>0</v>
      </c>
      <c r="J359" s="59">
        <v>0</v>
      </c>
      <c r="K359" s="58">
        <v>0</v>
      </c>
      <c r="L359" s="58">
        <v>0</v>
      </c>
      <c r="M359" s="58">
        <f t="shared" si="519"/>
        <v>0</v>
      </c>
      <c r="N359" s="59">
        <v>0</v>
      </c>
      <c r="O359" s="58">
        <v>0</v>
      </c>
      <c r="P359" s="58">
        <v>0</v>
      </c>
      <c r="Q359" s="58" t="s">
        <v>163</v>
      </c>
      <c r="R359" s="74">
        <f t="shared" si="520"/>
        <v>44371</v>
      </c>
      <c r="S359" s="74" t="s">
        <v>495</v>
      </c>
      <c r="T359" s="74" t="s">
        <v>495</v>
      </c>
      <c r="U359" s="74" t="s">
        <v>495</v>
      </c>
      <c r="V359" s="74" t="s">
        <v>495</v>
      </c>
      <c r="W359" s="74">
        <v>44341</v>
      </c>
      <c r="X359" s="74"/>
      <c r="Y359" s="74"/>
      <c r="Z359" s="74"/>
      <c r="AA359" s="74"/>
      <c r="AB359" s="74"/>
      <c r="AC359" s="74" t="s">
        <v>41</v>
      </c>
      <c r="AD359" s="74" t="s">
        <v>41</v>
      </c>
      <c r="AE359" s="74" t="s">
        <v>41</v>
      </c>
      <c r="AF359" s="74" t="s">
        <v>41</v>
      </c>
      <c r="AG359" s="58"/>
      <c r="AH359" s="58"/>
      <c r="AI359" s="58"/>
      <c r="AJ359" s="58"/>
      <c r="AK359" s="58"/>
      <c r="AL359" s="58"/>
      <c r="AM359" s="58"/>
      <c r="AN359" s="58"/>
      <c r="AO359" s="58"/>
      <c r="AP359" s="146" t="s">
        <v>504</v>
      </c>
      <c r="AZ359" s="34">
        <f t="shared" si="490"/>
        <v>544.95000000000005</v>
      </c>
      <c r="BA359" s="34">
        <f t="shared" si="491"/>
        <v>0</v>
      </c>
    </row>
    <row r="360" spans="1:245" s="161" customFormat="1" ht="15.75" outlineLevel="2" x14ac:dyDescent="0.25">
      <c r="A360" s="124" t="s">
        <v>413</v>
      </c>
      <c r="B360" s="63" t="s">
        <v>620</v>
      </c>
      <c r="C360" s="58">
        <v>1.5</v>
      </c>
      <c r="D360" s="58">
        <f t="shared" si="492"/>
        <v>626.85</v>
      </c>
      <c r="E360" s="58">
        <f t="shared" si="517"/>
        <v>626.85</v>
      </c>
      <c r="F360" s="58">
        <v>0</v>
      </c>
      <c r="G360" s="58">
        <v>626.85</v>
      </c>
      <c r="H360" s="59">
        <v>0</v>
      </c>
      <c r="I360" s="58">
        <f t="shared" si="518"/>
        <v>0</v>
      </c>
      <c r="J360" s="59">
        <v>0</v>
      </c>
      <c r="K360" s="58">
        <v>0</v>
      </c>
      <c r="L360" s="58">
        <v>0</v>
      </c>
      <c r="M360" s="58">
        <f t="shared" si="519"/>
        <v>0</v>
      </c>
      <c r="N360" s="59">
        <v>0</v>
      </c>
      <c r="O360" s="58">
        <v>0</v>
      </c>
      <c r="P360" s="58">
        <v>0</v>
      </c>
      <c r="Q360" s="58" t="s">
        <v>163</v>
      </c>
      <c r="R360" s="74">
        <f t="shared" si="520"/>
        <v>44372</v>
      </c>
      <c r="S360" s="74" t="s">
        <v>495</v>
      </c>
      <c r="T360" s="74" t="s">
        <v>495</v>
      </c>
      <c r="U360" s="74" t="s">
        <v>495</v>
      </c>
      <c r="V360" s="74" t="s">
        <v>495</v>
      </c>
      <c r="W360" s="74">
        <v>44342</v>
      </c>
      <c r="X360" s="74"/>
      <c r="Y360" s="74"/>
      <c r="Z360" s="74"/>
      <c r="AA360" s="74"/>
      <c r="AB360" s="74"/>
      <c r="AC360" s="74" t="s">
        <v>41</v>
      </c>
      <c r="AD360" s="74" t="s">
        <v>41</v>
      </c>
      <c r="AE360" s="74" t="s">
        <v>41</v>
      </c>
      <c r="AF360" s="74" t="s">
        <v>41</v>
      </c>
      <c r="AG360" s="58"/>
      <c r="AH360" s="58"/>
      <c r="AI360" s="58"/>
      <c r="AJ360" s="58"/>
      <c r="AK360" s="58"/>
      <c r="AL360" s="58"/>
      <c r="AM360" s="58"/>
      <c r="AN360" s="58"/>
      <c r="AO360" s="58"/>
      <c r="AP360" s="146" t="s">
        <v>504</v>
      </c>
      <c r="AZ360" s="34">
        <f t="shared" si="490"/>
        <v>626.85</v>
      </c>
      <c r="BA360" s="34">
        <f t="shared" si="491"/>
        <v>0</v>
      </c>
    </row>
    <row r="361" spans="1:245" s="161" customFormat="1" ht="15.75" outlineLevel="2" x14ac:dyDescent="0.25">
      <c r="A361" s="124" t="s">
        <v>415</v>
      </c>
      <c r="B361" s="63" t="s">
        <v>621</v>
      </c>
      <c r="C361" s="58">
        <v>0.5</v>
      </c>
      <c r="D361" s="58">
        <f t="shared" si="492"/>
        <v>500.85</v>
      </c>
      <c r="E361" s="58">
        <f t="shared" si="517"/>
        <v>500.85</v>
      </c>
      <c r="F361" s="58">
        <v>0</v>
      </c>
      <c r="G361" s="58">
        <v>500.85</v>
      </c>
      <c r="H361" s="59">
        <v>0</v>
      </c>
      <c r="I361" s="58">
        <f t="shared" si="518"/>
        <v>0</v>
      </c>
      <c r="J361" s="59">
        <v>0</v>
      </c>
      <c r="K361" s="58">
        <v>0</v>
      </c>
      <c r="L361" s="58">
        <v>0</v>
      </c>
      <c r="M361" s="58">
        <f t="shared" si="519"/>
        <v>0</v>
      </c>
      <c r="N361" s="59">
        <v>0</v>
      </c>
      <c r="O361" s="58">
        <v>0</v>
      </c>
      <c r="P361" s="58">
        <v>0</v>
      </c>
      <c r="Q361" s="58" t="s">
        <v>163</v>
      </c>
      <c r="R361" s="74">
        <f t="shared" si="520"/>
        <v>44372</v>
      </c>
      <c r="S361" s="74" t="s">
        <v>495</v>
      </c>
      <c r="T361" s="74" t="s">
        <v>495</v>
      </c>
      <c r="U361" s="74" t="s">
        <v>495</v>
      </c>
      <c r="V361" s="74" t="s">
        <v>495</v>
      </c>
      <c r="W361" s="74">
        <v>44342</v>
      </c>
      <c r="X361" s="74"/>
      <c r="Y361" s="74"/>
      <c r="Z361" s="74"/>
      <c r="AA361" s="74"/>
      <c r="AB361" s="74"/>
      <c r="AC361" s="74" t="s">
        <v>41</v>
      </c>
      <c r="AD361" s="74" t="s">
        <v>41</v>
      </c>
      <c r="AE361" s="74" t="s">
        <v>41</v>
      </c>
      <c r="AF361" s="74" t="s">
        <v>41</v>
      </c>
      <c r="AG361" s="58"/>
      <c r="AH361" s="58"/>
      <c r="AI361" s="58"/>
      <c r="AJ361" s="58"/>
      <c r="AK361" s="58"/>
      <c r="AL361" s="58"/>
      <c r="AM361" s="58"/>
      <c r="AN361" s="58"/>
      <c r="AO361" s="58"/>
      <c r="AP361" s="146" t="s">
        <v>504</v>
      </c>
      <c r="AZ361" s="34">
        <f t="shared" si="490"/>
        <v>500.85</v>
      </c>
      <c r="BA361" s="34">
        <f t="shared" si="491"/>
        <v>0</v>
      </c>
    </row>
    <row r="362" spans="1:245" s="149" customFormat="1" ht="15.75" outlineLevel="2" x14ac:dyDescent="0.25">
      <c r="A362" s="124" t="s">
        <v>417</v>
      </c>
      <c r="B362" s="63" t="s">
        <v>623</v>
      </c>
      <c r="C362" s="58">
        <v>5</v>
      </c>
      <c r="D362" s="58">
        <f t="shared" si="492"/>
        <v>600</v>
      </c>
      <c r="E362" s="58">
        <f t="shared" si="517"/>
        <v>600</v>
      </c>
      <c r="F362" s="58">
        <v>0</v>
      </c>
      <c r="G362" s="58">
        <v>600</v>
      </c>
      <c r="H362" s="59">
        <v>0</v>
      </c>
      <c r="I362" s="58">
        <f t="shared" si="518"/>
        <v>0</v>
      </c>
      <c r="J362" s="59">
        <v>0</v>
      </c>
      <c r="K362" s="58">
        <v>0</v>
      </c>
      <c r="L362" s="58">
        <v>0</v>
      </c>
      <c r="M362" s="58">
        <f t="shared" si="519"/>
        <v>0</v>
      </c>
      <c r="N362" s="59">
        <v>0</v>
      </c>
      <c r="O362" s="58">
        <v>0</v>
      </c>
      <c r="P362" s="58">
        <v>0</v>
      </c>
      <c r="Q362" s="58" t="s">
        <v>214</v>
      </c>
      <c r="R362" s="74">
        <f t="shared" ref="R362:R363" si="523">W362+31</f>
        <v>44375</v>
      </c>
      <c r="S362" s="74">
        <v>44257</v>
      </c>
      <c r="T362" s="74">
        <f>S362+10</f>
        <v>44267</v>
      </c>
      <c r="U362" s="74">
        <f>T362+7</f>
        <v>44274</v>
      </c>
      <c r="V362" s="74">
        <f>U362+10</f>
        <v>44284</v>
      </c>
      <c r="W362" s="82">
        <f t="shared" ref="W362:W363" si="524">V362+60</f>
        <v>44344</v>
      </c>
      <c r="X362" s="74"/>
      <c r="Y362" s="74"/>
      <c r="Z362" s="74"/>
      <c r="AA362" s="74"/>
      <c r="AB362" s="74"/>
      <c r="AC362" s="74" t="s">
        <v>41</v>
      </c>
      <c r="AD362" s="74" t="s">
        <v>41</v>
      </c>
      <c r="AE362" s="74" t="s">
        <v>41</v>
      </c>
      <c r="AF362" s="74" t="s">
        <v>41</v>
      </c>
      <c r="AG362" s="58"/>
      <c r="AH362" s="58"/>
      <c r="AI362" s="58"/>
      <c r="AJ362" s="58"/>
      <c r="AK362" s="58"/>
      <c r="AL362" s="58"/>
      <c r="AM362" s="58"/>
      <c r="AN362" s="58"/>
      <c r="AO362" s="58"/>
      <c r="AP362" s="148" t="s">
        <v>506</v>
      </c>
      <c r="AZ362" s="34">
        <f t="shared" si="490"/>
        <v>600</v>
      </c>
      <c r="BA362" s="34">
        <f t="shared" si="491"/>
        <v>0</v>
      </c>
    </row>
    <row r="363" spans="1:245" s="149" customFormat="1" ht="15.75" outlineLevel="2" x14ac:dyDescent="0.25">
      <c r="A363" s="124" t="s">
        <v>419</v>
      </c>
      <c r="B363" s="63" t="s">
        <v>757</v>
      </c>
      <c r="C363" s="58">
        <v>0</v>
      </c>
      <c r="D363" s="58">
        <f t="shared" si="492"/>
        <v>700</v>
      </c>
      <c r="E363" s="58">
        <f t="shared" si="517"/>
        <v>700</v>
      </c>
      <c r="F363" s="58">
        <v>0</v>
      </c>
      <c r="G363" s="58">
        <v>700</v>
      </c>
      <c r="H363" s="59">
        <v>0</v>
      </c>
      <c r="I363" s="58">
        <f t="shared" si="518"/>
        <v>0</v>
      </c>
      <c r="J363" s="59">
        <v>0</v>
      </c>
      <c r="K363" s="58">
        <v>0</v>
      </c>
      <c r="L363" s="58">
        <v>0</v>
      </c>
      <c r="M363" s="58">
        <f t="shared" si="519"/>
        <v>0</v>
      </c>
      <c r="N363" s="59">
        <v>0</v>
      </c>
      <c r="O363" s="58">
        <v>0</v>
      </c>
      <c r="P363" s="58">
        <v>0</v>
      </c>
      <c r="Q363" s="58" t="s">
        <v>214</v>
      </c>
      <c r="R363" s="74">
        <f t="shared" si="523"/>
        <v>44375</v>
      </c>
      <c r="S363" s="74">
        <v>44257</v>
      </c>
      <c r="T363" s="74">
        <f>S363+10</f>
        <v>44267</v>
      </c>
      <c r="U363" s="74">
        <f>T363+7</f>
        <v>44274</v>
      </c>
      <c r="V363" s="74">
        <f>U363+10</f>
        <v>44284</v>
      </c>
      <c r="W363" s="82">
        <f t="shared" si="524"/>
        <v>44344</v>
      </c>
      <c r="X363" s="74"/>
      <c r="Y363" s="74"/>
      <c r="Z363" s="74"/>
      <c r="AA363" s="74"/>
      <c r="AB363" s="74"/>
      <c r="AC363" s="74" t="s">
        <v>41</v>
      </c>
      <c r="AD363" s="74" t="s">
        <v>41</v>
      </c>
      <c r="AE363" s="74" t="s">
        <v>41</v>
      </c>
      <c r="AF363" s="74" t="s">
        <v>41</v>
      </c>
      <c r="AG363" s="58"/>
      <c r="AH363" s="58"/>
      <c r="AI363" s="58"/>
      <c r="AJ363" s="58"/>
      <c r="AK363" s="58"/>
      <c r="AL363" s="58"/>
      <c r="AM363" s="58"/>
      <c r="AN363" s="58"/>
      <c r="AO363" s="58"/>
      <c r="AP363" s="148" t="s">
        <v>506</v>
      </c>
      <c r="AZ363" s="34">
        <f t="shared" si="490"/>
        <v>700</v>
      </c>
      <c r="BA363" s="34">
        <f t="shared" si="491"/>
        <v>0</v>
      </c>
    </row>
    <row r="364" spans="1:245" s="54" customFormat="1" ht="15.75" outlineLevel="1" x14ac:dyDescent="0.2">
      <c r="A364" s="101" t="s">
        <v>435</v>
      </c>
      <c r="B364" s="29" t="s">
        <v>436</v>
      </c>
      <c r="C364" s="31">
        <f>SUM(C365:C370)</f>
        <v>8.7000000000000011</v>
      </c>
      <c r="D364" s="31">
        <f t="shared" ref="D364:P364" si="525">SUM(D365:D370)</f>
        <v>3441</v>
      </c>
      <c r="E364" s="31">
        <f t="shared" si="525"/>
        <v>3441</v>
      </c>
      <c r="F364" s="31">
        <f t="shared" si="525"/>
        <v>0</v>
      </c>
      <c r="G364" s="31">
        <f t="shared" si="525"/>
        <v>3441</v>
      </c>
      <c r="H364" s="31">
        <f t="shared" si="525"/>
        <v>0</v>
      </c>
      <c r="I364" s="31">
        <f t="shared" si="525"/>
        <v>0</v>
      </c>
      <c r="J364" s="31">
        <f t="shared" si="525"/>
        <v>0</v>
      </c>
      <c r="K364" s="31">
        <f t="shared" si="525"/>
        <v>0</v>
      </c>
      <c r="L364" s="31">
        <f t="shared" si="525"/>
        <v>0</v>
      </c>
      <c r="M364" s="31">
        <f t="shared" si="525"/>
        <v>0</v>
      </c>
      <c r="N364" s="31">
        <f t="shared" si="525"/>
        <v>0</v>
      </c>
      <c r="O364" s="31">
        <f t="shared" si="525"/>
        <v>0</v>
      </c>
      <c r="P364" s="31">
        <f t="shared" si="525"/>
        <v>0</v>
      </c>
      <c r="Q364" s="52" t="s">
        <v>41</v>
      </c>
      <c r="R364" s="72" t="s">
        <v>41</v>
      </c>
      <c r="S364" s="72" t="s">
        <v>41</v>
      </c>
      <c r="T364" s="72" t="s">
        <v>41</v>
      </c>
      <c r="U364" s="72" t="s">
        <v>41</v>
      </c>
      <c r="V364" s="72" t="s">
        <v>41</v>
      </c>
      <c r="W364" s="72" t="s">
        <v>41</v>
      </c>
      <c r="X364" s="52" t="s">
        <v>41</v>
      </c>
      <c r="Y364" s="52" t="s">
        <v>41</v>
      </c>
      <c r="Z364" s="52" t="s">
        <v>41</v>
      </c>
      <c r="AA364" s="52" t="s">
        <v>41</v>
      </c>
      <c r="AB364" s="52" t="s">
        <v>41</v>
      </c>
      <c r="AC364" s="52" t="s">
        <v>41</v>
      </c>
      <c r="AD364" s="52" t="s">
        <v>41</v>
      </c>
      <c r="AE364" s="52" t="s">
        <v>41</v>
      </c>
      <c r="AF364" s="52" t="s">
        <v>41</v>
      </c>
      <c r="AG364" s="52" t="s">
        <v>41</v>
      </c>
      <c r="AH364" s="52" t="s">
        <v>41</v>
      </c>
      <c r="AI364" s="52" t="s">
        <v>41</v>
      </c>
      <c r="AJ364" s="52" t="s">
        <v>41</v>
      </c>
      <c r="AK364" s="52" t="s">
        <v>41</v>
      </c>
      <c r="AL364" s="52" t="s">
        <v>41</v>
      </c>
      <c r="AM364" s="52" t="s">
        <v>41</v>
      </c>
      <c r="AN364" s="52" t="s">
        <v>41</v>
      </c>
      <c r="AO364" s="52" t="s">
        <v>41</v>
      </c>
      <c r="AP364" s="102"/>
      <c r="AZ364" s="34">
        <f t="shared" si="490"/>
        <v>3441</v>
      </c>
      <c r="BA364" s="34">
        <f t="shared" si="491"/>
        <v>0</v>
      </c>
    </row>
    <row r="365" spans="1:245" s="161" customFormat="1" ht="15.75" outlineLevel="2" x14ac:dyDescent="0.25">
      <c r="A365" s="124" t="s">
        <v>437</v>
      </c>
      <c r="B365" s="63" t="s">
        <v>626</v>
      </c>
      <c r="C365" s="58">
        <v>0.3</v>
      </c>
      <c r="D365" s="58">
        <f t="shared" si="492"/>
        <v>435</v>
      </c>
      <c r="E365" s="58">
        <f t="shared" ref="E365:E370" si="526">SUM(F365:H365)</f>
        <v>435</v>
      </c>
      <c r="F365" s="58">
        <v>0</v>
      </c>
      <c r="G365" s="58">
        <v>435</v>
      </c>
      <c r="H365" s="59">
        <v>0</v>
      </c>
      <c r="I365" s="58">
        <f t="shared" ref="I365:I370" si="527">SUM(J365:L365)</f>
        <v>0</v>
      </c>
      <c r="J365" s="59">
        <v>0</v>
      </c>
      <c r="K365" s="58">
        <v>0</v>
      </c>
      <c r="L365" s="58">
        <v>0</v>
      </c>
      <c r="M365" s="58">
        <f t="shared" ref="M365:M370" si="528">SUM(N365:P365)</f>
        <v>0</v>
      </c>
      <c r="N365" s="59">
        <v>0</v>
      </c>
      <c r="O365" s="58">
        <v>0</v>
      </c>
      <c r="P365" s="58">
        <v>0</v>
      </c>
      <c r="Q365" s="58" t="s">
        <v>163</v>
      </c>
      <c r="R365" s="74">
        <f t="shared" ref="R365:R370" si="529">W365+30</f>
        <v>44373</v>
      </c>
      <c r="S365" s="74" t="s">
        <v>495</v>
      </c>
      <c r="T365" s="74" t="s">
        <v>495</v>
      </c>
      <c r="U365" s="74" t="s">
        <v>495</v>
      </c>
      <c r="V365" s="74" t="s">
        <v>495</v>
      </c>
      <c r="W365" s="74">
        <v>44343</v>
      </c>
      <c r="X365" s="74"/>
      <c r="Y365" s="74"/>
      <c r="Z365" s="74"/>
      <c r="AA365" s="74"/>
      <c r="AB365" s="74"/>
      <c r="AC365" s="74" t="s">
        <v>41</v>
      </c>
      <c r="AD365" s="74" t="s">
        <v>41</v>
      </c>
      <c r="AE365" s="74" t="s">
        <v>41</v>
      </c>
      <c r="AF365" s="74" t="s">
        <v>41</v>
      </c>
      <c r="AG365" s="58"/>
      <c r="AH365" s="58"/>
      <c r="AI365" s="58"/>
      <c r="AJ365" s="58"/>
      <c r="AK365" s="58"/>
      <c r="AL365" s="58"/>
      <c r="AM365" s="58"/>
      <c r="AN365" s="58"/>
      <c r="AO365" s="58"/>
      <c r="AP365" s="146" t="s">
        <v>504</v>
      </c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34">
        <f t="shared" si="490"/>
        <v>435</v>
      </c>
      <c r="BA365" s="34">
        <f t="shared" si="491"/>
        <v>0</v>
      </c>
      <c r="BB365" s="172"/>
      <c r="BC365" s="172"/>
      <c r="BD365" s="172"/>
      <c r="BE365" s="172"/>
      <c r="BF365" s="172"/>
      <c r="BG365" s="172"/>
      <c r="BH365" s="172"/>
      <c r="BI365" s="172"/>
      <c r="BJ365" s="172"/>
      <c r="BK365" s="172"/>
      <c r="BL365" s="172"/>
      <c r="BM365" s="172"/>
      <c r="BN365" s="172"/>
      <c r="BO365" s="172"/>
      <c r="BP365" s="172"/>
      <c r="BQ365" s="172"/>
      <c r="BR365" s="172"/>
      <c r="BS365" s="172"/>
      <c r="BT365" s="172"/>
      <c r="BU365" s="172"/>
      <c r="BV365" s="172"/>
      <c r="BW365" s="172"/>
      <c r="BX365" s="172"/>
      <c r="BY365" s="172"/>
      <c r="BZ365" s="172"/>
      <c r="CA365" s="172"/>
      <c r="CB365" s="172"/>
      <c r="CC365" s="172"/>
      <c r="CD365" s="172"/>
      <c r="CE365" s="172"/>
      <c r="CF365" s="172"/>
      <c r="CG365" s="172"/>
      <c r="CH365" s="172"/>
      <c r="CI365" s="172"/>
      <c r="CJ365" s="172"/>
      <c r="CK365" s="172"/>
      <c r="CL365" s="172"/>
      <c r="CM365" s="172"/>
      <c r="CN365" s="172"/>
      <c r="CO365" s="172"/>
      <c r="CP365" s="172"/>
      <c r="CQ365" s="172"/>
      <c r="CR365" s="172"/>
      <c r="CS365" s="172"/>
      <c r="CT365" s="172"/>
      <c r="CU365" s="172"/>
      <c r="CV365" s="172"/>
      <c r="CW365" s="172"/>
      <c r="CX365" s="172"/>
      <c r="CY365" s="172"/>
      <c r="CZ365" s="172"/>
      <c r="DA365" s="172"/>
      <c r="DB365" s="172"/>
      <c r="DC365" s="172"/>
      <c r="DD365" s="172"/>
      <c r="DE365" s="172"/>
      <c r="DF365" s="172"/>
      <c r="DG365" s="172"/>
      <c r="DH365" s="172"/>
      <c r="DI365" s="172"/>
      <c r="DJ365" s="172"/>
      <c r="DK365" s="172"/>
      <c r="DL365" s="172"/>
      <c r="DM365" s="172"/>
      <c r="DN365" s="172"/>
      <c r="DO365" s="172"/>
      <c r="DP365" s="172"/>
      <c r="DQ365" s="172"/>
      <c r="DR365" s="172"/>
      <c r="DS365" s="172"/>
      <c r="DT365" s="172"/>
      <c r="DU365" s="172"/>
      <c r="DV365" s="172"/>
      <c r="DW365" s="172"/>
      <c r="DX365" s="172"/>
      <c r="DY365" s="172"/>
      <c r="DZ365" s="172"/>
      <c r="EA365" s="172"/>
      <c r="EB365" s="172"/>
      <c r="EC365" s="172"/>
      <c r="ED365" s="172"/>
      <c r="EE365" s="172"/>
      <c r="EF365" s="172"/>
      <c r="EG365" s="172"/>
      <c r="EH365" s="172"/>
      <c r="EI365" s="172"/>
      <c r="EJ365" s="172"/>
      <c r="EK365" s="172"/>
      <c r="EL365" s="172"/>
      <c r="EM365" s="172"/>
      <c r="EN365" s="172"/>
      <c r="EO365" s="172"/>
      <c r="EP365" s="172"/>
      <c r="EQ365" s="172"/>
      <c r="ER365" s="172"/>
      <c r="ES365" s="172"/>
      <c r="ET365" s="172"/>
      <c r="EU365" s="172"/>
      <c r="EV365" s="172"/>
      <c r="EW365" s="172"/>
      <c r="EX365" s="172"/>
      <c r="EY365" s="172"/>
      <c r="EZ365" s="172"/>
      <c r="FA365" s="172"/>
      <c r="FB365" s="172"/>
      <c r="FC365" s="172"/>
      <c r="FD365" s="172"/>
      <c r="FE365" s="172"/>
      <c r="FF365" s="172"/>
      <c r="FG365" s="172"/>
      <c r="FH365" s="172"/>
      <c r="FI365" s="172"/>
      <c r="FJ365" s="172"/>
      <c r="FK365" s="172"/>
      <c r="FL365" s="172"/>
      <c r="FM365" s="172"/>
      <c r="FN365" s="172"/>
      <c r="FO365" s="172"/>
      <c r="FP365" s="172"/>
      <c r="FQ365" s="172"/>
      <c r="FR365" s="172"/>
      <c r="FS365" s="172"/>
      <c r="FT365" s="172"/>
      <c r="FU365" s="172"/>
      <c r="FV365" s="172"/>
      <c r="FW365" s="172"/>
      <c r="FX365" s="172"/>
      <c r="FY365" s="172"/>
      <c r="FZ365" s="172"/>
      <c r="GA365" s="172"/>
      <c r="GB365" s="172"/>
      <c r="GC365" s="172"/>
      <c r="GD365" s="172"/>
      <c r="GE365" s="172"/>
      <c r="GF365" s="172"/>
      <c r="GG365" s="172"/>
      <c r="GH365" s="172"/>
      <c r="GI365" s="172"/>
      <c r="GJ365" s="172"/>
      <c r="GK365" s="172"/>
      <c r="GL365" s="172"/>
      <c r="GM365" s="172"/>
      <c r="GN365" s="172"/>
      <c r="GO365" s="172"/>
      <c r="GP365" s="172"/>
      <c r="GQ365" s="172"/>
      <c r="GR365" s="172"/>
      <c r="GS365" s="172"/>
      <c r="GT365" s="172"/>
      <c r="GU365" s="172"/>
      <c r="GV365" s="172"/>
      <c r="GW365" s="172"/>
      <c r="GX365" s="172"/>
      <c r="GY365" s="172"/>
      <c r="GZ365" s="172"/>
      <c r="HA365" s="172"/>
      <c r="HB365" s="172"/>
      <c r="HC365" s="172"/>
      <c r="HD365" s="172"/>
      <c r="HE365" s="172"/>
      <c r="HF365" s="172"/>
      <c r="HG365" s="172"/>
      <c r="HH365" s="172"/>
      <c r="HI365" s="172"/>
      <c r="HJ365" s="172"/>
      <c r="HK365" s="172"/>
      <c r="HL365" s="172"/>
      <c r="HM365" s="172"/>
      <c r="HN365" s="172"/>
      <c r="HO365" s="172"/>
      <c r="HP365" s="172"/>
      <c r="HQ365" s="172"/>
      <c r="HR365" s="172"/>
      <c r="HS365" s="172"/>
      <c r="HT365" s="172"/>
      <c r="HU365" s="172"/>
      <c r="HV365" s="172"/>
      <c r="HW365" s="172"/>
      <c r="HX365" s="172"/>
      <c r="HY365" s="172"/>
      <c r="HZ365" s="172"/>
      <c r="IA365" s="172"/>
      <c r="IB365" s="172"/>
      <c r="IC365" s="172"/>
      <c r="ID365" s="172"/>
      <c r="IE365" s="172"/>
      <c r="IF365" s="172"/>
      <c r="IG365" s="172"/>
      <c r="IH365" s="172"/>
      <c r="II365" s="172"/>
      <c r="IJ365" s="172"/>
      <c r="IK365" s="172"/>
    </row>
    <row r="366" spans="1:245" s="161" customFormat="1" ht="15.75" outlineLevel="2" x14ac:dyDescent="0.25">
      <c r="A366" s="124" t="s">
        <v>627</v>
      </c>
      <c r="B366" s="63" t="s">
        <v>628</v>
      </c>
      <c r="C366" s="58">
        <v>0.1</v>
      </c>
      <c r="D366" s="58">
        <f t="shared" si="492"/>
        <v>516</v>
      </c>
      <c r="E366" s="58">
        <f t="shared" si="526"/>
        <v>516</v>
      </c>
      <c r="F366" s="58">
        <v>0</v>
      </c>
      <c r="G366" s="58">
        <v>516</v>
      </c>
      <c r="H366" s="59">
        <v>0</v>
      </c>
      <c r="I366" s="58">
        <f t="shared" si="527"/>
        <v>0</v>
      </c>
      <c r="J366" s="59">
        <v>0</v>
      </c>
      <c r="K366" s="58">
        <v>0</v>
      </c>
      <c r="L366" s="58">
        <v>0</v>
      </c>
      <c r="M366" s="58">
        <f t="shared" si="528"/>
        <v>0</v>
      </c>
      <c r="N366" s="59">
        <v>0</v>
      </c>
      <c r="O366" s="58">
        <v>0</v>
      </c>
      <c r="P366" s="58">
        <v>0</v>
      </c>
      <c r="Q366" s="58" t="s">
        <v>163</v>
      </c>
      <c r="R366" s="74">
        <f t="shared" si="529"/>
        <v>44373</v>
      </c>
      <c r="S366" s="74" t="s">
        <v>495</v>
      </c>
      <c r="T366" s="74" t="s">
        <v>495</v>
      </c>
      <c r="U366" s="74" t="s">
        <v>495</v>
      </c>
      <c r="V366" s="74" t="s">
        <v>495</v>
      </c>
      <c r="W366" s="74">
        <v>44343</v>
      </c>
      <c r="X366" s="74"/>
      <c r="Y366" s="74"/>
      <c r="Z366" s="74"/>
      <c r="AA366" s="74"/>
      <c r="AB366" s="74"/>
      <c r="AC366" s="74" t="s">
        <v>41</v>
      </c>
      <c r="AD366" s="74" t="s">
        <v>41</v>
      </c>
      <c r="AE366" s="74" t="s">
        <v>41</v>
      </c>
      <c r="AF366" s="74" t="s">
        <v>41</v>
      </c>
      <c r="AG366" s="58"/>
      <c r="AH366" s="58"/>
      <c r="AI366" s="58"/>
      <c r="AJ366" s="58"/>
      <c r="AK366" s="58"/>
      <c r="AL366" s="58"/>
      <c r="AM366" s="58"/>
      <c r="AN366" s="58"/>
      <c r="AO366" s="58"/>
      <c r="AP366" s="146" t="s">
        <v>504</v>
      </c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34">
        <f t="shared" si="490"/>
        <v>516</v>
      </c>
      <c r="BA366" s="34">
        <f t="shared" si="491"/>
        <v>0</v>
      </c>
      <c r="BB366" s="172"/>
      <c r="BC366" s="172"/>
      <c r="BD366" s="172"/>
      <c r="BE366" s="172"/>
      <c r="BF366" s="172"/>
      <c r="BG366" s="172"/>
      <c r="BH366" s="172"/>
      <c r="BI366" s="172"/>
      <c r="BJ366" s="172"/>
      <c r="BK366" s="172"/>
      <c r="BL366" s="172"/>
      <c r="BM366" s="172"/>
      <c r="BN366" s="172"/>
      <c r="BO366" s="172"/>
      <c r="BP366" s="172"/>
      <c r="BQ366" s="172"/>
      <c r="BR366" s="172"/>
      <c r="BS366" s="172"/>
      <c r="BT366" s="172"/>
      <c r="BU366" s="172"/>
      <c r="BV366" s="172"/>
      <c r="BW366" s="172"/>
      <c r="BX366" s="172"/>
      <c r="BY366" s="172"/>
      <c r="BZ366" s="172"/>
      <c r="CA366" s="172"/>
      <c r="CB366" s="172"/>
      <c r="CC366" s="172"/>
      <c r="CD366" s="172"/>
      <c r="CE366" s="172"/>
      <c r="CF366" s="172"/>
      <c r="CG366" s="172"/>
      <c r="CH366" s="172"/>
      <c r="CI366" s="172"/>
      <c r="CJ366" s="172"/>
      <c r="CK366" s="172"/>
      <c r="CL366" s="172"/>
      <c r="CM366" s="172"/>
      <c r="CN366" s="172"/>
      <c r="CO366" s="172"/>
      <c r="CP366" s="172"/>
      <c r="CQ366" s="172"/>
      <c r="CR366" s="172"/>
      <c r="CS366" s="172"/>
      <c r="CT366" s="172"/>
      <c r="CU366" s="172"/>
      <c r="CV366" s="172"/>
      <c r="CW366" s="172"/>
      <c r="CX366" s="172"/>
      <c r="CY366" s="172"/>
      <c r="CZ366" s="172"/>
      <c r="DA366" s="172"/>
      <c r="DB366" s="172"/>
      <c r="DC366" s="172"/>
      <c r="DD366" s="172"/>
      <c r="DE366" s="172"/>
      <c r="DF366" s="172"/>
      <c r="DG366" s="172"/>
      <c r="DH366" s="172"/>
      <c r="DI366" s="172"/>
      <c r="DJ366" s="172"/>
      <c r="DK366" s="172"/>
      <c r="DL366" s="172"/>
      <c r="DM366" s="172"/>
      <c r="DN366" s="172"/>
      <c r="DO366" s="172"/>
      <c r="DP366" s="172"/>
      <c r="DQ366" s="172"/>
      <c r="DR366" s="172"/>
      <c r="DS366" s="172"/>
      <c r="DT366" s="172"/>
      <c r="DU366" s="172"/>
      <c r="DV366" s="172"/>
      <c r="DW366" s="172"/>
      <c r="DX366" s="172"/>
      <c r="DY366" s="172"/>
      <c r="DZ366" s="172"/>
      <c r="EA366" s="172"/>
      <c r="EB366" s="172"/>
      <c r="EC366" s="172"/>
      <c r="ED366" s="172"/>
      <c r="EE366" s="172"/>
      <c r="EF366" s="172"/>
      <c r="EG366" s="172"/>
      <c r="EH366" s="172"/>
      <c r="EI366" s="172"/>
      <c r="EJ366" s="172"/>
      <c r="EK366" s="172"/>
      <c r="EL366" s="172"/>
      <c r="EM366" s="172"/>
      <c r="EN366" s="172"/>
      <c r="EO366" s="172"/>
      <c r="EP366" s="172"/>
      <c r="EQ366" s="172"/>
      <c r="ER366" s="172"/>
      <c r="ES366" s="172"/>
      <c r="ET366" s="172"/>
      <c r="EU366" s="172"/>
      <c r="EV366" s="172"/>
      <c r="EW366" s="172"/>
      <c r="EX366" s="172"/>
      <c r="EY366" s="172"/>
      <c r="EZ366" s="172"/>
      <c r="FA366" s="172"/>
      <c r="FB366" s="172"/>
      <c r="FC366" s="172"/>
      <c r="FD366" s="172"/>
      <c r="FE366" s="172"/>
      <c r="FF366" s="172"/>
      <c r="FG366" s="172"/>
      <c r="FH366" s="172"/>
      <c r="FI366" s="172"/>
      <c r="FJ366" s="172"/>
      <c r="FK366" s="172"/>
      <c r="FL366" s="172"/>
      <c r="FM366" s="172"/>
      <c r="FN366" s="172"/>
      <c r="FO366" s="172"/>
      <c r="FP366" s="172"/>
      <c r="FQ366" s="172"/>
      <c r="FR366" s="172"/>
      <c r="FS366" s="172"/>
      <c r="FT366" s="172"/>
      <c r="FU366" s="172"/>
      <c r="FV366" s="172"/>
      <c r="FW366" s="172"/>
      <c r="FX366" s="172"/>
      <c r="FY366" s="172"/>
      <c r="FZ366" s="172"/>
      <c r="GA366" s="172"/>
      <c r="GB366" s="172"/>
      <c r="GC366" s="172"/>
      <c r="GD366" s="172"/>
      <c r="GE366" s="172"/>
      <c r="GF366" s="172"/>
      <c r="GG366" s="172"/>
      <c r="GH366" s="172"/>
      <c r="GI366" s="172"/>
      <c r="GJ366" s="172"/>
      <c r="GK366" s="172"/>
      <c r="GL366" s="172"/>
      <c r="GM366" s="172"/>
      <c r="GN366" s="172"/>
      <c r="GO366" s="172"/>
      <c r="GP366" s="172"/>
      <c r="GQ366" s="172"/>
      <c r="GR366" s="172"/>
      <c r="GS366" s="172"/>
      <c r="GT366" s="172"/>
      <c r="GU366" s="172"/>
      <c r="GV366" s="172"/>
      <c r="GW366" s="172"/>
      <c r="GX366" s="172"/>
      <c r="GY366" s="172"/>
      <c r="GZ366" s="172"/>
      <c r="HA366" s="172"/>
      <c r="HB366" s="172"/>
      <c r="HC366" s="172"/>
      <c r="HD366" s="172"/>
      <c r="HE366" s="172"/>
      <c r="HF366" s="172"/>
      <c r="HG366" s="172"/>
      <c r="HH366" s="172"/>
      <c r="HI366" s="172"/>
      <c r="HJ366" s="172"/>
      <c r="HK366" s="172"/>
      <c r="HL366" s="172"/>
      <c r="HM366" s="172"/>
      <c r="HN366" s="172"/>
      <c r="HO366" s="172"/>
      <c r="HP366" s="172"/>
      <c r="HQ366" s="172"/>
      <c r="HR366" s="172"/>
      <c r="HS366" s="172"/>
      <c r="HT366" s="172"/>
      <c r="HU366" s="172"/>
      <c r="HV366" s="172"/>
      <c r="HW366" s="172"/>
      <c r="HX366" s="172"/>
      <c r="HY366" s="172"/>
      <c r="HZ366" s="172"/>
      <c r="IA366" s="172"/>
      <c r="IB366" s="172"/>
      <c r="IC366" s="172"/>
      <c r="ID366" s="172"/>
      <c r="IE366" s="172"/>
      <c r="IF366" s="172"/>
      <c r="IG366" s="172"/>
      <c r="IH366" s="172"/>
      <c r="II366" s="172"/>
      <c r="IJ366" s="172"/>
      <c r="IK366" s="172"/>
    </row>
    <row r="367" spans="1:245" s="161" customFormat="1" ht="15.75" outlineLevel="2" x14ac:dyDescent="0.25">
      <c r="A367" s="124" t="s">
        <v>629</v>
      </c>
      <c r="B367" s="57" t="s">
        <v>630</v>
      </c>
      <c r="C367" s="58">
        <v>0</v>
      </c>
      <c r="D367" s="58">
        <f t="shared" si="492"/>
        <v>490</v>
      </c>
      <c r="E367" s="58">
        <f t="shared" si="526"/>
        <v>490</v>
      </c>
      <c r="F367" s="58">
        <v>0</v>
      </c>
      <c r="G367" s="58">
        <v>490</v>
      </c>
      <c r="H367" s="59">
        <v>0</v>
      </c>
      <c r="I367" s="58">
        <f t="shared" si="527"/>
        <v>0</v>
      </c>
      <c r="J367" s="59">
        <v>0</v>
      </c>
      <c r="K367" s="58">
        <v>0</v>
      </c>
      <c r="L367" s="58">
        <v>0</v>
      </c>
      <c r="M367" s="58">
        <f t="shared" si="528"/>
        <v>0</v>
      </c>
      <c r="N367" s="59">
        <v>0</v>
      </c>
      <c r="O367" s="58">
        <v>0</v>
      </c>
      <c r="P367" s="58">
        <v>0</v>
      </c>
      <c r="Q367" s="58" t="s">
        <v>214</v>
      </c>
      <c r="R367" s="74">
        <f t="shared" si="529"/>
        <v>44377</v>
      </c>
      <c r="S367" s="74">
        <v>44258</v>
      </c>
      <c r="T367" s="74">
        <f>S367+12</f>
        <v>44270</v>
      </c>
      <c r="U367" s="74">
        <f>T367+7</f>
        <v>44277</v>
      </c>
      <c r="V367" s="74">
        <f>U367+10</f>
        <v>44287</v>
      </c>
      <c r="W367" s="82">
        <f t="shared" ref="W367:W370" si="530">V367+60</f>
        <v>44347</v>
      </c>
      <c r="X367" s="74"/>
      <c r="Y367" s="74"/>
      <c r="Z367" s="74"/>
      <c r="AA367" s="74"/>
      <c r="AB367" s="74"/>
      <c r="AC367" s="74" t="s">
        <v>41</v>
      </c>
      <c r="AD367" s="74" t="s">
        <v>41</v>
      </c>
      <c r="AE367" s="74" t="s">
        <v>41</v>
      </c>
      <c r="AF367" s="74" t="s">
        <v>41</v>
      </c>
      <c r="AG367" s="58"/>
      <c r="AH367" s="58"/>
      <c r="AI367" s="58"/>
      <c r="AJ367" s="58"/>
      <c r="AK367" s="58"/>
      <c r="AL367" s="58"/>
      <c r="AM367" s="58"/>
      <c r="AN367" s="58"/>
      <c r="AO367" s="58"/>
      <c r="AP367" s="146" t="s">
        <v>523</v>
      </c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34">
        <f t="shared" si="490"/>
        <v>490</v>
      </c>
      <c r="BA367" s="34">
        <f t="shared" si="491"/>
        <v>0</v>
      </c>
      <c r="BB367" s="172"/>
      <c r="BC367" s="172"/>
      <c r="BD367" s="172"/>
      <c r="BE367" s="172"/>
      <c r="BF367" s="172"/>
      <c r="BG367" s="172"/>
      <c r="BH367" s="172"/>
      <c r="BI367" s="172"/>
      <c r="BJ367" s="172"/>
      <c r="BK367" s="172"/>
      <c r="BL367" s="172"/>
      <c r="BM367" s="172"/>
      <c r="BN367" s="172"/>
      <c r="BO367" s="172"/>
      <c r="BP367" s="172"/>
      <c r="BQ367" s="172"/>
      <c r="BR367" s="172"/>
      <c r="BS367" s="172"/>
      <c r="BT367" s="172"/>
      <c r="BU367" s="172"/>
      <c r="BV367" s="172"/>
      <c r="BW367" s="172"/>
      <c r="BX367" s="172"/>
      <c r="BY367" s="172"/>
      <c r="BZ367" s="172"/>
      <c r="CA367" s="172"/>
      <c r="CB367" s="172"/>
      <c r="CC367" s="172"/>
      <c r="CD367" s="172"/>
      <c r="CE367" s="172"/>
      <c r="CF367" s="172"/>
      <c r="CG367" s="172"/>
      <c r="CH367" s="172"/>
      <c r="CI367" s="172"/>
      <c r="CJ367" s="172"/>
      <c r="CK367" s="172"/>
      <c r="CL367" s="172"/>
      <c r="CM367" s="172"/>
      <c r="CN367" s="172"/>
      <c r="CO367" s="172"/>
      <c r="CP367" s="172"/>
      <c r="CQ367" s="172"/>
      <c r="CR367" s="172"/>
      <c r="CS367" s="172"/>
      <c r="CT367" s="172"/>
      <c r="CU367" s="172"/>
      <c r="CV367" s="172"/>
      <c r="CW367" s="172"/>
      <c r="CX367" s="172"/>
      <c r="CY367" s="172"/>
      <c r="CZ367" s="172"/>
      <c r="DA367" s="172"/>
      <c r="DB367" s="172"/>
      <c r="DC367" s="172"/>
      <c r="DD367" s="172"/>
      <c r="DE367" s="172"/>
      <c r="DF367" s="172"/>
      <c r="DG367" s="172"/>
      <c r="DH367" s="172"/>
      <c r="DI367" s="172"/>
      <c r="DJ367" s="172"/>
      <c r="DK367" s="172"/>
      <c r="DL367" s="172"/>
      <c r="DM367" s="172"/>
      <c r="DN367" s="172"/>
      <c r="DO367" s="172"/>
      <c r="DP367" s="172"/>
      <c r="DQ367" s="172"/>
      <c r="DR367" s="172"/>
      <c r="DS367" s="172"/>
      <c r="DT367" s="172"/>
      <c r="DU367" s="172"/>
      <c r="DV367" s="172"/>
      <c r="DW367" s="172"/>
      <c r="DX367" s="172"/>
      <c r="DY367" s="172"/>
      <c r="DZ367" s="172"/>
      <c r="EA367" s="172"/>
      <c r="EB367" s="172"/>
      <c r="EC367" s="172"/>
      <c r="ED367" s="172"/>
      <c r="EE367" s="172"/>
      <c r="EF367" s="172"/>
      <c r="EG367" s="172"/>
      <c r="EH367" s="172"/>
      <c r="EI367" s="172"/>
      <c r="EJ367" s="172"/>
      <c r="EK367" s="172"/>
      <c r="EL367" s="172"/>
      <c r="EM367" s="172"/>
      <c r="EN367" s="172"/>
      <c r="EO367" s="172"/>
      <c r="EP367" s="172"/>
      <c r="EQ367" s="172"/>
      <c r="ER367" s="172"/>
      <c r="ES367" s="172"/>
      <c r="ET367" s="172"/>
      <c r="EU367" s="172"/>
      <c r="EV367" s="172"/>
      <c r="EW367" s="172"/>
      <c r="EX367" s="172"/>
      <c r="EY367" s="172"/>
      <c r="EZ367" s="172"/>
      <c r="FA367" s="172"/>
      <c r="FB367" s="172"/>
      <c r="FC367" s="172"/>
      <c r="FD367" s="172"/>
      <c r="FE367" s="172"/>
      <c r="FF367" s="172"/>
      <c r="FG367" s="172"/>
      <c r="FH367" s="172"/>
      <c r="FI367" s="172"/>
      <c r="FJ367" s="172"/>
      <c r="FK367" s="172"/>
      <c r="FL367" s="172"/>
      <c r="FM367" s="172"/>
      <c r="FN367" s="172"/>
      <c r="FO367" s="172"/>
      <c r="FP367" s="172"/>
      <c r="FQ367" s="172"/>
      <c r="FR367" s="172"/>
      <c r="FS367" s="172"/>
      <c r="FT367" s="172"/>
      <c r="FU367" s="172"/>
      <c r="FV367" s="172"/>
      <c r="FW367" s="172"/>
      <c r="FX367" s="172"/>
      <c r="FY367" s="172"/>
      <c r="FZ367" s="172"/>
      <c r="GA367" s="172"/>
      <c r="GB367" s="172"/>
      <c r="GC367" s="172"/>
      <c r="GD367" s="172"/>
      <c r="GE367" s="172"/>
      <c r="GF367" s="172"/>
      <c r="GG367" s="172"/>
      <c r="GH367" s="172"/>
      <c r="GI367" s="172"/>
      <c r="GJ367" s="172"/>
      <c r="GK367" s="172"/>
      <c r="GL367" s="172"/>
      <c r="GM367" s="172"/>
      <c r="GN367" s="172"/>
      <c r="GO367" s="172"/>
      <c r="GP367" s="172"/>
      <c r="GQ367" s="172"/>
      <c r="GR367" s="172"/>
      <c r="GS367" s="172"/>
      <c r="GT367" s="172"/>
      <c r="GU367" s="172"/>
      <c r="GV367" s="172"/>
      <c r="GW367" s="172"/>
      <c r="GX367" s="172"/>
      <c r="GY367" s="172"/>
      <c r="GZ367" s="172"/>
      <c r="HA367" s="172"/>
      <c r="HB367" s="172"/>
      <c r="HC367" s="172"/>
      <c r="HD367" s="172"/>
      <c r="HE367" s="172"/>
      <c r="HF367" s="172"/>
      <c r="HG367" s="172"/>
      <c r="HH367" s="172"/>
      <c r="HI367" s="172"/>
      <c r="HJ367" s="172"/>
      <c r="HK367" s="172"/>
      <c r="HL367" s="172"/>
      <c r="HM367" s="172"/>
      <c r="HN367" s="172"/>
      <c r="HO367" s="172"/>
      <c r="HP367" s="172"/>
      <c r="HQ367" s="172"/>
      <c r="HR367" s="172"/>
      <c r="HS367" s="172"/>
      <c r="HT367" s="172"/>
      <c r="HU367" s="172"/>
      <c r="HV367" s="172"/>
      <c r="HW367" s="172"/>
      <c r="HX367" s="172"/>
      <c r="HY367" s="172"/>
      <c r="HZ367" s="172"/>
      <c r="IA367" s="172"/>
      <c r="IB367" s="172"/>
      <c r="IC367" s="172"/>
      <c r="ID367" s="172"/>
      <c r="IE367" s="172"/>
      <c r="IF367" s="172"/>
      <c r="IG367" s="172"/>
      <c r="IH367" s="172"/>
      <c r="II367" s="172"/>
      <c r="IJ367" s="172"/>
      <c r="IK367" s="172"/>
    </row>
    <row r="368" spans="1:245" s="149" customFormat="1" ht="15.75" outlineLevel="2" x14ac:dyDescent="0.25">
      <c r="A368" s="124" t="s">
        <v>631</v>
      </c>
      <c r="B368" s="63" t="s">
        <v>632</v>
      </c>
      <c r="C368" s="58">
        <v>0</v>
      </c>
      <c r="D368" s="58">
        <f t="shared" si="492"/>
        <v>700</v>
      </c>
      <c r="E368" s="58">
        <f t="shared" si="526"/>
        <v>700</v>
      </c>
      <c r="F368" s="58">
        <v>0</v>
      </c>
      <c r="G368" s="58">
        <v>700</v>
      </c>
      <c r="H368" s="59">
        <v>0</v>
      </c>
      <c r="I368" s="58">
        <f t="shared" si="527"/>
        <v>0</v>
      </c>
      <c r="J368" s="59">
        <v>0</v>
      </c>
      <c r="K368" s="58">
        <v>0</v>
      </c>
      <c r="L368" s="58">
        <v>0</v>
      </c>
      <c r="M368" s="58">
        <f t="shared" si="528"/>
        <v>0</v>
      </c>
      <c r="N368" s="59">
        <v>0</v>
      </c>
      <c r="O368" s="58">
        <v>0</v>
      </c>
      <c r="P368" s="58">
        <v>0</v>
      </c>
      <c r="Q368" s="58" t="s">
        <v>214</v>
      </c>
      <c r="R368" s="74">
        <f t="shared" si="529"/>
        <v>44377</v>
      </c>
      <c r="S368" s="74">
        <v>44258</v>
      </c>
      <c r="T368" s="74">
        <f>S368+12</f>
        <v>44270</v>
      </c>
      <c r="U368" s="74">
        <f>T368+7</f>
        <v>44277</v>
      </c>
      <c r="V368" s="74">
        <f>U368+10</f>
        <v>44287</v>
      </c>
      <c r="W368" s="82">
        <f t="shared" si="530"/>
        <v>44347</v>
      </c>
      <c r="X368" s="74"/>
      <c r="Y368" s="74"/>
      <c r="Z368" s="74"/>
      <c r="AA368" s="74"/>
      <c r="AB368" s="74"/>
      <c r="AC368" s="74" t="s">
        <v>41</v>
      </c>
      <c r="AD368" s="74" t="s">
        <v>41</v>
      </c>
      <c r="AE368" s="74" t="s">
        <v>41</v>
      </c>
      <c r="AF368" s="74" t="s">
        <v>41</v>
      </c>
      <c r="AG368" s="58"/>
      <c r="AH368" s="58"/>
      <c r="AI368" s="58"/>
      <c r="AJ368" s="58"/>
      <c r="AK368" s="58"/>
      <c r="AL368" s="58"/>
      <c r="AM368" s="58"/>
      <c r="AN368" s="58"/>
      <c r="AO368" s="58"/>
      <c r="AP368" s="148" t="s">
        <v>506</v>
      </c>
      <c r="AZ368" s="34">
        <f t="shared" si="490"/>
        <v>700</v>
      </c>
      <c r="BA368" s="34">
        <f t="shared" si="491"/>
        <v>0</v>
      </c>
    </row>
    <row r="369" spans="1:245" s="149" customFormat="1" ht="15.75" outlineLevel="2" x14ac:dyDescent="0.25">
      <c r="A369" s="124" t="s">
        <v>633</v>
      </c>
      <c r="B369" s="63" t="s">
        <v>634</v>
      </c>
      <c r="C369" s="58">
        <v>0</v>
      </c>
      <c r="D369" s="58">
        <f t="shared" si="492"/>
        <v>700</v>
      </c>
      <c r="E369" s="58">
        <f t="shared" si="526"/>
        <v>700</v>
      </c>
      <c r="F369" s="58">
        <v>0</v>
      </c>
      <c r="G369" s="58">
        <v>700</v>
      </c>
      <c r="H369" s="59">
        <v>0</v>
      </c>
      <c r="I369" s="58">
        <f t="shared" si="527"/>
        <v>0</v>
      </c>
      <c r="J369" s="59">
        <v>0</v>
      </c>
      <c r="K369" s="58">
        <v>0</v>
      </c>
      <c r="L369" s="58">
        <v>0</v>
      </c>
      <c r="M369" s="58">
        <f t="shared" si="528"/>
        <v>0</v>
      </c>
      <c r="N369" s="59">
        <v>0</v>
      </c>
      <c r="O369" s="58">
        <v>0</v>
      </c>
      <c r="P369" s="58">
        <v>0</v>
      </c>
      <c r="Q369" s="58" t="s">
        <v>214</v>
      </c>
      <c r="R369" s="74">
        <f t="shared" si="529"/>
        <v>44377</v>
      </c>
      <c r="S369" s="74">
        <v>44258</v>
      </c>
      <c r="T369" s="74">
        <f>S369+12</f>
        <v>44270</v>
      </c>
      <c r="U369" s="74">
        <f>T369+7</f>
        <v>44277</v>
      </c>
      <c r="V369" s="74">
        <f>U369+10</f>
        <v>44287</v>
      </c>
      <c r="W369" s="82">
        <f t="shared" si="530"/>
        <v>44347</v>
      </c>
      <c r="X369" s="74"/>
      <c r="Y369" s="74"/>
      <c r="Z369" s="74"/>
      <c r="AA369" s="74"/>
      <c r="AB369" s="74"/>
      <c r="AC369" s="74" t="s">
        <v>41</v>
      </c>
      <c r="AD369" s="74" t="s">
        <v>41</v>
      </c>
      <c r="AE369" s="74" t="s">
        <v>41</v>
      </c>
      <c r="AF369" s="74" t="s">
        <v>41</v>
      </c>
      <c r="AG369" s="58"/>
      <c r="AH369" s="58"/>
      <c r="AI369" s="58"/>
      <c r="AJ369" s="58"/>
      <c r="AK369" s="58"/>
      <c r="AL369" s="58"/>
      <c r="AM369" s="58"/>
      <c r="AN369" s="58"/>
      <c r="AO369" s="58"/>
      <c r="AP369" s="148" t="s">
        <v>506</v>
      </c>
      <c r="AZ369" s="34">
        <f t="shared" si="490"/>
        <v>700</v>
      </c>
      <c r="BA369" s="34">
        <f t="shared" si="491"/>
        <v>0</v>
      </c>
    </row>
    <row r="370" spans="1:245" s="149" customFormat="1" ht="15.75" outlineLevel="2" x14ac:dyDescent="0.25">
      <c r="A370" s="124" t="s">
        <v>635</v>
      </c>
      <c r="B370" s="63" t="s">
        <v>636</v>
      </c>
      <c r="C370" s="58">
        <v>8.3000000000000007</v>
      </c>
      <c r="D370" s="58">
        <f t="shared" si="492"/>
        <v>600</v>
      </c>
      <c r="E370" s="58">
        <f t="shared" si="526"/>
        <v>600</v>
      </c>
      <c r="F370" s="58">
        <v>0</v>
      </c>
      <c r="G370" s="58">
        <v>600</v>
      </c>
      <c r="H370" s="59">
        <v>0</v>
      </c>
      <c r="I370" s="58">
        <f t="shared" si="527"/>
        <v>0</v>
      </c>
      <c r="J370" s="59">
        <v>0</v>
      </c>
      <c r="K370" s="58">
        <v>0</v>
      </c>
      <c r="L370" s="58">
        <v>0</v>
      </c>
      <c r="M370" s="58">
        <f t="shared" si="528"/>
        <v>0</v>
      </c>
      <c r="N370" s="59">
        <v>0</v>
      </c>
      <c r="O370" s="58">
        <v>0</v>
      </c>
      <c r="P370" s="58">
        <v>0</v>
      </c>
      <c r="Q370" s="58" t="s">
        <v>214</v>
      </c>
      <c r="R370" s="74">
        <f t="shared" si="529"/>
        <v>44377</v>
      </c>
      <c r="S370" s="74">
        <v>44258</v>
      </c>
      <c r="T370" s="74">
        <f>S370+12</f>
        <v>44270</v>
      </c>
      <c r="U370" s="74">
        <f>T370+7</f>
        <v>44277</v>
      </c>
      <c r="V370" s="74">
        <f>U370+10</f>
        <v>44287</v>
      </c>
      <c r="W370" s="82">
        <f t="shared" si="530"/>
        <v>44347</v>
      </c>
      <c r="X370" s="74"/>
      <c r="Y370" s="74"/>
      <c r="Z370" s="74"/>
      <c r="AA370" s="74"/>
      <c r="AB370" s="74"/>
      <c r="AC370" s="74" t="s">
        <v>41</v>
      </c>
      <c r="AD370" s="74" t="s">
        <v>41</v>
      </c>
      <c r="AE370" s="74" t="s">
        <v>41</v>
      </c>
      <c r="AF370" s="74" t="s">
        <v>41</v>
      </c>
      <c r="AG370" s="58"/>
      <c r="AH370" s="58"/>
      <c r="AI370" s="58"/>
      <c r="AJ370" s="58"/>
      <c r="AK370" s="58"/>
      <c r="AL370" s="58"/>
      <c r="AM370" s="58"/>
      <c r="AN370" s="58"/>
      <c r="AO370" s="58"/>
      <c r="AP370" s="148" t="s">
        <v>506</v>
      </c>
      <c r="AZ370" s="34">
        <f t="shared" si="490"/>
        <v>600</v>
      </c>
      <c r="BA370" s="34">
        <f t="shared" si="491"/>
        <v>0</v>
      </c>
    </row>
    <row r="371" spans="1:245" s="54" customFormat="1" ht="15.75" outlineLevel="1" x14ac:dyDescent="0.2">
      <c r="A371" s="101" t="s">
        <v>439</v>
      </c>
      <c r="B371" s="29" t="s">
        <v>440</v>
      </c>
      <c r="C371" s="31">
        <f t="shared" ref="C371" si="531">SUM(C372:C374)</f>
        <v>24.6</v>
      </c>
      <c r="D371" s="31">
        <f t="shared" ref="D371" si="532">SUM(D372:D374)</f>
        <v>4726.75</v>
      </c>
      <c r="E371" s="31">
        <f t="shared" ref="E371" si="533">SUM(E372:E374)</f>
        <v>4726.75</v>
      </c>
      <c r="F371" s="31">
        <f t="shared" ref="F371" si="534">SUM(F372:F374)</f>
        <v>0</v>
      </c>
      <c r="G371" s="31">
        <f t="shared" ref="G371" si="535">SUM(G372:G374)</f>
        <v>4726.75</v>
      </c>
      <c r="H371" s="31">
        <f t="shared" ref="H371" si="536">SUM(H372:H374)</f>
        <v>0</v>
      </c>
      <c r="I371" s="31">
        <f t="shared" ref="I371" si="537">SUM(I372:I374)</f>
        <v>0</v>
      </c>
      <c r="J371" s="31">
        <f t="shared" ref="J371" si="538">SUM(J372:J374)</f>
        <v>0</v>
      </c>
      <c r="K371" s="31">
        <f t="shared" ref="K371" si="539">SUM(K372:K374)</f>
        <v>0</v>
      </c>
      <c r="L371" s="31">
        <f t="shared" ref="L371" si="540">SUM(L372:L374)</f>
        <v>0</v>
      </c>
      <c r="M371" s="31">
        <f t="shared" ref="M371" si="541">SUM(M372:M374)</f>
        <v>0</v>
      </c>
      <c r="N371" s="31">
        <f t="shared" ref="N371" si="542">SUM(N372:N374)</f>
        <v>0</v>
      </c>
      <c r="O371" s="31">
        <f t="shared" ref="O371" si="543">SUM(O372:O374)</f>
        <v>0</v>
      </c>
      <c r="P371" s="31">
        <f t="shared" ref="P371" si="544">SUM(P372:P374)</f>
        <v>0</v>
      </c>
      <c r="Q371" s="52" t="s">
        <v>41</v>
      </c>
      <c r="R371" s="72" t="s">
        <v>41</v>
      </c>
      <c r="S371" s="72" t="s">
        <v>41</v>
      </c>
      <c r="T371" s="72" t="s">
        <v>41</v>
      </c>
      <c r="U371" s="72" t="s">
        <v>41</v>
      </c>
      <c r="V371" s="72" t="s">
        <v>41</v>
      </c>
      <c r="W371" s="72" t="s">
        <v>41</v>
      </c>
      <c r="X371" s="52" t="s">
        <v>41</v>
      </c>
      <c r="Y371" s="52" t="s">
        <v>41</v>
      </c>
      <c r="Z371" s="52" t="s">
        <v>41</v>
      </c>
      <c r="AA371" s="52" t="s">
        <v>41</v>
      </c>
      <c r="AB371" s="52" t="s">
        <v>41</v>
      </c>
      <c r="AC371" s="52" t="s">
        <v>41</v>
      </c>
      <c r="AD371" s="52" t="s">
        <v>41</v>
      </c>
      <c r="AE371" s="52" t="s">
        <v>41</v>
      </c>
      <c r="AF371" s="52" t="s">
        <v>41</v>
      </c>
      <c r="AG371" s="52" t="s">
        <v>41</v>
      </c>
      <c r="AH371" s="52" t="s">
        <v>41</v>
      </c>
      <c r="AI371" s="52" t="s">
        <v>41</v>
      </c>
      <c r="AJ371" s="52" t="s">
        <v>41</v>
      </c>
      <c r="AK371" s="52" t="s">
        <v>41</v>
      </c>
      <c r="AL371" s="52" t="s">
        <v>41</v>
      </c>
      <c r="AM371" s="52" t="s">
        <v>41</v>
      </c>
      <c r="AN371" s="52" t="s">
        <v>41</v>
      </c>
      <c r="AO371" s="52" t="s">
        <v>41</v>
      </c>
      <c r="AP371" s="102"/>
      <c r="AZ371" s="34">
        <f t="shared" si="490"/>
        <v>4726.75</v>
      </c>
      <c r="BA371" s="34">
        <f t="shared" si="491"/>
        <v>0</v>
      </c>
    </row>
    <row r="372" spans="1:245" s="176" customFormat="1" ht="31.5" outlineLevel="2" x14ac:dyDescent="0.2">
      <c r="A372" s="124" t="s">
        <v>441</v>
      </c>
      <c r="B372" s="63" t="s">
        <v>637</v>
      </c>
      <c r="C372" s="58">
        <v>0</v>
      </c>
      <c r="D372" s="58">
        <f t="shared" si="492"/>
        <v>726.75</v>
      </c>
      <c r="E372" s="58">
        <f t="shared" ref="E372:E374" si="545">SUM(F372:H372)</f>
        <v>726.75</v>
      </c>
      <c r="F372" s="58">
        <v>0</v>
      </c>
      <c r="G372" s="58">
        <v>726.75</v>
      </c>
      <c r="H372" s="59">
        <v>0</v>
      </c>
      <c r="I372" s="58">
        <f t="shared" ref="I372:I374" si="546">SUM(J372:L372)</f>
        <v>0</v>
      </c>
      <c r="J372" s="59">
        <v>0</v>
      </c>
      <c r="K372" s="58">
        <v>0</v>
      </c>
      <c r="L372" s="58">
        <v>0</v>
      </c>
      <c r="M372" s="58">
        <f t="shared" ref="M372:M374" si="547">SUM(N372:P372)</f>
        <v>0</v>
      </c>
      <c r="N372" s="59">
        <v>0</v>
      </c>
      <c r="O372" s="58">
        <v>0</v>
      </c>
      <c r="P372" s="58">
        <v>0</v>
      </c>
      <c r="Q372" s="58" t="s">
        <v>163</v>
      </c>
      <c r="R372" s="74">
        <f t="shared" ref="R372:R374" si="548">W372+30</f>
        <v>44373</v>
      </c>
      <c r="S372" s="74" t="s">
        <v>495</v>
      </c>
      <c r="T372" s="74" t="s">
        <v>495</v>
      </c>
      <c r="U372" s="74" t="s">
        <v>495</v>
      </c>
      <c r="V372" s="74" t="s">
        <v>495</v>
      </c>
      <c r="W372" s="74">
        <v>44343</v>
      </c>
      <c r="X372" s="74"/>
      <c r="Y372" s="74"/>
      <c r="Z372" s="74"/>
      <c r="AA372" s="74"/>
      <c r="AB372" s="74"/>
      <c r="AC372" s="74" t="s">
        <v>41</v>
      </c>
      <c r="AD372" s="74" t="s">
        <v>41</v>
      </c>
      <c r="AE372" s="74" t="s">
        <v>41</v>
      </c>
      <c r="AF372" s="74" t="s">
        <v>41</v>
      </c>
      <c r="AG372" s="58"/>
      <c r="AH372" s="58"/>
      <c r="AI372" s="58"/>
      <c r="AJ372" s="58"/>
      <c r="AK372" s="58"/>
      <c r="AL372" s="58"/>
      <c r="AM372" s="58"/>
      <c r="AN372" s="58"/>
      <c r="AO372" s="58"/>
      <c r="AP372" s="146" t="s">
        <v>504</v>
      </c>
      <c r="AZ372" s="34">
        <f t="shared" si="490"/>
        <v>726.75</v>
      </c>
      <c r="BA372" s="34">
        <f t="shared" si="491"/>
        <v>0</v>
      </c>
    </row>
    <row r="373" spans="1:245" s="161" customFormat="1" ht="15.75" outlineLevel="2" x14ac:dyDescent="0.25">
      <c r="A373" s="124" t="s">
        <v>443</v>
      </c>
      <c r="B373" s="63" t="s">
        <v>638</v>
      </c>
      <c r="C373" s="58">
        <v>3</v>
      </c>
      <c r="D373" s="58">
        <f t="shared" si="492"/>
        <v>1000</v>
      </c>
      <c r="E373" s="58">
        <f t="shared" si="545"/>
        <v>1000</v>
      </c>
      <c r="F373" s="58">
        <v>0</v>
      </c>
      <c r="G373" s="58">
        <v>1000</v>
      </c>
      <c r="H373" s="59">
        <v>0</v>
      </c>
      <c r="I373" s="58">
        <f t="shared" si="546"/>
        <v>0</v>
      </c>
      <c r="J373" s="59">
        <v>0</v>
      </c>
      <c r="K373" s="58">
        <v>0</v>
      </c>
      <c r="L373" s="58">
        <v>0</v>
      </c>
      <c r="M373" s="58">
        <f t="shared" si="547"/>
        <v>0</v>
      </c>
      <c r="N373" s="59">
        <v>0</v>
      </c>
      <c r="O373" s="58">
        <v>0</v>
      </c>
      <c r="P373" s="58">
        <v>0</v>
      </c>
      <c r="Q373" s="58" t="s">
        <v>163</v>
      </c>
      <c r="R373" s="74">
        <f t="shared" si="548"/>
        <v>44373</v>
      </c>
      <c r="S373" s="74" t="s">
        <v>495</v>
      </c>
      <c r="T373" s="74" t="s">
        <v>495</v>
      </c>
      <c r="U373" s="74" t="s">
        <v>495</v>
      </c>
      <c r="V373" s="74" t="s">
        <v>495</v>
      </c>
      <c r="W373" s="74">
        <v>44343</v>
      </c>
      <c r="X373" s="74"/>
      <c r="Y373" s="74"/>
      <c r="Z373" s="74"/>
      <c r="AA373" s="74"/>
      <c r="AB373" s="74"/>
      <c r="AC373" s="74" t="s">
        <v>41</v>
      </c>
      <c r="AD373" s="74" t="s">
        <v>41</v>
      </c>
      <c r="AE373" s="74" t="s">
        <v>41</v>
      </c>
      <c r="AF373" s="74" t="s">
        <v>41</v>
      </c>
      <c r="AG373" s="58"/>
      <c r="AH373" s="58"/>
      <c r="AI373" s="58"/>
      <c r="AJ373" s="58"/>
      <c r="AK373" s="58"/>
      <c r="AL373" s="58"/>
      <c r="AM373" s="58"/>
      <c r="AN373" s="58"/>
      <c r="AO373" s="58"/>
      <c r="AP373" s="146" t="s">
        <v>504</v>
      </c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34">
        <f t="shared" si="490"/>
        <v>1000</v>
      </c>
      <c r="BA373" s="34">
        <f t="shared" si="491"/>
        <v>0</v>
      </c>
      <c r="BB373" s="177"/>
      <c r="BC373" s="177"/>
      <c r="BD373" s="177"/>
      <c r="BE373" s="177"/>
      <c r="BF373" s="177"/>
      <c r="BG373" s="177"/>
      <c r="BH373" s="177"/>
      <c r="BI373" s="177"/>
      <c r="BJ373" s="177"/>
      <c r="BK373" s="177"/>
      <c r="BL373" s="177"/>
      <c r="BM373" s="177"/>
      <c r="BN373" s="177"/>
      <c r="BO373" s="177"/>
      <c r="BP373" s="177"/>
      <c r="BQ373" s="177"/>
      <c r="BR373" s="177"/>
      <c r="BS373" s="177"/>
      <c r="BT373" s="177"/>
      <c r="BU373" s="177"/>
      <c r="BV373" s="177"/>
      <c r="BW373" s="177"/>
      <c r="BX373" s="177"/>
      <c r="BY373" s="177"/>
      <c r="BZ373" s="177"/>
      <c r="CA373" s="177"/>
      <c r="CB373" s="177"/>
      <c r="CC373" s="177"/>
      <c r="CD373" s="177"/>
      <c r="CE373" s="177"/>
      <c r="CF373" s="177"/>
      <c r="CG373" s="177"/>
      <c r="CH373" s="177"/>
      <c r="CI373" s="177"/>
      <c r="CJ373" s="177"/>
      <c r="CK373" s="177"/>
      <c r="CL373" s="177"/>
      <c r="CM373" s="177"/>
      <c r="CN373" s="177"/>
      <c r="CO373" s="177"/>
      <c r="CP373" s="177"/>
      <c r="CQ373" s="177"/>
      <c r="CR373" s="177"/>
      <c r="CS373" s="177"/>
      <c r="CT373" s="177"/>
      <c r="CU373" s="177"/>
      <c r="CV373" s="177"/>
      <c r="CW373" s="177"/>
      <c r="CX373" s="177"/>
      <c r="CY373" s="177"/>
      <c r="CZ373" s="177"/>
      <c r="DA373" s="177"/>
      <c r="DB373" s="177"/>
      <c r="DC373" s="177"/>
      <c r="DD373" s="177"/>
      <c r="DE373" s="177"/>
      <c r="DF373" s="177"/>
      <c r="DG373" s="177"/>
      <c r="DH373" s="177"/>
      <c r="DI373" s="177"/>
      <c r="DJ373" s="177"/>
      <c r="DK373" s="177"/>
      <c r="DL373" s="177"/>
      <c r="DM373" s="177"/>
      <c r="DN373" s="177"/>
      <c r="DO373" s="177"/>
      <c r="DP373" s="177"/>
      <c r="DQ373" s="177"/>
      <c r="DR373" s="177"/>
      <c r="DS373" s="177"/>
      <c r="DT373" s="177"/>
      <c r="DU373" s="177"/>
      <c r="DV373" s="177"/>
      <c r="DW373" s="177"/>
      <c r="DX373" s="177"/>
      <c r="DY373" s="177"/>
      <c r="DZ373" s="177"/>
      <c r="EA373" s="177"/>
      <c r="EB373" s="177"/>
      <c r="EC373" s="177"/>
      <c r="ED373" s="177"/>
      <c r="EE373" s="177"/>
      <c r="EF373" s="177"/>
      <c r="EG373" s="177"/>
      <c r="EH373" s="177"/>
      <c r="EI373" s="177"/>
      <c r="EJ373" s="177"/>
      <c r="EK373" s="177"/>
      <c r="EL373" s="177"/>
      <c r="EM373" s="177"/>
      <c r="EN373" s="177"/>
      <c r="EO373" s="177"/>
      <c r="EP373" s="177"/>
      <c r="EQ373" s="177"/>
      <c r="ER373" s="177"/>
      <c r="ES373" s="177"/>
      <c r="ET373" s="177"/>
      <c r="EU373" s="177"/>
      <c r="EV373" s="177"/>
      <c r="EW373" s="177"/>
      <c r="EX373" s="177"/>
      <c r="EY373" s="177"/>
      <c r="EZ373" s="177"/>
      <c r="FA373" s="177"/>
      <c r="FB373" s="177"/>
      <c r="FC373" s="177"/>
      <c r="FD373" s="177"/>
      <c r="FE373" s="177"/>
      <c r="FF373" s="177"/>
      <c r="FG373" s="177"/>
      <c r="FH373" s="177"/>
      <c r="FI373" s="177"/>
      <c r="FJ373" s="177"/>
      <c r="FK373" s="177"/>
      <c r="FL373" s="177"/>
      <c r="FM373" s="177"/>
      <c r="FN373" s="177"/>
      <c r="FO373" s="177"/>
      <c r="FP373" s="177"/>
      <c r="FQ373" s="177"/>
      <c r="FR373" s="177"/>
      <c r="FS373" s="177"/>
      <c r="FT373" s="177"/>
      <c r="FU373" s="177"/>
      <c r="FV373" s="177"/>
      <c r="FW373" s="177"/>
      <c r="FX373" s="177"/>
      <c r="FY373" s="177"/>
      <c r="FZ373" s="177"/>
      <c r="GA373" s="177"/>
      <c r="GB373" s="177"/>
      <c r="GC373" s="177"/>
      <c r="GD373" s="177"/>
      <c r="GE373" s="177"/>
      <c r="GF373" s="177"/>
      <c r="GG373" s="177"/>
      <c r="GH373" s="177"/>
      <c r="GI373" s="177"/>
      <c r="GJ373" s="177"/>
      <c r="GK373" s="177"/>
      <c r="GL373" s="177"/>
      <c r="GM373" s="177"/>
      <c r="GN373" s="177"/>
      <c r="GO373" s="177"/>
      <c r="GP373" s="177"/>
      <c r="GQ373" s="177"/>
      <c r="GR373" s="177"/>
      <c r="GS373" s="177"/>
      <c r="GT373" s="177"/>
      <c r="GU373" s="177"/>
      <c r="GV373" s="177"/>
      <c r="GW373" s="177"/>
      <c r="GX373" s="177"/>
      <c r="GY373" s="177"/>
      <c r="GZ373" s="177"/>
      <c r="HA373" s="177"/>
      <c r="HB373" s="177"/>
      <c r="HC373" s="177"/>
      <c r="HD373" s="177"/>
      <c r="HE373" s="177"/>
      <c r="HF373" s="177"/>
      <c r="HG373" s="177"/>
      <c r="HH373" s="177"/>
      <c r="HI373" s="177"/>
      <c r="HJ373" s="177"/>
      <c r="HK373" s="177"/>
      <c r="HL373" s="177"/>
      <c r="HM373" s="177"/>
      <c r="HN373" s="177"/>
      <c r="HO373" s="177"/>
      <c r="HP373" s="177"/>
      <c r="HQ373" s="177"/>
      <c r="HR373" s="177"/>
      <c r="HS373" s="177"/>
      <c r="HT373" s="177"/>
      <c r="HU373" s="177"/>
      <c r="HV373" s="177"/>
      <c r="HW373" s="177"/>
      <c r="HX373" s="177"/>
      <c r="HY373" s="177"/>
      <c r="HZ373" s="177"/>
      <c r="IA373" s="177"/>
      <c r="IB373" s="177"/>
      <c r="IC373" s="177"/>
      <c r="ID373" s="177"/>
      <c r="IE373" s="177"/>
      <c r="IF373" s="177"/>
      <c r="IG373" s="177"/>
      <c r="IH373" s="177"/>
      <c r="II373" s="177"/>
      <c r="IJ373" s="177"/>
      <c r="IK373" s="177"/>
    </row>
    <row r="374" spans="1:245" s="149" customFormat="1" ht="15.75" outlineLevel="2" x14ac:dyDescent="0.25">
      <c r="A374" s="124" t="s">
        <v>445</v>
      </c>
      <c r="B374" s="63" t="s">
        <v>639</v>
      </c>
      <c r="C374" s="58">
        <v>21.6</v>
      </c>
      <c r="D374" s="58">
        <f t="shared" si="492"/>
        <v>3000</v>
      </c>
      <c r="E374" s="58">
        <f t="shared" si="545"/>
        <v>3000</v>
      </c>
      <c r="F374" s="58">
        <v>0</v>
      </c>
      <c r="G374" s="58">
        <v>3000</v>
      </c>
      <c r="H374" s="59">
        <v>0</v>
      </c>
      <c r="I374" s="58">
        <f t="shared" si="546"/>
        <v>0</v>
      </c>
      <c r="J374" s="59">
        <v>0</v>
      </c>
      <c r="K374" s="58">
        <v>0</v>
      </c>
      <c r="L374" s="58">
        <v>0</v>
      </c>
      <c r="M374" s="58">
        <f t="shared" si="547"/>
        <v>0</v>
      </c>
      <c r="N374" s="59">
        <v>0</v>
      </c>
      <c r="O374" s="58">
        <v>0</v>
      </c>
      <c r="P374" s="58">
        <v>0</v>
      </c>
      <c r="Q374" s="58" t="s">
        <v>214</v>
      </c>
      <c r="R374" s="74">
        <f t="shared" si="548"/>
        <v>44377</v>
      </c>
      <c r="S374" s="74">
        <v>44259</v>
      </c>
      <c r="T374" s="74">
        <f>S374+11</f>
        <v>44270</v>
      </c>
      <c r="U374" s="74">
        <f>T374+7</f>
        <v>44277</v>
      </c>
      <c r="V374" s="74">
        <f>U374+10</f>
        <v>44287</v>
      </c>
      <c r="W374" s="82">
        <f t="shared" ref="W374" si="549">V374+60</f>
        <v>44347</v>
      </c>
      <c r="X374" s="74"/>
      <c r="Y374" s="74"/>
      <c r="Z374" s="74"/>
      <c r="AA374" s="74"/>
      <c r="AB374" s="74"/>
      <c r="AC374" s="74" t="s">
        <v>41</v>
      </c>
      <c r="AD374" s="74" t="s">
        <v>41</v>
      </c>
      <c r="AE374" s="74" t="s">
        <v>41</v>
      </c>
      <c r="AF374" s="74" t="s">
        <v>41</v>
      </c>
      <c r="AG374" s="58"/>
      <c r="AH374" s="58"/>
      <c r="AI374" s="58"/>
      <c r="AJ374" s="58"/>
      <c r="AK374" s="58"/>
      <c r="AL374" s="58"/>
      <c r="AM374" s="58"/>
      <c r="AN374" s="58"/>
      <c r="AO374" s="58"/>
      <c r="AP374" s="148" t="s">
        <v>506</v>
      </c>
      <c r="AZ374" s="34">
        <f t="shared" si="490"/>
        <v>3000</v>
      </c>
      <c r="BA374" s="34">
        <f t="shared" si="491"/>
        <v>0</v>
      </c>
    </row>
    <row r="375" spans="1:245" s="122" customFormat="1" ht="15.75" outlineLevel="1" x14ac:dyDescent="0.2">
      <c r="A375" s="101" t="s">
        <v>455</v>
      </c>
      <c r="B375" s="29" t="s">
        <v>456</v>
      </c>
      <c r="C375" s="31">
        <f>SUM(C376:C386)</f>
        <v>26</v>
      </c>
      <c r="D375" s="31">
        <f t="shared" ref="D375:P375" si="550">SUM(D376:D386)</f>
        <v>13798.5</v>
      </c>
      <c r="E375" s="31">
        <f t="shared" si="550"/>
        <v>10898.5</v>
      </c>
      <c r="F375" s="31">
        <f t="shared" si="550"/>
        <v>0</v>
      </c>
      <c r="G375" s="31">
        <f t="shared" si="550"/>
        <v>10898.5</v>
      </c>
      <c r="H375" s="31">
        <f t="shared" si="550"/>
        <v>0</v>
      </c>
      <c r="I375" s="31">
        <f t="shared" si="550"/>
        <v>2900</v>
      </c>
      <c r="J375" s="31">
        <f t="shared" si="550"/>
        <v>0</v>
      </c>
      <c r="K375" s="31">
        <f t="shared" si="550"/>
        <v>2900</v>
      </c>
      <c r="L375" s="31">
        <f t="shared" si="550"/>
        <v>0</v>
      </c>
      <c r="M375" s="31">
        <f t="shared" si="550"/>
        <v>0</v>
      </c>
      <c r="N375" s="31">
        <f t="shared" si="550"/>
        <v>0</v>
      </c>
      <c r="O375" s="31">
        <f t="shared" si="550"/>
        <v>0</v>
      </c>
      <c r="P375" s="31">
        <f t="shared" si="550"/>
        <v>0</v>
      </c>
      <c r="Q375" s="52" t="s">
        <v>41</v>
      </c>
      <c r="R375" s="72" t="s">
        <v>41</v>
      </c>
      <c r="S375" s="72" t="s">
        <v>41</v>
      </c>
      <c r="T375" s="72" t="s">
        <v>41</v>
      </c>
      <c r="U375" s="72" t="s">
        <v>41</v>
      </c>
      <c r="V375" s="72" t="s">
        <v>41</v>
      </c>
      <c r="W375" s="72" t="s">
        <v>41</v>
      </c>
      <c r="X375" s="52" t="s">
        <v>41</v>
      </c>
      <c r="Y375" s="52" t="s">
        <v>41</v>
      </c>
      <c r="Z375" s="52" t="s">
        <v>41</v>
      </c>
      <c r="AA375" s="52" t="s">
        <v>41</v>
      </c>
      <c r="AB375" s="52" t="s">
        <v>41</v>
      </c>
      <c r="AC375" s="52" t="s">
        <v>41</v>
      </c>
      <c r="AD375" s="52" t="s">
        <v>41</v>
      </c>
      <c r="AE375" s="52" t="s">
        <v>41</v>
      </c>
      <c r="AF375" s="52" t="s">
        <v>41</v>
      </c>
      <c r="AG375" s="52" t="s">
        <v>41</v>
      </c>
      <c r="AH375" s="52" t="s">
        <v>41</v>
      </c>
      <c r="AI375" s="52" t="s">
        <v>41</v>
      </c>
      <c r="AJ375" s="52" t="s">
        <v>41</v>
      </c>
      <c r="AK375" s="52" t="s">
        <v>41</v>
      </c>
      <c r="AL375" s="52" t="s">
        <v>41</v>
      </c>
      <c r="AM375" s="52" t="s">
        <v>41</v>
      </c>
      <c r="AN375" s="52" t="s">
        <v>41</v>
      </c>
      <c r="AO375" s="52" t="s">
        <v>41</v>
      </c>
      <c r="AP375" s="102"/>
      <c r="AZ375" s="34">
        <f t="shared" si="490"/>
        <v>10898.5</v>
      </c>
      <c r="BA375" s="34">
        <f t="shared" si="491"/>
        <v>0</v>
      </c>
    </row>
    <row r="376" spans="1:245" s="167" customFormat="1" ht="31.5" outlineLevel="2" x14ac:dyDescent="0.2">
      <c r="A376" s="124" t="s">
        <v>457</v>
      </c>
      <c r="B376" s="63" t="s">
        <v>644</v>
      </c>
      <c r="C376" s="58">
        <v>4</v>
      </c>
      <c r="D376" s="58">
        <f t="shared" si="492"/>
        <v>1370</v>
      </c>
      <c r="E376" s="58">
        <f t="shared" ref="E376:E386" si="551">SUM(F376:H376)</f>
        <v>1370</v>
      </c>
      <c r="F376" s="58">
        <v>0</v>
      </c>
      <c r="G376" s="58">
        <v>1370</v>
      </c>
      <c r="H376" s="59">
        <v>0</v>
      </c>
      <c r="I376" s="58">
        <f t="shared" ref="I376:I382" si="552">SUM(J376:L376)</f>
        <v>0</v>
      </c>
      <c r="J376" s="59">
        <v>0</v>
      </c>
      <c r="K376" s="58">
        <v>0</v>
      </c>
      <c r="L376" s="58">
        <v>0</v>
      </c>
      <c r="M376" s="58">
        <f t="shared" ref="M376:M382" si="553">SUM(N376:P376)</f>
        <v>0</v>
      </c>
      <c r="N376" s="59">
        <v>0</v>
      </c>
      <c r="O376" s="58">
        <v>0</v>
      </c>
      <c r="P376" s="58">
        <v>0</v>
      </c>
      <c r="Q376" s="58" t="s">
        <v>163</v>
      </c>
      <c r="R376" s="74">
        <f t="shared" ref="R376:R382" si="554">W376+30</f>
        <v>44374</v>
      </c>
      <c r="S376" s="74" t="s">
        <v>495</v>
      </c>
      <c r="T376" s="74" t="s">
        <v>495</v>
      </c>
      <c r="U376" s="74" t="s">
        <v>495</v>
      </c>
      <c r="V376" s="74" t="s">
        <v>495</v>
      </c>
      <c r="W376" s="74">
        <v>44344</v>
      </c>
      <c r="X376" s="74"/>
      <c r="Y376" s="74"/>
      <c r="Z376" s="74"/>
      <c r="AA376" s="74"/>
      <c r="AB376" s="74"/>
      <c r="AC376" s="74" t="s">
        <v>41</v>
      </c>
      <c r="AD376" s="74" t="s">
        <v>41</v>
      </c>
      <c r="AE376" s="74" t="s">
        <v>41</v>
      </c>
      <c r="AF376" s="74" t="s">
        <v>41</v>
      </c>
      <c r="AG376" s="58"/>
      <c r="AH376" s="58"/>
      <c r="AI376" s="58"/>
      <c r="AJ376" s="58"/>
      <c r="AK376" s="58"/>
      <c r="AL376" s="58"/>
      <c r="AM376" s="58"/>
      <c r="AN376" s="58"/>
      <c r="AO376" s="58"/>
      <c r="AP376" s="146" t="s">
        <v>504</v>
      </c>
      <c r="AZ376" s="34">
        <f t="shared" si="490"/>
        <v>1370</v>
      </c>
      <c r="BA376" s="34">
        <f t="shared" si="491"/>
        <v>0</v>
      </c>
    </row>
    <row r="377" spans="1:245" customFormat="1" ht="15.75" outlineLevel="2" x14ac:dyDescent="0.25">
      <c r="A377" s="124" t="s">
        <v>459</v>
      </c>
      <c r="B377" s="63" t="s">
        <v>648</v>
      </c>
      <c r="C377" s="58">
        <v>11</v>
      </c>
      <c r="D377" s="58">
        <f t="shared" si="492"/>
        <v>1122</v>
      </c>
      <c r="E377" s="58">
        <f t="shared" si="551"/>
        <v>1122</v>
      </c>
      <c r="F377" s="58">
        <v>0</v>
      </c>
      <c r="G377" s="58">
        <v>1122</v>
      </c>
      <c r="H377" s="59">
        <v>0</v>
      </c>
      <c r="I377" s="58">
        <f t="shared" si="552"/>
        <v>0</v>
      </c>
      <c r="J377" s="59">
        <v>0</v>
      </c>
      <c r="K377" s="58">
        <v>0</v>
      </c>
      <c r="L377" s="58">
        <v>0</v>
      </c>
      <c r="M377" s="58">
        <f t="shared" si="553"/>
        <v>0</v>
      </c>
      <c r="N377" s="59">
        <v>0</v>
      </c>
      <c r="O377" s="58">
        <v>0</v>
      </c>
      <c r="P377" s="58">
        <v>0</v>
      </c>
      <c r="Q377" s="58" t="s">
        <v>163</v>
      </c>
      <c r="R377" s="74">
        <f t="shared" si="554"/>
        <v>44374</v>
      </c>
      <c r="S377" s="74" t="s">
        <v>495</v>
      </c>
      <c r="T377" s="74" t="s">
        <v>495</v>
      </c>
      <c r="U377" s="74" t="s">
        <v>495</v>
      </c>
      <c r="V377" s="74" t="s">
        <v>495</v>
      </c>
      <c r="W377" s="74">
        <v>44344</v>
      </c>
      <c r="X377" s="74"/>
      <c r="Y377" s="74"/>
      <c r="Z377" s="74"/>
      <c r="AA377" s="74"/>
      <c r="AB377" s="74"/>
      <c r="AC377" s="74" t="s">
        <v>41</v>
      </c>
      <c r="AD377" s="74" t="s">
        <v>41</v>
      </c>
      <c r="AE377" s="74" t="s">
        <v>41</v>
      </c>
      <c r="AF377" s="74" t="s">
        <v>41</v>
      </c>
      <c r="AG377" s="58"/>
      <c r="AH377" s="58"/>
      <c r="AI377" s="58"/>
      <c r="AJ377" s="58"/>
      <c r="AK377" s="58"/>
      <c r="AL377" s="58"/>
      <c r="AM377" s="58"/>
      <c r="AN377" s="58"/>
      <c r="AO377" s="58"/>
      <c r="AP377" s="152" t="s">
        <v>649</v>
      </c>
      <c r="AZ377" s="34">
        <f t="shared" si="490"/>
        <v>1122</v>
      </c>
      <c r="BA377" s="34">
        <f t="shared" si="491"/>
        <v>0</v>
      </c>
    </row>
    <row r="378" spans="1:245" s="149" customFormat="1" ht="15.75" outlineLevel="2" x14ac:dyDescent="0.25">
      <c r="A378" s="124" t="s">
        <v>461</v>
      </c>
      <c r="B378" s="63" t="s">
        <v>651</v>
      </c>
      <c r="C378" s="58">
        <v>3</v>
      </c>
      <c r="D378" s="58">
        <f t="shared" si="492"/>
        <v>800</v>
      </c>
      <c r="E378" s="58">
        <f t="shared" si="551"/>
        <v>800</v>
      </c>
      <c r="F378" s="58">
        <v>0</v>
      </c>
      <c r="G378" s="58">
        <v>800</v>
      </c>
      <c r="H378" s="59">
        <v>0</v>
      </c>
      <c r="I378" s="58">
        <f t="shared" si="552"/>
        <v>0</v>
      </c>
      <c r="J378" s="59">
        <v>0</v>
      </c>
      <c r="K378" s="58">
        <v>0</v>
      </c>
      <c r="L378" s="58">
        <v>0</v>
      </c>
      <c r="M378" s="58">
        <f t="shared" si="553"/>
        <v>0</v>
      </c>
      <c r="N378" s="59">
        <v>0</v>
      </c>
      <c r="O378" s="58">
        <v>0</v>
      </c>
      <c r="P378" s="58">
        <v>0</v>
      </c>
      <c r="Q378" s="58" t="s">
        <v>214</v>
      </c>
      <c r="R378" s="74">
        <f t="shared" si="554"/>
        <v>44377</v>
      </c>
      <c r="S378" s="74">
        <v>44260</v>
      </c>
      <c r="T378" s="74">
        <f>S378+10</f>
        <v>44270</v>
      </c>
      <c r="U378" s="74">
        <f>T378+7</f>
        <v>44277</v>
      </c>
      <c r="V378" s="74">
        <f>U378+10</f>
        <v>44287</v>
      </c>
      <c r="W378" s="82">
        <f t="shared" ref="W378:W389" si="555">V378+60</f>
        <v>44347</v>
      </c>
      <c r="X378" s="74"/>
      <c r="Y378" s="74"/>
      <c r="Z378" s="74"/>
      <c r="AA378" s="74"/>
      <c r="AB378" s="74"/>
      <c r="AC378" s="74" t="s">
        <v>41</v>
      </c>
      <c r="AD378" s="74" t="s">
        <v>41</v>
      </c>
      <c r="AE378" s="74" t="s">
        <v>41</v>
      </c>
      <c r="AF378" s="74" t="s">
        <v>41</v>
      </c>
      <c r="AG378" s="58"/>
      <c r="AH378" s="58"/>
      <c r="AI378" s="58"/>
      <c r="AJ378" s="58"/>
      <c r="AK378" s="58"/>
      <c r="AL378" s="58"/>
      <c r="AM378" s="58"/>
      <c r="AN378" s="58"/>
      <c r="AO378" s="58"/>
      <c r="AP378" s="148" t="s">
        <v>506</v>
      </c>
      <c r="AZ378" s="34">
        <f t="shared" si="490"/>
        <v>800</v>
      </c>
      <c r="BA378" s="34">
        <f t="shared" si="491"/>
        <v>0</v>
      </c>
    </row>
    <row r="379" spans="1:245" s="149" customFormat="1" ht="15.75" outlineLevel="2" x14ac:dyDescent="0.25">
      <c r="A379" s="124" t="s">
        <v>463</v>
      </c>
      <c r="B379" s="63" t="s">
        <v>653</v>
      </c>
      <c r="C379" s="58">
        <v>3</v>
      </c>
      <c r="D379" s="58">
        <f t="shared" si="492"/>
        <v>600</v>
      </c>
      <c r="E379" s="58">
        <f t="shared" si="551"/>
        <v>600</v>
      </c>
      <c r="F379" s="58">
        <v>0</v>
      </c>
      <c r="G379" s="58">
        <v>600</v>
      </c>
      <c r="H379" s="59">
        <v>0</v>
      </c>
      <c r="I379" s="58">
        <f t="shared" si="552"/>
        <v>0</v>
      </c>
      <c r="J379" s="59">
        <v>0</v>
      </c>
      <c r="K379" s="58">
        <v>0</v>
      </c>
      <c r="L379" s="58">
        <v>0</v>
      </c>
      <c r="M379" s="58">
        <f t="shared" si="553"/>
        <v>0</v>
      </c>
      <c r="N379" s="59">
        <v>0</v>
      </c>
      <c r="O379" s="58">
        <v>0</v>
      </c>
      <c r="P379" s="58">
        <v>0</v>
      </c>
      <c r="Q379" s="58" t="s">
        <v>214</v>
      </c>
      <c r="R379" s="74">
        <f t="shared" si="554"/>
        <v>44377</v>
      </c>
      <c r="S379" s="74">
        <v>44260</v>
      </c>
      <c r="T379" s="74">
        <f>S379+10</f>
        <v>44270</v>
      </c>
      <c r="U379" s="74">
        <f>T379+7</f>
        <v>44277</v>
      </c>
      <c r="V379" s="74">
        <f>U379+10</f>
        <v>44287</v>
      </c>
      <c r="W379" s="82">
        <f t="shared" si="555"/>
        <v>44347</v>
      </c>
      <c r="X379" s="74"/>
      <c r="Y379" s="74"/>
      <c r="Z379" s="74"/>
      <c r="AA379" s="74"/>
      <c r="AB379" s="74"/>
      <c r="AC379" s="74" t="s">
        <v>41</v>
      </c>
      <c r="AD379" s="74" t="s">
        <v>41</v>
      </c>
      <c r="AE379" s="74" t="s">
        <v>41</v>
      </c>
      <c r="AF379" s="74" t="s">
        <v>41</v>
      </c>
      <c r="AG379" s="58"/>
      <c r="AH379" s="58"/>
      <c r="AI379" s="58"/>
      <c r="AJ379" s="58"/>
      <c r="AK379" s="58"/>
      <c r="AL379" s="58"/>
      <c r="AM379" s="58"/>
      <c r="AN379" s="58"/>
      <c r="AO379" s="58"/>
      <c r="AP379" s="148" t="s">
        <v>506</v>
      </c>
      <c r="AZ379" s="34">
        <f t="shared" si="490"/>
        <v>600</v>
      </c>
      <c r="BA379" s="34">
        <f t="shared" si="491"/>
        <v>0</v>
      </c>
    </row>
    <row r="380" spans="1:245" s="149" customFormat="1" ht="15.75" outlineLevel="2" x14ac:dyDescent="0.25">
      <c r="A380" s="124" t="s">
        <v>886</v>
      </c>
      <c r="B380" s="63" t="s">
        <v>798</v>
      </c>
      <c r="C380" s="58">
        <v>5</v>
      </c>
      <c r="D380" s="58">
        <f t="shared" si="492"/>
        <v>1000</v>
      </c>
      <c r="E380" s="58">
        <f t="shared" si="551"/>
        <v>1000</v>
      </c>
      <c r="F380" s="58">
        <v>0</v>
      </c>
      <c r="G380" s="58">
        <v>1000</v>
      </c>
      <c r="H380" s="59">
        <v>0</v>
      </c>
      <c r="I380" s="58">
        <f t="shared" si="552"/>
        <v>0</v>
      </c>
      <c r="J380" s="59">
        <v>0</v>
      </c>
      <c r="K380" s="58">
        <v>0</v>
      </c>
      <c r="L380" s="58">
        <v>0</v>
      </c>
      <c r="M380" s="58">
        <f t="shared" si="553"/>
        <v>0</v>
      </c>
      <c r="N380" s="59">
        <v>0</v>
      </c>
      <c r="O380" s="58">
        <v>0</v>
      </c>
      <c r="P380" s="58">
        <v>0</v>
      </c>
      <c r="Q380" s="58" t="s">
        <v>214</v>
      </c>
      <c r="R380" s="74">
        <f t="shared" si="554"/>
        <v>44377</v>
      </c>
      <c r="S380" s="74">
        <v>44260</v>
      </c>
      <c r="T380" s="74">
        <f>S380+10</f>
        <v>44270</v>
      </c>
      <c r="U380" s="74">
        <f>T380+7</f>
        <v>44277</v>
      </c>
      <c r="V380" s="74">
        <f>U380+10</f>
        <v>44287</v>
      </c>
      <c r="W380" s="82">
        <f t="shared" si="555"/>
        <v>44347</v>
      </c>
      <c r="X380" s="74"/>
      <c r="Y380" s="74"/>
      <c r="Z380" s="74"/>
      <c r="AA380" s="74"/>
      <c r="AB380" s="74"/>
      <c r="AC380" s="74" t="s">
        <v>41</v>
      </c>
      <c r="AD380" s="74" t="s">
        <v>41</v>
      </c>
      <c r="AE380" s="74" t="s">
        <v>41</v>
      </c>
      <c r="AF380" s="74" t="s">
        <v>41</v>
      </c>
      <c r="AG380" s="58"/>
      <c r="AH380" s="58"/>
      <c r="AI380" s="58"/>
      <c r="AJ380" s="58"/>
      <c r="AK380" s="58"/>
      <c r="AL380" s="58"/>
      <c r="AM380" s="58"/>
      <c r="AN380" s="58"/>
      <c r="AO380" s="58"/>
      <c r="AP380" s="148" t="s">
        <v>506</v>
      </c>
      <c r="AZ380" s="34">
        <f t="shared" si="490"/>
        <v>1000</v>
      </c>
      <c r="BA380" s="34">
        <f t="shared" si="491"/>
        <v>0</v>
      </c>
    </row>
    <row r="381" spans="1:245" s="149" customFormat="1" ht="15.75" outlineLevel="2" x14ac:dyDescent="0.25">
      <c r="A381" s="124" t="s">
        <v>893</v>
      </c>
      <c r="B381" s="63" t="s">
        <v>657</v>
      </c>
      <c r="C381" s="58">
        <v>0</v>
      </c>
      <c r="D381" s="58">
        <f t="shared" si="492"/>
        <v>1200</v>
      </c>
      <c r="E381" s="58">
        <f t="shared" si="551"/>
        <v>1200</v>
      </c>
      <c r="F381" s="58">
        <v>0</v>
      </c>
      <c r="G381" s="58">
        <v>1200</v>
      </c>
      <c r="H381" s="59">
        <v>0</v>
      </c>
      <c r="I381" s="58">
        <f t="shared" si="552"/>
        <v>0</v>
      </c>
      <c r="J381" s="59">
        <v>0</v>
      </c>
      <c r="K381" s="58">
        <v>0</v>
      </c>
      <c r="L381" s="58">
        <v>0</v>
      </c>
      <c r="M381" s="58">
        <f t="shared" si="553"/>
        <v>0</v>
      </c>
      <c r="N381" s="59">
        <v>0</v>
      </c>
      <c r="O381" s="58">
        <v>0</v>
      </c>
      <c r="P381" s="58">
        <v>0</v>
      </c>
      <c r="Q381" s="58" t="s">
        <v>214</v>
      </c>
      <c r="R381" s="74">
        <f t="shared" si="554"/>
        <v>44377</v>
      </c>
      <c r="S381" s="74">
        <v>44260</v>
      </c>
      <c r="T381" s="74">
        <f>S381+10</f>
        <v>44270</v>
      </c>
      <c r="U381" s="74">
        <f>T381+7</f>
        <v>44277</v>
      </c>
      <c r="V381" s="74">
        <f>U381+10</f>
        <v>44287</v>
      </c>
      <c r="W381" s="82">
        <f t="shared" si="555"/>
        <v>44347</v>
      </c>
      <c r="X381" s="74"/>
      <c r="Y381" s="74"/>
      <c r="Z381" s="74"/>
      <c r="AA381" s="74"/>
      <c r="AB381" s="74"/>
      <c r="AC381" s="74" t="s">
        <v>41</v>
      </c>
      <c r="AD381" s="74" t="s">
        <v>41</v>
      </c>
      <c r="AE381" s="74" t="s">
        <v>41</v>
      </c>
      <c r="AF381" s="74" t="s">
        <v>41</v>
      </c>
      <c r="AG381" s="58"/>
      <c r="AH381" s="58"/>
      <c r="AI381" s="58"/>
      <c r="AJ381" s="58"/>
      <c r="AK381" s="58"/>
      <c r="AL381" s="58"/>
      <c r="AM381" s="58"/>
      <c r="AN381" s="58"/>
      <c r="AO381" s="58"/>
      <c r="AP381" s="148" t="s">
        <v>506</v>
      </c>
      <c r="AZ381" s="34">
        <f t="shared" si="490"/>
        <v>1200</v>
      </c>
      <c r="BA381" s="34">
        <f t="shared" si="491"/>
        <v>0</v>
      </c>
    </row>
    <row r="382" spans="1:245" s="149" customFormat="1" ht="15.75" outlineLevel="2" x14ac:dyDescent="0.25">
      <c r="A382" s="124" t="s">
        <v>894</v>
      </c>
      <c r="B382" s="206" t="s">
        <v>756</v>
      </c>
      <c r="C382" s="58">
        <v>0</v>
      </c>
      <c r="D382" s="58">
        <f t="shared" si="492"/>
        <v>600</v>
      </c>
      <c r="E382" s="58">
        <f t="shared" si="551"/>
        <v>600</v>
      </c>
      <c r="F382" s="58">
        <v>0</v>
      </c>
      <c r="G382" s="58">
        <v>600</v>
      </c>
      <c r="H382" s="59">
        <v>0</v>
      </c>
      <c r="I382" s="58">
        <f t="shared" si="552"/>
        <v>0</v>
      </c>
      <c r="J382" s="59">
        <v>0</v>
      </c>
      <c r="K382" s="58">
        <v>0</v>
      </c>
      <c r="L382" s="58">
        <v>0</v>
      </c>
      <c r="M382" s="58">
        <f t="shared" si="553"/>
        <v>0</v>
      </c>
      <c r="N382" s="59">
        <v>0</v>
      </c>
      <c r="O382" s="58">
        <v>0</v>
      </c>
      <c r="P382" s="58">
        <v>0</v>
      </c>
      <c r="Q382" s="58" t="s">
        <v>214</v>
      </c>
      <c r="R382" s="74">
        <f t="shared" si="554"/>
        <v>44377</v>
      </c>
      <c r="S382" s="74">
        <v>44260</v>
      </c>
      <c r="T382" s="74">
        <f>S382+10</f>
        <v>44270</v>
      </c>
      <c r="U382" s="74">
        <f>T382+7</f>
        <v>44277</v>
      </c>
      <c r="V382" s="74">
        <f>U382+10</f>
        <v>44287</v>
      </c>
      <c r="W382" s="82">
        <f t="shared" si="555"/>
        <v>44347</v>
      </c>
      <c r="X382" s="74"/>
      <c r="Y382" s="74"/>
      <c r="Z382" s="74"/>
      <c r="AA382" s="74"/>
      <c r="AB382" s="74"/>
      <c r="AC382" s="74" t="s">
        <v>41</v>
      </c>
      <c r="AD382" s="74" t="s">
        <v>41</v>
      </c>
      <c r="AE382" s="74" t="s">
        <v>41</v>
      </c>
      <c r="AF382" s="74" t="s">
        <v>41</v>
      </c>
      <c r="AG382" s="58"/>
      <c r="AH382" s="58"/>
      <c r="AI382" s="58"/>
      <c r="AJ382" s="58"/>
      <c r="AK382" s="58"/>
      <c r="AL382" s="58"/>
      <c r="AM382" s="58"/>
      <c r="AN382" s="58"/>
      <c r="AO382" s="58"/>
      <c r="AP382" s="148" t="s">
        <v>506</v>
      </c>
      <c r="AZ382" s="34">
        <f t="shared" si="490"/>
        <v>600</v>
      </c>
      <c r="BA382" s="34">
        <f t="shared" si="491"/>
        <v>0</v>
      </c>
    </row>
    <row r="383" spans="1:245" s="217" customFormat="1" ht="15.75" outlineLevel="2" x14ac:dyDescent="0.25">
      <c r="A383" s="124" t="s">
        <v>895</v>
      </c>
      <c r="B383" s="63" t="s">
        <v>794</v>
      </c>
      <c r="C383" s="58">
        <v>0</v>
      </c>
      <c r="D383" s="58">
        <f t="shared" si="492"/>
        <v>700</v>
      </c>
      <c r="E383" s="58">
        <f t="shared" si="551"/>
        <v>0</v>
      </c>
      <c r="F383" s="58">
        <v>0</v>
      </c>
      <c r="G383" s="58">
        <v>0</v>
      </c>
      <c r="H383" s="59">
        <v>0</v>
      </c>
      <c r="I383" s="58">
        <f t="shared" ref="I383:I386" si="556">SUM(J383:L383)</f>
        <v>700</v>
      </c>
      <c r="J383" s="59">
        <v>0</v>
      </c>
      <c r="K383" s="58">
        <v>700</v>
      </c>
      <c r="L383" s="58">
        <v>0</v>
      </c>
      <c r="M383" s="58">
        <f t="shared" ref="M383:M386" si="557">SUM(N383:P383)</f>
        <v>0</v>
      </c>
      <c r="N383" s="58">
        <v>0</v>
      </c>
      <c r="O383" s="58">
        <v>0</v>
      </c>
      <c r="P383" s="58">
        <v>0</v>
      </c>
      <c r="Q383" s="208"/>
      <c r="R383" s="208"/>
      <c r="S383" s="208"/>
      <c r="T383" s="208"/>
      <c r="U383" s="208"/>
      <c r="V383" s="208"/>
      <c r="W383" s="208"/>
      <c r="X383" s="208"/>
      <c r="Y383" s="208"/>
      <c r="Z383" s="208"/>
      <c r="AA383" s="208"/>
      <c r="AB383" s="208"/>
      <c r="AC383" s="208"/>
      <c r="AD383" s="208"/>
      <c r="AE383" s="208"/>
      <c r="AF383" s="208"/>
      <c r="AG383" s="208"/>
      <c r="AH383" s="208"/>
      <c r="AI383" s="208"/>
      <c r="AJ383" s="208"/>
      <c r="AK383" s="208"/>
      <c r="AL383" s="208"/>
      <c r="AM383" s="208"/>
      <c r="AN383" s="208"/>
      <c r="AO383" s="208"/>
      <c r="AP383" s="215" t="s">
        <v>778</v>
      </c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  <c r="BZ383" s="216"/>
      <c r="CA383" s="216"/>
      <c r="CB383" s="216"/>
      <c r="CC383" s="216"/>
      <c r="CD383" s="216"/>
      <c r="CE383" s="216"/>
      <c r="CF383" s="216"/>
      <c r="CG383" s="216"/>
      <c r="CH383" s="216"/>
      <c r="CI383" s="216"/>
      <c r="CJ383" s="216"/>
      <c r="CK383" s="216"/>
      <c r="CL383" s="216"/>
      <c r="CM383" s="216"/>
      <c r="CN383" s="216"/>
      <c r="CO383" s="216"/>
      <c r="CP383" s="216"/>
      <c r="CQ383" s="216"/>
      <c r="CR383" s="216"/>
      <c r="CS383" s="216"/>
      <c r="CT383" s="216"/>
      <c r="CU383" s="216"/>
      <c r="CV383" s="216"/>
      <c r="CW383" s="216"/>
      <c r="CX383" s="216"/>
      <c r="CY383" s="216"/>
      <c r="CZ383" s="216"/>
      <c r="DA383" s="216"/>
      <c r="DB383" s="216"/>
      <c r="DC383" s="216"/>
      <c r="DD383" s="216"/>
      <c r="DE383" s="216"/>
      <c r="DF383" s="216"/>
      <c r="DG383" s="216"/>
      <c r="DH383" s="216"/>
      <c r="DI383" s="216"/>
      <c r="DJ383" s="216"/>
      <c r="DK383" s="216"/>
      <c r="DL383" s="216"/>
      <c r="DM383" s="216"/>
      <c r="DN383" s="216"/>
      <c r="DO383" s="216"/>
      <c r="DP383" s="216"/>
      <c r="DQ383" s="216"/>
      <c r="DR383" s="216"/>
      <c r="DS383" s="216"/>
      <c r="DT383" s="216"/>
      <c r="DU383" s="216"/>
      <c r="DV383" s="216"/>
      <c r="DW383" s="216"/>
      <c r="DX383" s="216"/>
      <c r="DY383" s="216"/>
      <c r="DZ383" s="216"/>
      <c r="EA383" s="216"/>
      <c r="EB383" s="216"/>
      <c r="EC383" s="216"/>
      <c r="ED383" s="216"/>
      <c r="EE383" s="216"/>
      <c r="EF383" s="216"/>
      <c r="EG383" s="216"/>
      <c r="EH383" s="216"/>
      <c r="EI383" s="216"/>
      <c r="EJ383" s="216"/>
      <c r="EK383" s="216"/>
      <c r="EL383" s="216"/>
      <c r="EM383" s="216"/>
      <c r="EN383" s="216"/>
      <c r="EO383" s="216"/>
      <c r="EP383" s="216"/>
      <c r="EQ383" s="216"/>
      <c r="ER383" s="216"/>
      <c r="ES383" s="216"/>
      <c r="ET383" s="216"/>
      <c r="EU383" s="216"/>
      <c r="EV383" s="216"/>
      <c r="EW383" s="216"/>
      <c r="EX383" s="216"/>
      <c r="EY383" s="216"/>
      <c r="EZ383" s="216"/>
      <c r="FA383" s="216"/>
      <c r="FB383" s="216"/>
      <c r="FC383" s="216"/>
      <c r="FD383" s="216"/>
      <c r="FE383" s="216"/>
      <c r="FF383" s="216"/>
      <c r="FG383" s="216"/>
      <c r="FH383" s="216"/>
      <c r="FI383" s="216"/>
      <c r="FJ383" s="216"/>
      <c r="FK383" s="216"/>
      <c r="FL383" s="216"/>
      <c r="FM383" s="216"/>
      <c r="FN383" s="216"/>
      <c r="FO383" s="216"/>
      <c r="FP383" s="216"/>
      <c r="FQ383" s="216"/>
      <c r="FR383" s="216"/>
      <c r="FS383" s="216"/>
      <c r="FT383" s="216"/>
      <c r="FU383" s="216"/>
      <c r="FV383" s="216"/>
      <c r="FW383" s="216"/>
      <c r="FX383" s="216"/>
      <c r="FY383" s="216"/>
      <c r="FZ383" s="216"/>
      <c r="GA383" s="216"/>
      <c r="GB383" s="216"/>
      <c r="GC383" s="216"/>
      <c r="GD383" s="216"/>
      <c r="GE383" s="216"/>
      <c r="GF383" s="216"/>
      <c r="GG383" s="216"/>
      <c r="GH383" s="216"/>
      <c r="GI383" s="216"/>
      <c r="GJ383" s="216"/>
      <c r="GK383" s="216"/>
      <c r="GL383" s="216"/>
      <c r="GM383" s="216"/>
      <c r="GN383" s="216"/>
      <c r="GO383" s="216"/>
      <c r="GP383" s="216"/>
      <c r="GQ383" s="216"/>
      <c r="GR383" s="216"/>
      <c r="GS383" s="216"/>
      <c r="GT383" s="216"/>
      <c r="GU383" s="216"/>
      <c r="GV383" s="216"/>
      <c r="GW383" s="216"/>
      <c r="GX383" s="216"/>
      <c r="GY383" s="216"/>
      <c r="GZ383" s="216"/>
      <c r="HA383" s="216"/>
      <c r="HB383" s="216"/>
      <c r="HC383" s="216"/>
      <c r="HD383" s="216"/>
      <c r="HE383" s="216"/>
      <c r="HF383" s="216"/>
      <c r="HG383" s="216"/>
      <c r="HH383" s="216"/>
      <c r="HI383" s="216"/>
      <c r="HJ383" s="216"/>
      <c r="HK383" s="216"/>
      <c r="HL383" s="216"/>
      <c r="HM383" s="216"/>
      <c r="HN383" s="216"/>
      <c r="HO383" s="216"/>
      <c r="HP383" s="216"/>
      <c r="HQ383" s="216"/>
      <c r="HR383" s="216"/>
      <c r="HS383" s="216"/>
      <c r="HT383" s="216"/>
      <c r="HU383" s="216"/>
      <c r="HV383" s="216"/>
      <c r="HW383" s="216"/>
      <c r="HX383" s="216"/>
      <c r="HY383" s="216"/>
      <c r="HZ383" s="216"/>
      <c r="IA383" s="216"/>
      <c r="IB383" s="216"/>
      <c r="IC383" s="216"/>
      <c r="ID383" s="216"/>
      <c r="IE383" s="216"/>
      <c r="IF383" s="216"/>
      <c r="IG383" s="216"/>
      <c r="IH383" s="216"/>
      <c r="II383" s="216"/>
      <c r="IJ383" s="216"/>
      <c r="IK383" s="216"/>
    </row>
    <row r="384" spans="1:245" s="217" customFormat="1" ht="15.75" outlineLevel="2" x14ac:dyDescent="0.25">
      <c r="A384" s="124" t="s">
        <v>645</v>
      </c>
      <c r="B384" s="63" t="s">
        <v>795</v>
      </c>
      <c r="C384" s="58">
        <v>0</v>
      </c>
      <c r="D384" s="58">
        <f t="shared" si="492"/>
        <v>1200</v>
      </c>
      <c r="E384" s="58">
        <f t="shared" si="551"/>
        <v>0</v>
      </c>
      <c r="F384" s="58">
        <v>0</v>
      </c>
      <c r="G384" s="58">
        <v>0</v>
      </c>
      <c r="H384" s="59">
        <v>0</v>
      </c>
      <c r="I384" s="58">
        <f t="shared" si="556"/>
        <v>1200</v>
      </c>
      <c r="J384" s="59">
        <v>0</v>
      </c>
      <c r="K384" s="58">
        <v>1200</v>
      </c>
      <c r="L384" s="58">
        <v>0</v>
      </c>
      <c r="M384" s="58">
        <f t="shared" si="557"/>
        <v>0</v>
      </c>
      <c r="N384" s="58">
        <v>0</v>
      </c>
      <c r="O384" s="58">
        <v>0</v>
      </c>
      <c r="P384" s="58">
        <v>0</v>
      </c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15" t="s">
        <v>778</v>
      </c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  <c r="BZ384" s="216"/>
      <c r="CA384" s="216"/>
      <c r="CB384" s="216"/>
      <c r="CC384" s="216"/>
      <c r="CD384" s="216"/>
      <c r="CE384" s="216"/>
      <c r="CF384" s="216"/>
      <c r="CG384" s="216"/>
      <c r="CH384" s="216"/>
      <c r="CI384" s="216"/>
      <c r="CJ384" s="216"/>
      <c r="CK384" s="216"/>
      <c r="CL384" s="216"/>
      <c r="CM384" s="216"/>
      <c r="CN384" s="216"/>
      <c r="CO384" s="216"/>
      <c r="CP384" s="216"/>
      <c r="CQ384" s="216"/>
      <c r="CR384" s="216"/>
      <c r="CS384" s="216"/>
      <c r="CT384" s="216"/>
      <c r="CU384" s="216"/>
      <c r="CV384" s="216"/>
      <c r="CW384" s="216"/>
      <c r="CX384" s="216"/>
      <c r="CY384" s="216"/>
      <c r="CZ384" s="216"/>
      <c r="DA384" s="216"/>
      <c r="DB384" s="216"/>
      <c r="DC384" s="216"/>
      <c r="DD384" s="216"/>
      <c r="DE384" s="216"/>
      <c r="DF384" s="216"/>
      <c r="DG384" s="216"/>
      <c r="DH384" s="216"/>
      <c r="DI384" s="216"/>
      <c r="DJ384" s="216"/>
      <c r="DK384" s="216"/>
      <c r="DL384" s="216"/>
      <c r="DM384" s="216"/>
      <c r="DN384" s="216"/>
      <c r="DO384" s="216"/>
      <c r="DP384" s="216"/>
      <c r="DQ384" s="216"/>
      <c r="DR384" s="216"/>
      <c r="DS384" s="216"/>
      <c r="DT384" s="216"/>
      <c r="DU384" s="216"/>
      <c r="DV384" s="216"/>
      <c r="DW384" s="216"/>
      <c r="DX384" s="216"/>
      <c r="DY384" s="216"/>
      <c r="DZ384" s="216"/>
      <c r="EA384" s="216"/>
      <c r="EB384" s="216"/>
      <c r="EC384" s="216"/>
      <c r="ED384" s="216"/>
      <c r="EE384" s="216"/>
      <c r="EF384" s="216"/>
      <c r="EG384" s="216"/>
      <c r="EH384" s="216"/>
      <c r="EI384" s="216"/>
      <c r="EJ384" s="216"/>
      <c r="EK384" s="216"/>
      <c r="EL384" s="216"/>
      <c r="EM384" s="216"/>
      <c r="EN384" s="216"/>
      <c r="EO384" s="216"/>
      <c r="EP384" s="216"/>
      <c r="EQ384" s="216"/>
      <c r="ER384" s="216"/>
      <c r="ES384" s="216"/>
      <c r="ET384" s="216"/>
      <c r="EU384" s="216"/>
      <c r="EV384" s="216"/>
      <c r="EW384" s="216"/>
      <c r="EX384" s="216"/>
      <c r="EY384" s="216"/>
      <c r="EZ384" s="216"/>
      <c r="FA384" s="216"/>
      <c r="FB384" s="216"/>
      <c r="FC384" s="216"/>
      <c r="FD384" s="216"/>
      <c r="FE384" s="216"/>
      <c r="FF384" s="216"/>
      <c r="FG384" s="216"/>
      <c r="FH384" s="216"/>
      <c r="FI384" s="216"/>
      <c r="FJ384" s="216"/>
      <c r="FK384" s="216"/>
      <c r="FL384" s="216"/>
      <c r="FM384" s="216"/>
      <c r="FN384" s="216"/>
      <c r="FO384" s="216"/>
      <c r="FP384" s="216"/>
      <c r="FQ384" s="216"/>
      <c r="FR384" s="216"/>
      <c r="FS384" s="216"/>
      <c r="FT384" s="216"/>
      <c r="FU384" s="216"/>
      <c r="FV384" s="216"/>
      <c r="FW384" s="216"/>
      <c r="FX384" s="216"/>
      <c r="FY384" s="216"/>
      <c r="FZ384" s="216"/>
      <c r="GA384" s="216"/>
      <c r="GB384" s="216"/>
      <c r="GC384" s="216"/>
      <c r="GD384" s="216"/>
      <c r="GE384" s="216"/>
      <c r="GF384" s="216"/>
      <c r="GG384" s="216"/>
      <c r="GH384" s="216"/>
      <c r="GI384" s="216"/>
      <c r="GJ384" s="216"/>
      <c r="GK384" s="216"/>
      <c r="GL384" s="216"/>
      <c r="GM384" s="216"/>
      <c r="GN384" s="216"/>
      <c r="GO384" s="216"/>
      <c r="GP384" s="216"/>
      <c r="GQ384" s="216"/>
      <c r="GR384" s="216"/>
      <c r="GS384" s="216"/>
      <c r="GT384" s="216"/>
      <c r="GU384" s="216"/>
      <c r="GV384" s="216"/>
      <c r="GW384" s="216"/>
      <c r="GX384" s="216"/>
      <c r="GY384" s="216"/>
      <c r="GZ384" s="216"/>
      <c r="HA384" s="216"/>
      <c r="HB384" s="216"/>
      <c r="HC384" s="216"/>
      <c r="HD384" s="216"/>
      <c r="HE384" s="216"/>
      <c r="HF384" s="216"/>
      <c r="HG384" s="216"/>
      <c r="HH384" s="216"/>
      <c r="HI384" s="216"/>
      <c r="HJ384" s="216"/>
      <c r="HK384" s="216"/>
      <c r="HL384" s="216"/>
      <c r="HM384" s="216"/>
      <c r="HN384" s="216"/>
      <c r="HO384" s="216"/>
      <c r="HP384" s="216"/>
      <c r="HQ384" s="216"/>
      <c r="HR384" s="216"/>
      <c r="HS384" s="216"/>
      <c r="HT384" s="216"/>
      <c r="HU384" s="216"/>
      <c r="HV384" s="216"/>
      <c r="HW384" s="216"/>
      <c r="HX384" s="216"/>
      <c r="HY384" s="216"/>
      <c r="HZ384" s="216"/>
      <c r="IA384" s="216"/>
      <c r="IB384" s="216"/>
      <c r="IC384" s="216"/>
      <c r="ID384" s="216"/>
      <c r="IE384" s="216"/>
      <c r="IF384" s="216"/>
      <c r="IG384" s="216"/>
      <c r="IH384" s="216"/>
      <c r="II384" s="216"/>
      <c r="IJ384" s="216"/>
      <c r="IK384" s="216"/>
    </row>
    <row r="385" spans="1:245" s="217" customFormat="1" ht="15.75" outlineLevel="2" x14ac:dyDescent="0.25">
      <c r="A385" s="124" t="s">
        <v>647</v>
      </c>
      <c r="B385" s="63" t="s">
        <v>796</v>
      </c>
      <c r="C385" s="58">
        <v>0</v>
      </c>
      <c r="D385" s="58">
        <f t="shared" si="492"/>
        <v>1000</v>
      </c>
      <c r="E385" s="58">
        <f t="shared" si="551"/>
        <v>0</v>
      </c>
      <c r="F385" s="58">
        <v>0</v>
      </c>
      <c r="G385" s="58">
        <v>0</v>
      </c>
      <c r="H385" s="59">
        <v>0</v>
      </c>
      <c r="I385" s="58">
        <f t="shared" si="556"/>
        <v>1000</v>
      </c>
      <c r="J385" s="59">
        <v>0</v>
      </c>
      <c r="K385" s="58">
        <v>1000</v>
      </c>
      <c r="L385" s="58">
        <v>0</v>
      </c>
      <c r="M385" s="58">
        <f t="shared" si="557"/>
        <v>0</v>
      </c>
      <c r="N385" s="58">
        <v>0</v>
      </c>
      <c r="O385" s="58">
        <v>0</v>
      </c>
      <c r="P385" s="58">
        <v>0</v>
      </c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15" t="s">
        <v>778</v>
      </c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  <c r="BZ385" s="216"/>
      <c r="CA385" s="216"/>
      <c r="CB385" s="216"/>
      <c r="CC385" s="216"/>
      <c r="CD385" s="216"/>
      <c r="CE385" s="216"/>
      <c r="CF385" s="216"/>
      <c r="CG385" s="216"/>
      <c r="CH385" s="216"/>
      <c r="CI385" s="216"/>
      <c r="CJ385" s="216"/>
      <c r="CK385" s="216"/>
      <c r="CL385" s="216"/>
      <c r="CM385" s="216"/>
      <c r="CN385" s="216"/>
      <c r="CO385" s="216"/>
      <c r="CP385" s="216"/>
      <c r="CQ385" s="216"/>
      <c r="CR385" s="216"/>
      <c r="CS385" s="216"/>
      <c r="CT385" s="216"/>
      <c r="CU385" s="216"/>
      <c r="CV385" s="216"/>
      <c r="CW385" s="216"/>
      <c r="CX385" s="216"/>
      <c r="CY385" s="216"/>
      <c r="CZ385" s="216"/>
      <c r="DA385" s="216"/>
      <c r="DB385" s="216"/>
      <c r="DC385" s="216"/>
      <c r="DD385" s="216"/>
      <c r="DE385" s="216"/>
      <c r="DF385" s="216"/>
      <c r="DG385" s="216"/>
      <c r="DH385" s="216"/>
      <c r="DI385" s="216"/>
      <c r="DJ385" s="216"/>
      <c r="DK385" s="216"/>
      <c r="DL385" s="216"/>
      <c r="DM385" s="216"/>
      <c r="DN385" s="216"/>
      <c r="DO385" s="216"/>
      <c r="DP385" s="216"/>
      <c r="DQ385" s="216"/>
      <c r="DR385" s="216"/>
      <c r="DS385" s="216"/>
      <c r="DT385" s="216"/>
      <c r="DU385" s="216"/>
      <c r="DV385" s="216"/>
      <c r="DW385" s="216"/>
      <c r="DX385" s="216"/>
      <c r="DY385" s="216"/>
      <c r="DZ385" s="216"/>
      <c r="EA385" s="216"/>
      <c r="EB385" s="216"/>
      <c r="EC385" s="216"/>
      <c r="ED385" s="216"/>
      <c r="EE385" s="216"/>
      <c r="EF385" s="216"/>
      <c r="EG385" s="216"/>
      <c r="EH385" s="216"/>
      <c r="EI385" s="216"/>
      <c r="EJ385" s="216"/>
      <c r="EK385" s="216"/>
      <c r="EL385" s="216"/>
      <c r="EM385" s="216"/>
      <c r="EN385" s="216"/>
      <c r="EO385" s="216"/>
      <c r="EP385" s="216"/>
      <c r="EQ385" s="216"/>
      <c r="ER385" s="216"/>
      <c r="ES385" s="216"/>
      <c r="ET385" s="216"/>
      <c r="EU385" s="216"/>
      <c r="EV385" s="216"/>
      <c r="EW385" s="216"/>
      <c r="EX385" s="216"/>
      <c r="EY385" s="216"/>
      <c r="EZ385" s="216"/>
      <c r="FA385" s="216"/>
      <c r="FB385" s="216"/>
      <c r="FC385" s="216"/>
      <c r="FD385" s="216"/>
      <c r="FE385" s="216"/>
      <c r="FF385" s="216"/>
      <c r="FG385" s="216"/>
      <c r="FH385" s="216"/>
      <c r="FI385" s="216"/>
      <c r="FJ385" s="216"/>
      <c r="FK385" s="216"/>
      <c r="FL385" s="216"/>
      <c r="FM385" s="216"/>
      <c r="FN385" s="216"/>
      <c r="FO385" s="216"/>
      <c r="FP385" s="216"/>
      <c r="FQ385" s="216"/>
      <c r="FR385" s="216"/>
      <c r="FS385" s="216"/>
      <c r="FT385" s="216"/>
      <c r="FU385" s="216"/>
      <c r="FV385" s="216"/>
      <c r="FW385" s="216"/>
      <c r="FX385" s="216"/>
      <c r="FY385" s="216"/>
      <c r="FZ385" s="216"/>
      <c r="GA385" s="216"/>
      <c r="GB385" s="216"/>
      <c r="GC385" s="216"/>
      <c r="GD385" s="216"/>
      <c r="GE385" s="216"/>
      <c r="GF385" s="216"/>
      <c r="GG385" s="216"/>
      <c r="GH385" s="216"/>
      <c r="GI385" s="216"/>
      <c r="GJ385" s="216"/>
      <c r="GK385" s="216"/>
      <c r="GL385" s="216"/>
      <c r="GM385" s="216"/>
      <c r="GN385" s="216"/>
      <c r="GO385" s="216"/>
      <c r="GP385" s="216"/>
      <c r="GQ385" s="216"/>
      <c r="GR385" s="216"/>
      <c r="GS385" s="216"/>
      <c r="GT385" s="216"/>
      <c r="GU385" s="216"/>
      <c r="GV385" s="216"/>
      <c r="GW385" s="216"/>
      <c r="GX385" s="216"/>
      <c r="GY385" s="216"/>
      <c r="GZ385" s="216"/>
      <c r="HA385" s="216"/>
      <c r="HB385" s="216"/>
      <c r="HC385" s="216"/>
      <c r="HD385" s="216"/>
      <c r="HE385" s="216"/>
      <c r="HF385" s="216"/>
      <c r="HG385" s="216"/>
      <c r="HH385" s="216"/>
      <c r="HI385" s="216"/>
      <c r="HJ385" s="216"/>
      <c r="HK385" s="216"/>
      <c r="HL385" s="216"/>
      <c r="HM385" s="216"/>
      <c r="HN385" s="216"/>
      <c r="HO385" s="216"/>
      <c r="HP385" s="216"/>
      <c r="HQ385" s="216"/>
      <c r="HR385" s="216"/>
      <c r="HS385" s="216"/>
      <c r="HT385" s="216"/>
      <c r="HU385" s="216"/>
      <c r="HV385" s="216"/>
      <c r="HW385" s="216"/>
      <c r="HX385" s="216"/>
      <c r="HY385" s="216"/>
      <c r="HZ385" s="216"/>
      <c r="IA385" s="216"/>
      <c r="IB385" s="216"/>
      <c r="IC385" s="216"/>
      <c r="ID385" s="216"/>
      <c r="IE385" s="216"/>
      <c r="IF385" s="216"/>
      <c r="IG385" s="216"/>
      <c r="IH385" s="216"/>
      <c r="II385" s="216"/>
      <c r="IJ385" s="216"/>
      <c r="IK385" s="216"/>
    </row>
    <row r="386" spans="1:245" s="217" customFormat="1" ht="31.5" outlineLevel="2" x14ac:dyDescent="0.25">
      <c r="A386" s="124" t="s">
        <v>650</v>
      </c>
      <c r="B386" s="63" t="s">
        <v>905</v>
      </c>
      <c r="C386" s="58">
        <v>0</v>
      </c>
      <c r="D386" s="58">
        <f t="shared" si="492"/>
        <v>4206.5</v>
      </c>
      <c r="E386" s="58">
        <f t="shared" si="551"/>
        <v>4206.5</v>
      </c>
      <c r="F386" s="58">
        <v>0</v>
      </c>
      <c r="G386" s="58">
        <v>4206.5</v>
      </c>
      <c r="H386" s="59">
        <v>0</v>
      </c>
      <c r="I386" s="58">
        <f t="shared" si="556"/>
        <v>0</v>
      </c>
      <c r="J386" s="59">
        <v>0</v>
      </c>
      <c r="K386" s="58">
        <v>0</v>
      </c>
      <c r="L386" s="58">
        <v>0</v>
      </c>
      <c r="M386" s="58">
        <f t="shared" si="557"/>
        <v>0</v>
      </c>
      <c r="N386" s="59">
        <v>0</v>
      </c>
      <c r="O386" s="58">
        <v>0</v>
      </c>
      <c r="P386" s="58">
        <v>0</v>
      </c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15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  <c r="BZ386" s="216"/>
      <c r="CA386" s="216"/>
      <c r="CB386" s="216"/>
      <c r="CC386" s="216"/>
      <c r="CD386" s="216"/>
      <c r="CE386" s="216"/>
      <c r="CF386" s="216"/>
      <c r="CG386" s="216"/>
      <c r="CH386" s="216"/>
      <c r="CI386" s="216"/>
      <c r="CJ386" s="216"/>
      <c r="CK386" s="216"/>
      <c r="CL386" s="216"/>
      <c r="CM386" s="216"/>
      <c r="CN386" s="216"/>
      <c r="CO386" s="216"/>
      <c r="CP386" s="216"/>
      <c r="CQ386" s="216"/>
      <c r="CR386" s="216"/>
      <c r="CS386" s="216"/>
      <c r="CT386" s="216"/>
      <c r="CU386" s="216"/>
      <c r="CV386" s="216"/>
      <c r="CW386" s="216"/>
      <c r="CX386" s="216"/>
      <c r="CY386" s="216"/>
      <c r="CZ386" s="216"/>
      <c r="DA386" s="216"/>
      <c r="DB386" s="216"/>
      <c r="DC386" s="216"/>
      <c r="DD386" s="216"/>
      <c r="DE386" s="216"/>
      <c r="DF386" s="216"/>
      <c r="DG386" s="216"/>
      <c r="DH386" s="216"/>
      <c r="DI386" s="216"/>
      <c r="DJ386" s="216"/>
      <c r="DK386" s="216"/>
      <c r="DL386" s="216"/>
      <c r="DM386" s="216"/>
      <c r="DN386" s="216"/>
      <c r="DO386" s="216"/>
      <c r="DP386" s="216"/>
      <c r="DQ386" s="216"/>
      <c r="DR386" s="216"/>
      <c r="DS386" s="216"/>
      <c r="DT386" s="216"/>
      <c r="DU386" s="216"/>
      <c r="DV386" s="216"/>
      <c r="DW386" s="216"/>
      <c r="DX386" s="216"/>
      <c r="DY386" s="216"/>
      <c r="DZ386" s="216"/>
      <c r="EA386" s="216"/>
      <c r="EB386" s="216"/>
      <c r="EC386" s="216"/>
      <c r="ED386" s="216"/>
      <c r="EE386" s="216"/>
      <c r="EF386" s="216"/>
      <c r="EG386" s="216"/>
      <c r="EH386" s="216"/>
      <c r="EI386" s="216"/>
      <c r="EJ386" s="216"/>
      <c r="EK386" s="216"/>
      <c r="EL386" s="216"/>
      <c r="EM386" s="216"/>
      <c r="EN386" s="216"/>
      <c r="EO386" s="216"/>
      <c r="EP386" s="216"/>
      <c r="EQ386" s="216"/>
      <c r="ER386" s="216"/>
      <c r="ES386" s="216"/>
      <c r="ET386" s="216"/>
      <c r="EU386" s="216"/>
      <c r="EV386" s="216"/>
      <c r="EW386" s="216"/>
      <c r="EX386" s="216"/>
      <c r="EY386" s="216"/>
      <c r="EZ386" s="216"/>
      <c r="FA386" s="216"/>
      <c r="FB386" s="216"/>
      <c r="FC386" s="216"/>
      <c r="FD386" s="216"/>
      <c r="FE386" s="216"/>
      <c r="FF386" s="216"/>
      <c r="FG386" s="216"/>
      <c r="FH386" s="216"/>
      <c r="FI386" s="216"/>
      <c r="FJ386" s="216"/>
      <c r="FK386" s="216"/>
      <c r="FL386" s="216"/>
      <c r="FM386" s="216"/>
      <c r="FN386" s="216"/>
      <c r="FO386" s="216"/>
      <c r="FP386" s="216"/>
      <c r="FQ386" s="216"/>
      <c r="FR386" s="216"/>
      <c r="FS386" s="216"/>
      <c r="FT386" s="216"/>
      <c r="FU386" s="216"/>
      <c r="FV386" s="216"/>
      <c r="FW386" s="216"/>
      <c r="FX386" s="216"/>
      <c r="FY386" s="216"/>
      <c r="FZ386" s="216"/>
      <c r="GA386" s="216"/>
      <c r="GB386" s="216"/>
      <c r="GC386" s="216"/>
      <c r="GD386" s="216"/>
      <c r="GE386" s="216"/>
      <c r="GF386" s="216"/>
      <c r="GG386" s="216"/>
      <c r="GH386" s="216"/>
      <c r="GI386" s="216"/>
      <c r="GJ386" s="216"/>
      <c r="GK386" s="216"/>
      <c r="GL386" s="216"/>
      <c r="GM386" s="216"/>
      <c r="GN386" s="216"/>
      <c r="GO386" s="216"/>
      <c r="GP386" s="216"/>
      <c r="GQ386" s="216"/>
      <c r="GR386" s="216"/>
      <c r="GS386" s="216"/>
      <c r="GT386" s="216"/>
      <c r="GU386" s="216"/>
      <c r="GV386" s="216"/>
      <c r="GW386" s="216"/>
      <c r="GX386" s="216"/>
      <c r="GY386" s="216"/>
      <c r="GZ386" s="216"/>
      <c r="HA386" s="216"/>
      <c r="HB386" s="216"/>
      <c r="HC386" s="216"/>
      <c r="HD386" s="216"/>
      <c r="HE386" s="216"/>
      <c r="HF386" s="216"/>
      <c r="HG386" s="216"/>
      <c r="HH386" s="216"/>
      <c r="HI386" s="216"/>
      <c r="HJ386" s="216"/>
      <c r="HK386" s="216"/>
      <c r="HL386" s="216"/>
      <c r="HM386" s="216"/>
      <c r="HN386" s="216"/>
      <c r="HO386" s="216"/>
      <c r="HP386" s="216"/>
      <c r="HQ386" s="216"/>
      <c r="HR386" s="216"/>
      <c r="HS386" s="216"/>
      <c r="HT386" s="216"/>
      <c r="HU386" s="216"/>
      <c r="HV386" s="216"/>
      <c r="HW386" s="216"/>
      <c r="HX386" s="216"/>
      <c r="HY386" s="216"/>
      <c r="HZ386" s="216"/>
      <c r="IA386" s="216"/>
      <c r="IB386" s="216"/>
      <c r="IC386" s="216"/>
      <c r="ID386" s="216"/>
      <c r="IE386" s="216"/>
      <c r="IF386" s="216"/>
      <c r="IG386" s="216"/>
      <c r="IH386" s="216"/>
      <c r="II386" s="216"/>
      <c r="IJ386" s="216"/>
      <c r="IK386" s="216"/>
    </row>
    <row r="387" spans="1:245" s="54" customFormat="1" ht="15.75" outlineLevel="1" x14ac:dyDescent="0.2">
      <c r="A387" s="101" t="s">
        <v>465</v>
      </c>
      <c r="B387" s="29" t="s">
        <v>466</v>
      </c>
      <c r="C387" s="31">
        <f>SUM(C388:C396)</f>
        <v>2.4</v>
      </c>
      <c r="D387" s="31">
        <f t="shared" ref="D387:P387" si="558">SUM(D388:D396)</f>
        <v>17805</v>
      </c>
      <c r="E387" s="31">
        <f t="shared" si="558"/>
        <v>15605</v>
      </c>
      <c r="F387" s="31">
        <f t="shared" si="558"/>
        <v>0</v>
      </c>
      <c r="G387" s="31">
        <f t="shared" si="558"/>
        <v>15605</v>
      </c>
      <c r="H387" s="31">
        <f t="shared" si="558"/>
        <v>0</v>
      </c>
      <c r="I387" s="31">
        <f t="shared" si="558"/>
        <v>1600</v>
      </c>
      <c r="J387" s="31">
        <f t="shared" si="558"/>
        <v>0</v>
      </c>
      <c r="K387" s="31">
        <f t="shared" si="558"/>
        <v>1600</v>
      </c>
      <c r="L387" s="31">
        <f t="shared" si="558"/>
        <v>0</v>
      </c>
      <c r="M387" s="31">
        <f t="shared" si="558"/>
        <v>600</v>
      </c>
      <c r="N387" s="31">
        <f t="shared" si="558"/>
        <v>0</v>
      </c>
      <c r="O387" s="31">
        <f t="shared" si="558"/>
        <v>600</v>
      </c>
      <c r="P387" s="31">
        <f t="shared" si="558"/>
        <v>0</v>
      </c>
      <c r="Q387" s="52" t="s">
        <v>41</v>
      </c>
      <c r="R387" s="72" t="s">
        <v>41</v>
      </c>
      <c r="S387" s="72" t="s">
        <v>41</v>
      </c>
      <c r="T387" s="72" t="s">
        <v>41</v>
      </c>
      <c r="U387" s="72" t="s">
        <v>41</v>
      </c>
      <c r="V387" s="72" t="s">
        <v>41</v>
      </c>
      <c r="W387" s="72" t="s">
        <v>41</v>
      </c>
      <c r="X387" s="52" t="s">
        <v>41</v>
      </c>
      <c r="Y387" s="52" t="s">
        <v>41</v>
      </c>
      <c r="Z387" s="52" t="s">
        <v>41</v>
      </c>
      <c r="AA387" s="52" t="s">
        <v>41</v>
      </c>
      <c r="AB387" s="52" t="s">
        <v>41</v>
      </c>
      <c r="AC387" s="52" t="s">
        <v>41</v>
      </c>
      <c r="AD387" s="52" t="s">
        <v>41</v>
      </c>
      <c r="AE387" s="52" t="s">
        <v>41</v>
      </c>
      <c r="AF387" s="52" t="s">
        <v>41</v>
      </c>
      <c r="AG387" s="52" t="s">
        <v>41</v>
      </c>
      <c r="AH387" s="52" t="s">
        <v>41</v>
      </c>
      <c r="AI387" s="52" t="s">
        <v>41</v>
      </c>
      <c r="AJ387" s="52" t="s">
        <v>41</v>
      </c>
      <c r="AK387" s="52" t="s">
        <v>41</v>
      </c>
      <c r="AL387" s="52" t="s">
        <v>41</v>
      </c>
      <c r="AM387" s="52" t="s">
        <v>41</v>
      </c>
      <c r="AN387" s="52" t="s">
        <v>41</v>
      </c>
      <c r="AO387" s="52" t="s">
        <v>41</v>
      </c>
      <c r="AP387" s="102"/>
      <c r="AZ387" s="34">
        <f t="shared" si="490"/>
        <v>15605</v>
      </c>
      <c r="BA387" s="34">
        <f t="shared" si="491"/>
        <v>0</v>
      </c>
    </row>
    <row r="388" spans="1:245" s="65" customFormat="1" ht="15.75" outlineLevel="2" x14ac:dyDescent="0.2">
      <c r="A388" s="124" t="s">
        <v>467</v>
      </c>
      <c r="B388" s="63" t="s">
        <v>660</v>
      </c>
      <c r="C388" s="58">
        <v>0</v>
      </c>
      <c r="D388" s="58">
        <f t="shared" si="492"/>
        <v>5000</v>
      </c>
      <c r="E388" s="58">
        <f t="shared" ref="E388:E396" si="559">SUM(F388:H388)</f>
        <v>5000</v>
      </c>
      <c r="F388" s="58">
        <v>0</v>
      </c>
      <c r="G388" s="58">
        <v>5000</v>
      </c>
      <c r="H388" s="59">
        <v>0</v>
      </c>
      <c r="I388" s="58">
        <f t="shared" ref="I388:I394" si="560">SUM(J388:L388)</f>
        <v>0</v>
      </c>
      <c r="J388" s="59">
        <v>0</v>
      </c>
      <c r="K388" s="58">
        <v>0</v>
      </c>
      <c r="L388" s="58">
        <v>0</v>
      </c>
      <c r="M388" s="58">
        <f t="shared" ref="M388:M394" si="561">SUM(N388:P388)</f>
        <v>0</v>
      </c>
      <c r="N388" s="59">
        <v>0</v>
      </c>
      <c r="O388" s="58">
        <v>0</v>
      </c>
      <c r="P388" s="58">
        <v>0</v>
      </c>
      <c r="Q388" s="58" t="s">
        <v>214</v>
      </c>
      <c r="R388" s="74">
        <f>W388+30</f>
        <v>44377</v>
      </c>
      <c r="S388" s="74">
        <v>44260</v>
      </c>
      <c r="T388" s="74">
        <f>S388+10</f>
        <v>44270</v>
      </c>
      <c r="U388" s="74">
        <f>T388+7</f>
        <v>44277</v>
      </c>
      <c r="V388" s="74">
        <f>U388+10</f>
        <v>44287</v>
      </c>
      <c r="W388" s="82">
        <f t="shared" si="555"/>
        <v>44347</v>
      </c>
      <c r="X388" s="74"/>
      <c r="Y388" s="74"/>
      <c r="Z388" s="74"/>
      <c r="AA388" s="74"/>
      <c r="AB388" s="74"/>
      <c r="AC388" s="74" t="s">
        <v>41</v>
      </c>
      <c r="AD388" s="74" t="s">
        <v>41</v>
      </c>
      <c r="AE388" s="74" t="s">
        <v>41</v>
      </c>
      <c r="AF388" s="74" t="s">
        <v>41</v>
      </c>
      <c r="AG388" s="58"/>
      <c r="AH388" s="58"/>
      <c r="AI388" s="58"/>
      <c r="AJ388" s="58"/>
      <c r="AK388" s="58"/>
      <c r="AL388" s="58"/>
      <c r="AM388" s="58"/>
      <c r="AN388" s="58"/>
      <c r="AO388" s="58"/>
      <c r="AP388" s="178"/>
      <c r="AZ388" s="34">
        <f t="shared" si="490"/>
        <v>5000</v>
      </c>
      <c r="BA388" s="34">
        <f t="shared" si="491"/>
        <v>0</v>
      </c>
    </row>
    <row r="389" spans="1:245" s="65" customFormat="1" ht="15.75" outlineLevel="2" x14ac:dyDescent="0.2">
      <c r="A389" s="124" t="s">
        <v>469</v>
      </c>
      <c r="B389" s="63" t="s">
        <v>661</v>
      </c>
      <c r="C389" s="58">
        <v>0</v>
      </c>
      <c r="D389" s="58">
        <f t="shared" si="492"/>
        <v>5000</v>
      </c>
      <c r="E389" s="58">
        <f t="shared" si="559"/>
        <v>5000</v>
      </c>
      <c r="F389" s="58">
        <v>0</v>
      </c>
      <c r="G389" s="58">
        <v>5000</v>
      </c>
      <c r="H389" s="59">
        <v>0</v>
      </c>
      <c r="I389" s="58">
        <f t="shared" si="560"/>
        <v>0</v>
      </c>
      <c r="J389" s="59">
        <v>0</v>
      </c>
      <c r="K389" s="58">
        <v>0</v>
      </c>
      <c r="L389" s="58">
        <v>0</v>
      </c>
      <c r="M389" s="58">
        <f t="shared" si="561"/>
        <v>0</v>
      </c>
      <c r="N389" s="59">
        <v>0</v>
      </c>
      <c r="O389" s="58">
        <v>0</v>
      </c>
      <c r="P389" s="58">
        <v>0</v>
      </c>
      <c r="Q389" s="58" t="s">
        <v>214</v>
      </c>
      <c r="R389" s="74">
        <f>W389+30</f>
        <v>44377</v>
      </c>
      <c r="S389" s="74">
        <v>44260</v>
      </c>
      <c r="T389" s="74">
        <f>S389+10</f>
        <v>44270</v>
      </c>
      <c r="U389" s="74">
        <f>T389+7</f>
        <v>44277</v>
      </c>
      <c r="V389" s="74">
        <f>U389+10</f>
        <v>44287</v>
      </c>
      <c r="W389" s="82">
        <f t="shared" si="555"/>
        <v>44347</v>
      </c>
      <c r="X389" s="74"/>
      <c r="Y389" s="74"/>
      <c r="Z389" s="74"/>
      <c r="AA389" s="74"/>
      <c r="AB389" s="74"/>
      <c r="AC389" s="74" t="s">
        <v>41</v>
      </c>
      <c r="AD389" s="74" t="s">
        <v>41</v>
      </c>
      <c r="AE389" s="74" t="s">
        <v>41</v>
      </c>
      <c r="AF389" s="74" t="s">
        <v>41</v>
      </c>
      <c r="AG389" s="58"/>
      <c r="AH389" s="58"/>
      <c r="AI389" s="58"/>
      <c r="AJ389" s="58"/>
      <c r="AK389" s="58"/>
      <c r="AL389" s="58"/>
      <c r="AM389" s="58"/>
      <c r="AN389" s="58"/>
      <c r="AO389" s="58"/>
      <c r="AP389" s="178"/>
      <c r="AZ389" s="34">
        <f t="shared" si="490"/>
        <v>5000</v>
      </c>
      <c r="BA389" s="34">
        <f t="shared" si="491"/>
        <v>0</v>
      </c>
    </row>
    <row r="390" spans="1:245" s="147" customFormat="1" ht="15.75" outlineLevel="2" x14ac:dyDescent="0.2">
      <c r="A390" s="124" t="s">
        <v>472</v>
      </c>
      <c r="B390" s="57" t="s">
        <v>662</v>
      </c>
      <c r="C390" s="58">
        <v>2.4</v>
      </c>
      <c r="D390" s="31">
        <f t="shared" si="492"/>
        <v>1080</v>
      </c>
      <c r="E390" s="58">
        <f t="shared" si="559"/>
        <v>1080</v>
      </c>
      <c r="F390" s="58">
        <v>0</v>
      </c>
      <c r="G390" s="58">
        <v>1080</v>
      </c>
      <c r="H390" s="59">
        <v>0</v>
      </c>
      <c r="I390" s="58">
        <f t="shared" si="560"/>
        <v>0</v>
      </c>
      <c r="J390" s="59">
        <v>0</v>
      </c>
      <c r="K390" s="58">
        <v>0</v>
      </c>
      <c r="L390" s="58">
        <v>0</v>
      </c>
      <c r="M390" s="58">
        <f t="shared" si="561"/>
        <v>0</v>
      </c>
      <c r="N390" s="59">
        <v>0</v>
      </c>
      <c r="O390" s="58">
        <v>0</v>
      </c>
      <c r="P390" s="58">
        <v>0</v>
      </c>
      <c r="Q390" s="58" t="s">
        <v>163</v>
      </c>
      <c r="R390" s="74">
        <f t="shared" ref="R390:R392" si="562">W390+30</f>
        <v>44377</v>
      </c>
      <c r="S390" s="74" t="s">
        <v>495</v>
      </c>
      <c r="T390" s="74" t="s">
        <v>495</v>
      </c>
      <c r="U390" s="74" t="s">
        <v>495</v>
      </c>
      <c r="V390" s="74" t="s">
        <v>495</v>
      </c>
      <c r="W390" s="74">
        <v>44347</v>
      </c>
      <c r="X390" s="74"/>
      <c r="Y390" s="74"/>
      <c r="Z390" s="74"/>
      <c r="AA390" s="74"/>
      <c r="AB390" s="74"/>
      <c r="AC390" s="74" t="s">
        <v>41</v>
      </c>
      <c r="AD390" s="74" t="s">
        <v>41</v>
      </c>
      <c r="AE390" s="74" t="s">
        <v>41</v>
      </c>
      <c r="AF390" s="74" t="s">
        <v>41</v>
      </c>
      <c r="AG390" s="58"/>
      <c r="AH390" s="58"/>
      <c r="AI390" s="58"/>
      <c r="AJ390" s="58"/>
      <c r="AK390" s="58"/>
      <c r="AL390" s="58"/>
      <c r="AM390" s="58"/>
      <c r="AN390" s="58"/>
      <c r="AO390" s="58"/>
      <c r="AP390" s="146" t="s">
        <v>504</v>
      </c>
      <c r="AZ390" s="34">
        <f t="shared" si="490"/>
        <v>1080</v>
      </c>
      <c r="BA390" s="34">
        <f t="shared" si="491"/>
        <v>0</v>
      </c>
    </row>
    <row r="391" spans="1:245" s="161" customFormat="1" ht="15.75" outlineLevel="2" x14ac:dyDescent="0.25">
      <c r="A391" s="124" t="s">
        <v>475</v>
      </c>
      <c r="B391" s="63" t="s">
        <v>663</v>
      </c>
      <c r="C391" s="58">
        <v>0</v>
      </c>
      <c r="D391" s="58">
        <f t="shared" si="492"/>
        <v>450</v>
      </c>
      <c r="E391" s="58">
        <f t="shared" si="559"/>
        <v>450</v>
      </c>
      <c r="F391" s="58">
        <v>0</v>
      </c>
      <c r="G391" s="58">
        <v>450</v>
      </c>
      <c r="H391" s="59">
        <v>0</v>
      </c>
      <c r="I391" s="58">
        <f t="shared" si="560"/>
        <v>0</v>
      </c>
      <c r="J391" s="59">
        <v>0</v>
      </c>
      <c r="K391" s="58">
        <v>0</v>
      </c>
      <c r="L391" s="58">
        <v>0</v>
      </c>
      <c r="M391" s="58">
        <f t="shared" si="561"/>
        <v>0</v>
      </c>
      <c r="N391" s="59">
        <v>0</v>
      </c>
      <c r="O391" s="58">
        <v>0</v>
      </c>
      <c r="P391" s="58">
        <v>0</v>
      </c>
      <c r="Q391" s="58" t="s">
        <v>163</v>
      </c>
      <c r="R391" s="74">
        <f t="shared" si="562"/>
        <v>44377</v>
      </c>
      <c r="S391" s="74" t="s">
        <v>495</v>
      </c>
      <c r="T391" s="74" t="s">
        <v>495</v>
      </c>
      <c r="U391" s="74" t="s">
        <v>495</v>
      </c>
      <c r="V391" s="74" t="s">
        <v>495</v>
      </c>
      <c r="W391" s="74">
        <v>44347</v>
      </c>
      <c r="X391" s="74"/>
      <c r="Y391" s="74"/>
      <c r="Z391" s="74"/>
      <c r="AA391" s="74"/>
      <c r="AB391" s="74"/>
      <c r="AC391" s="74" t="s">
        <v>41</v>
      </c>
      <c r="AD391" s="74" t="s">
        <v>41</v>
      </c>
      <c r="AE391" s="74" t="s">
        <v>41</v>
      </c>
      <c r="AF391" s="74" t="s">
        <v>41</v>
      </c>
      <c r="AG391" s="58"/>
      <c r="AH391" s="58"/>
      <c r="AI391" s="58"/>
      <c r="AJ391" s="58"/>
      <c r="AK391" s="58"/>
      <c r="AL391" s="58"/>
      <c r="AM391" s="58"/>
      <c r="AN391" s="58"/>
      <c r="AO391" s="58"/>
      <c r="AP391" s="146" t="s">
        <v>504</v>
      </c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34">
        <f t="shared" si="490"/>
        <v>450</v>
      </c>
      <c r="BA391" s="34">
        <f t="shared" si="491"/>
        <v>0</v>
      </c>
      <c r="BB391" s="172"/>
      <c r="BC391" s="172"/>
      <c r="BD391" s="172"/>
      <c r="BE391" s="172"/>
      <c r="BF391" s="172"/>
      <c r="BG391" s="172"/>
      <c r="BH391" s="172"/>
      <c r="BI391" s="172"/>
      <c r="BJ391" s="172"/>
      <c r="BK391" s="172"/>
      <c r="BL391" s="172"/>
      <c r="BM391" s="172"/>
      <c r="BN391" s="172"/>
      <c r="BO391" s="172"/>
      <c r="BP391" s="172"/>
      <c r="BQ391" s="172"/>
      <c r="BR391" s="172"/>
      <c r="BS391" s="172"/>
      <c r="BT391" s="172"/>
      <c r="BU391" s="172"/>
      <c r="BV391" s="172"/>
      <c r="BW391" s="172"/>
      <c r="BX391" s="172"/>
      <c r="BY391" s="172"/>
      <c r="BZ391" s="172"/>
      <c r="CA391" s="172"/>
      <c r="CB391" s="172"/>
      <c r="CC391" s="172"/>
      <c r="CD391" s="172"/>
      <c r="CE391" s="172"/>
      <c r="CF391" s="172"/>
      <c r="CG391" s="172"/>
      <c r="CH391" s="172"/>
      <c r="CI391" s="172"/>
      <c r="CJ391" s="172"/>
      <c r="CK391" s="172"/>
      <c r="CL391" s="172"/>
      <c r="CM391" s="172"/>
      <c r="CN391" s="172"/>
      <c r="CO391" s="172"/>
      <c r="CP391" s="172"/>
      <c r="CQ391" s="172"/>
      <c r="CR391" s="172"/>
      <c r="CS391" s="172"/>
      <c r="CT391" s="172"/>
      <c r="CU391" s="172"/>
      <c r="CV391" s="172"/>
      <c r="CW391" s="172"/>
      <c r="CX391" s="172"/>
      <c r="CY391" s="172"/>
      <c r="CZ391" s="172"/>
      <c r="DA391" s="172"/>
      <c r="DB391" s="172"/>
      <c r="DC391" s="172"/>
      <c r="DD391" s="172"/>
      <c r="DE391" s="172"/>
      <c r="DF391" s="172"/>
      <c r="DG391" s="172"/>
      <c r="DH391" s="172"/>
      <c r="DI391" s="172"/>
      <c r="DJ391" s="172"/>
      <c r="DK391" s="172"/>
      <c r="DL391" s="172"/>
      <c r="DM391" s="172"/>
      <c r="DN391" s="172"/>
      <c r="DO391" s="172"/>
      <c r="DP391" s="172"/>
      <c r="DQ391" s="172"/>
      <c r="DR391" s="172"/>
      <c r="DS391" s="172"/>
      <c r="DT391" s="172"/>
      <c r="DU391" s="172"/>
      <c r="DV391" s="172"/>
      <c r="DW391" s="172"/>
      <c r="DX391" s="172"/>
      <c r="DY391" s="172"/>
      <c r="DZ391" s="172"/>
      <c r="EA391" s="172"/>
      <c r="EB391" s="172"/>
      <c r="EC391" s="172"/>
      <c r="ED391" s="172"/>
      <c r="EE391" s="172"/>
      <c r="EF391" s="172"/>
      <c r="EG391" s="172"/>
      <c r="EH391" s="172"/>
      <c r="EI391" s="172"/>
      <c r="EJ391" s="172"/>
      <c r="EK391" s="172"/>
      <c r="EL391" s="172"/>
      <c r="EM391" s="172"/>
      <c r="EN391" s="172"/>
      <c r="EO391" s="172"/>
      <c r="EP391" s="172"/>
      <c r="EQ391" s="172"/>
      <c r="ER391" s="172"/>
      <c r="ES391" s="172"/>
      <c r="ET391" s="172"/>
      <c r="EU391" s="172"/>
      <c r="EV391" s="172"/>
      <c r="EW391" s="172"/>
      <c r="EX391" s="172"/>
      <c r="EY391" s="172"/>
      <c r="EZ391" s="172"/>
      <c r="FA391" s="172"/>
      <c r="FB391" s="172"/>
      <c r="FC391" s="172"/>
      <c r="FD391" s="172"/>
      <c r="FE391" s="172"/>
      <c r="FF391" s="172"/>
      <c r="FG391" s="172"/>
      <c r="FH391" s="172"/>
      <c r="FI391" s="172"/>
      <c r="FJ391" s="172"/>
      <c r="FK391" s="172"/>
      <c r="FL391" s="172"/>
      <c r="FM391" s="172"/>
      <c r="FN391" s="172"/>
      <c r="FO391" s="172"/>
      <c r="FP391" s="172"/>
      <c r="FQ391" s="172"/>
      <c r="FR391" s="172"/>
      <c r="FS391" s="172"/>
      <c r="FT391" s="172"/>
      <c r="FU391" s="172"/>
      <c r="FV391" s="172"/>
      <c r="FW391" s="172"/>
      <c r="FX391" s="172"/>
      <c r="FY391" s="172"/>
      <c r="FZ391" s="172"/>
      <c r="GA391" s="172"/>
      <c r="GB391" s="172"/>
      <c r="GC391" s="172"/>
      <c r="GD391" s="172"/>
      <c r="GE391" s="172"/>
      <c r="GF391" s="172"/>
      <c r="GG391" s="172"/>
      <c r="GH391" s="172"/>
      <c r="GI391" s="172"/>
      <c r="GJ391" s="172"/>
      <c r="GK391" s="172"/>
      <c r="GL391" s="172"/>
      <c r="GM391" s="172"/>
      <c r="GN391" s="172"/>
      <c r="GO391" s="172"/>
      <c r="GP391" s="172"/>
      <c r="GQ391" s="172"/>
      <c r="GR391" s="172"/>
      <c r="GS391" s="172"/>
      <c r="GT391" s="172"/>
      <c r="GU391" s="172"/>
      <c r="GV391" s="172"/>
      <c r="GW391" s="172"/>
      <c r="GX391" s="172"/>
      <c r="GY391" s="172"/>
      <c r="GZ391" s="172"/>
      <c r="HA391" s="172"/>
      <c r="HB391" s="172"/>
      <c r="HC391" s="172"/>
      <c r="HD391" s="172"/>
      <c r="HE391" s="172"/>
      <c r="HF391" s="172"/>
      <c r="HG391" s="172"/>
      <c r="HH391" s="172"/>
      <c r="HI391" s="172"/>
      <c r="HJ391" s="172"/>
      <c r="HK391" s="172"/>
      <c r="HL391" s="172"/>
      <c r="HM391" s="172"/>
      <c r="HN391" s="172"/>
      <c r="HO391" s="172"/>
      <c r="HP391" s="172"/>
      <c r="HQ391" s="172"/>
      <c r="HR391" s="172"/>
      <c r="HS391" s="172"/>
      <c r="HT391" s="172"/>
      <c r="HU391" s="172"/>
      <c r="HV391" s="172"/>
      <c r="HW391" s="172"/>
      <c r="HX391" s="172"/>
      <c r="HY391" s="172"/>
      <c r="HZ391" s="172"/>
      <c r="IA391" s="172"/>
      <c r="IB391" s="172"/>
      <c r="IC391" s="172"/>
      <c r="ID391" s="172"/>
      <c r="IE391" s="172"/>
      <c r="IF391" s="172"/>
      <c r="IG391" s="172"/>
      <c r="IH391" s="172"/>
      <c r="II391" s="172"/>
      <c r="IJ391" s="172"/>
      <c r="IK391" s="172"/>
    </row>
    <row r="392" spans="1:245" s="161" customFormat="1" ht="15.75" outlineLevel="2" x14ac:dyDescent="0.25">
      <c r="A392" s="124" t="s">
        <v>478</v>
      </c>
      <c r="B392" s="63" t="s">
        <v>664</v>
      </c>
      <c r="C392" s="58">
        <v>0</v>
      </c>
      <c r="D392" s="58">
        <f t="shared" si="492"/>
        <v>475</v>
      </c>
      <c r="E392" s="58">
        <f t="shared" si="559"/>
        <v>475</v>
      </c>
      <c r="F392" s="58">
        <v>0</v>
      </c>
      <c r="G392" s="58">
        <v>475</v>
      </c>
      <c r="H392" s="59">
        <v>0</v>
      </c>
      <c r="I392" s="58">
        <f t="shared" si="560"/>
        <v>0</v>
      </c>
      <c r="J392" s="59">
        <v>0</v>
      </c>
      <c r="K392" s="58">
        <v>0</v>
      </c>
      <c r="L392" s="58">
        <v>0</v>
      </c>
      <c r="M392" s="58">
        <f t="shared" si="561"/>
        <v>0</v>
      </c>
      <c r="N392" s="59">
        <v>0</v>
      </c>
      <c r="O392" s="58">
        <v>0</v>
      </c>
      <c r="P392" s="58">
        <v>0</v>
      </c>
      <c r="Q392" s="58" t="s">
        <v>163</v>
      </c>
      <c r="R392" s="74">
        <f t="shared" si="562"/>
        <v>44377</v>
      </c>
      <c r="S392" s="74" t="s">
        <v>495</v>
      </c>
      <c r="T392" s="74" t="s">
        <v>495</v>
      </c>
      <c r="U392" s="74" t="s">
        <v>495</v>
      </c>
      <c r="V392" s="74" t="s">
        <v>495</v>
      </c>
      <c r="W392" s="74">
        <v>44347</v>
      </c>
      <c r="X392" s="74"/>
      <c r="Y392" s="74"/>
      <c r="Z392" s="74"/>
      <c r="AA392" s="74"/>
      <c r="AB392" s="74"/>
      <c r="AC392" s="74" t="s">
        <v>41</v>
      </c>
      <c r="AD392" s="74" t="s">
        <v>41</v>
      </c>
      <c r="AE392" s="74" t="s">
        <v>41</v>
      </c>
      <c r="AF392" s="74" t="s">
        <v>41</v>
      </c>
      <c r="AG392" s="58"/>
      <c r="AH392" s="58"/>
      <c r="AI392" s="58"/>
      <c r="AJ392" s="58"/>
      <c r="AK392" s="58"/>
      <c r="AL392" s="58"/>
      <c r="AM392" s="58"/>
      <c r="AN392" s="58"/>
      <c r="AO392" s="58"/>
      <c r="AP392" s="146" t="s">
        <v>504</v>
      </c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34">
        <f t="shared" ref="AZ392:AZ412" si="563">SUM(F392:H392)</f>
        <v>475</v>
      </c>
      <c r="BA392" s="34">
        <f t="shared" ref="BA392:BA412" si="564">AZ392-E392</f>
        <v>0</v>
      </c>
      <c r="BB392" s="172"/>
      <c r="BC392" s="172"/>
      <c r="BD392" s="172"/>
      <c r="BE392" s="172"/>
      <c r="BF392" s="172"/>
      <c r="BG392" s="172"/>
      <c r="BH392" s="172"/>
      <c r="BI392" s="172"/>
      <c r="BJ392" s="172"/>
      <c r="BK392" s="172"/>
      <c r="BL392" s="172"/>
      <c r="BM392" s="172"/>
      <c r="BN392" s="172"/>
      <c r="BO392" s="172"/>
      <c r="BP392" s="172"/>
      <c r="BQ392" s="172"/>
      <c r="BR392" s="172"/>
      <c r="BS392" s="172"/>
      <c r="BT392" s="172"/>
      <c r="BU392" s="172"/>
      <c r="BV392" s="172"/>
      <c r="BW392" s="172"/>
      <c r="BX392" s="172"/>
      <c r="BY392" s="172"/>
      <c r="BZ392" s="172"/>
      <c r="CA392" s="172"/>
      <c r="CB392" s="172"/>
      <c r="CC392" s="172"/>
      <c r="CD392" s="172"/>
      <c r="CE392" s="172"/>
      <c r="CF392" s="172"/>
      <c r="CG392" s="172"/>
      <c r="CH392" s="172"/>
      <c r="CI392" s="172"/>
      <c r="CJ392" s="172"/>
      <c r="CK392" s="172"/>
      <c r="CL392" s="172"/>
      <c r="CM392" s="172"/>
      <c r="CN392" s="172"/>
      <c r="CO392" s="172"/>
      <c r="CP392" s="172"/>
      <c r="CQ392" s="172"/>
      <c r="CR392" s="172"/>
      <c r="CS392" s="172"/>
      <c r="CT392" s="172"/>
      <c r="CU392" s="172"/>
      <c r="CV392" s="172"/>
      <c r="CW392" s="172"/>
      <c r="CX392" s="172"/>
      <c r="CY392" s="172"/>
      <c r="CZ392" s="172"/>
      <c r="DA392" s="172"/>
      <c r="DB392" s="172"/>
      <c r="DC392" s="172"/>
      <c r="DD392" s="172"/>
      <c r="DE392" s="172"/>
      <c r="DF392" s="172"/>
      <c r="DG392" s="172"/>
      <c r="DH392" s="172"/>
      <c r="DI392" s="172"/>
      <c r="DJ392" s="172"/>
      <c r="DK392" s="172"/>
      <c r="DL392" s="172"/>
      <c r="DM392" s="172"/>
      <c r="DN392" s="172"/>
      <c r="DO392" s="172"/>
      <c r="DP392" s="172"/>
      <c r="DQ392" s="172"/>
      <c r="DR392" s="172"/>
      <c r="DS392" s="172"/>
      <c r="DT392" s="172"/>
      <c r="DU392" s="172"/>
      <c r="DV392" s="172"/>
      <c r="DW392" s="172"/>
      <c r="DX392" s="172"/>
      <c r="DY392" s="172"/>
      <c r="DZ392" s="172"/>
      <c r="EA392" s="172"/>
      <c r="EB392" s="172"/>
      <c r="EC392" s="172"/>
      <c r="ED392" s="172"/>
      <c r="EE392" s="172"/>
      <c r="EF392" s="172"/>
      <c r="EG392" s="172"/>
      <c r="EH392" s="172"/>
      <c r="EI392" s="172"/>
      <c r="EJ392" s="172"/>
      <c r="EK392" s="172"/>
      <c r="EL392" s="172"/>
      <c r="EM392" s="172"/>
      <c r="EN392" s="172"/>
      <c r="EO392" s="172"/>
      <c r="EP392" s="172"/>
      <c r="EQ392" s="172"/>
      <c r="ER392" s="172"/>
      <c r="ES392" s="172"/>
      <c r="ET392" s="172"/>
      <c r="EU392" s="172"/>
      <c r="EV392" s="172"/>
      <c r="EW392" s="172"/>
      <c r="EX392" s="172"/>
      <c r="EY392" s="172"/>
      <c r="EZ392" s="172"/>
      <c r="FA392" s="172"/>
      <c r="FB392" s="172"/>
      <c r="FC392" s="172"/>
      <c r="FD392" s="172"/>
      <c r="FE392" s="172"/>
      <c r="FF392" s="172"/>
      <c r="FG392" s="172"/>
      <c r="FH392" s="172"/>
      <c r="FI392" s="172"/>
      <c r="FJ392" s="172"/>
      <c r="FK392" s="172"/>
      <c r="FL392" s="172"/>
      <c r="FM392" s="172"/>
      <c r="FN392" s="172"/>
      <c r="FO392" s="172"/>
      <c r="FP392" s="172"/>
      <c r="FQ392" s="172"/>
      <c r="FR392" s="172"/>
      <c r="FS392" s="172"/>
      <c r="FT392" s="172"/>
      <c r="FU392" s="172"/>
      <c r="FV392" s="172"/>
      <c r="FW392" s="172"/>
      <c r="FX392" s="172"/>
      <c r="FY392" s="172"/>
      <c r="FZ392" s="172"/>
      <c r="GA392" s="172"/>
      <c r="GB392" s="172"/>
      <c r="GC392" s="172"/>
      <c r="GD392" s="172"/>
      <c r="GE392" s="172"/>
      <c r="GF392" s="172"/>
      <c r="GG392" s="172"/>
      <c r="GH392" s="172"/>
      <c r="GI392" s="172"/>
      <c r="GJ392" s="172"/>
      <c r="GK392" s="172"/>
      <c r="GL392" s="172"/>
      <c r="GM392" s="172"/>
      <c r="GN392" s="172"/>
      <c r="GO392" s="172"/>
      <c r="GP392" s="172"/>
      <c r="GQ392" s="172"/>
      <c r="GR392" s="172"/>
      <c r="GS392" s="172"/>
      <c r="GT392" s="172"/>
      <c r="GU392" s="172"/>
      <c r="GV392" s="172"/>
      <c r="GW392" s="172"/>
      <c r="GX392" s="172"/>
      <c r="GY392" s="172"/>
      <c r="GZ392" s="172"/>
      <c r="HA392" s="172"/>
      <c r="HB392" s="172"/>
      <c r="HC392" s="172"/>
      <c r="HD392" s="172"/>
      <c r="HE392" s="172"/>
      <c r="HF392" s="172"/>
      <c r="HG392" s="172"/>
      <c r="HH392" s="172"/>
      <c r="HI392" s="172"/>
      <c r="HJ392" s="172"/>
      <c r="HK392" s="172"/>
      <c r="HL392" s="172"/>
      <c r="HM392" s="172"/>
      <c r="HN392" s="172"/>
      <c r="HO392" s="172"/>
      <c r="HP392" s="172"/>
      <c r="HQ392" s="172"/>
      <c r="HR392" s="172"/>
      <c r="HS392" s="172"/>
      <c r="HT392" s="172"/>
      <c r="HU392" s="172"/>
      <c r="HV392" s="172"/>
      <c r="HW392" s="172"/>
      <c r="HX392" s="172"/>
      <c r="HY392" s="172"/>
      <c r="HZ392" s="172"/>
      <c r="IA392" s="172"/>
      <c r="IB392" s="172"/>
      <c r="IC392" s="172"/>
      <c r="ID392" s="172"/>
      <c r="IE392" s="172"/>
      <c r="IF392" s="172"/>
      <c r="IG392" s="172"/>
      <c r="IH392" s="172"/>
      <c r="II392" s="172"/>
      <c r="IJ392" s="172"/>
      <c r="IK392" s="172"/>
    </row>
    <row r="393" spans="1:245" s="154" customFormat="1" ht="15.75" outlineLevel="2" x14ac:dyDescent="0.25">
      <c r="A393" s="124" t="s">
        <v>480</v>
      </c>
      <c r="B393" s="63" t="s">
        <v>912</v>
      </c>
      <c r="C393" s="58">
        <v>0</v>
      </c>
      <c r="D393" s="58">
        <f t="shared" si="492"/>
        <v>600</v>
      </c>
      <c r="E393" s="58">
        <f t="shared" si="559"/>
        <v>600</v>
      </c>
      <c r="F393" s="58">
        <v>0</v>
      </c>
      <c r="G393" s="58">
        <v>600</v>
      </c>
      <c r="H393" s="59">
        <v>0</v>
      </c>
      <c r="I393" s="58">
        <f t="shared" si="560"/>
        <v>0</v>
      </c>
      <c r="J393" s="59">
        <v>0</v>
      </c>
      <c r="K393" s="58">
        <v>0</v>
      </c>
      <c r="L393" s="58">
        <v>0</v>
      </c>
      <c r="M393" s="58">
        <f t="shared" si="561"/>
        <v>0</v>
      </c>
      <c r="N393" s="59">
        <v>0</v>
      </c>
      <c r="O393" s="58">
        <v>0</v>
      </c>
      <c r="P393" s="58">
        <v>0</v>
      </c>
      <c r="Q393" s="58" t="s">
        <v>214</v>
      </c>
      <c r="R393" s="74">
        <f>W393+30</f>
        <v>44377</v>
      </c>
      <c r="S393" s="74">
        <v>44260</v>
      </c>
      <c r="T393" s="74">
        <f>S393+10</f>
        <v>44270</v>
      </c>
      <c r="U393" s="74">
        <f>T393+7</f>
        <v>44277</v>
      </c>
      <c r="V393" s="74">
        <f>U393+10</f>
        <v>44287</v>
      </c>
      <c r="W393" s="82">
        <f t="shared" ref="W393" si="565">V393+60</f>
        <v>44347</v>
      </c>
      <c r="X393" s="74"/>
      <c r="Y393" s="74"/>
      <c r="Z393" s="74"/>
      <c r="AA393" s="74"/>
      <c r="AB393" s="74"/>
      <c r="AC393" s="74" t="s">
        <v>41</v>
      </c>
      <c r="AD393" s="74" t="s">
        <v>41</v>
      </c>
      <c r="AE393" s="74" t="s">
        <v>41</v>
      </c>
      <c r="AF393" s="74" t="s">
        <v>41</v>
      </c>
      <c r="AG393" s="58"/>
      <c r="AH393" s="58"/>
      <c r="AI393" s="58"/>
      <c r="AJ393" s="58"/>
      <c r="AK393" s="58"/>
      <c r="AL393" s="58"/>
      <c r="AM393" s="58"/>
      <c r="AN393" s="58"/>
      <c r="AO393" s="58"/>
      <c r="AP393" s="152" t="s">
        <v>913</v>
      </c>
      <c r="AQ393" s="168"/>
      <c r="AR393" s="168"/>
      <c r="AS393" s="168"/>
      <c r="AT393" s="168"/>
      <c r="AU393" s="168"/>
      <c r="AV393" s="168"/>
      <c r="AW393" s="168"/>
      <c r="AX393" s="168"/>
      <c r="AY393" s="168"/>
      <c r="AZ393" s="34">
        <f t="shared" si="563"/>
        <v>600</v>
      </c>
      <c r="BA393" s="34">
        <f t="shared" si="564"/>
        <v>0</v>
      </c>
      <c r="BB393" s="168"/>
      <c r="BC393" s="168"/>
      <c r="BD393" s="168"/>
      <c r="BE393" s="168"/>
      <c r="BF393" s="168"/>
      <c r="BG393" s="168"/>
      <c r="BH393" s="168"/>
      <c r="BI393" s="168"/>
      <c r="BJ393" s="168"/>
      <c r="BK393" s="168"/>
      <c r="BL393" s="168"/>
      <c r="BM393" s="168"/>
      <c r="BN393" s="168"/>
      <c r="BO393" s="168"/>
      <c r="BP393" s="168"/>
      <c r="BQ393" s="168"/>
      <c r="BR393" s="168"/>
      <c r="BS393" s="168"/>
      <c r="BT393" s="168"/>
      <c r="BU393" s="168"/>
      <c r="BV393" s="168"/>
      <c r="BW393" s="168"/>
      <c r="BX393" s="168"/>
      <c r="BY393" s="168"/>
      <c r="BZ393" s="168"/>
      <c r="CA393" s="168"/>
      <c r="CB393" s="168"/>
      <c r="CC393" s="168"/>
      <c r="CD393" s="168"/>
      <c r="CE393" s="168"/>
      <c r="CF393" s="168"/>
      <c r="CG393" s="168"/>
      <c r="CH393" s="168"/>
      <c r="CI393" s="168"/>
      <c r="CJ393" s="168"/>
      <c r="CK393" s="168"/>
      <c r="CL393" s="168"/>
      <c r="CM393" s="168"/>
      <c r="CN393" s="168"/>
      <c r="CO393" s="168"/>
      <c r="CP393" s="168"/>
      <c r="CQ393" s="168"/>
      <c r="CR393" s="168"/>
      <c r="CS393" s="168"/>
      <c r="CT393" s="168"/>
      <c r="CU393" s="168"/>
      <c r="CV393" s="168"/>
      <c r="CW393" s="168"/>
      <c r="CX393" s="168"/>
      <c r="CY393" s="168"/>
      <c r="CZ393" s="168"/>
      <c r="DA393" s="168"/>
      <c r="DB393" s="168"/>
      <c r="DC393" s="168"/>
      <c r="DD393" s="168"/>
      <c r="DE393" s="168"/>
      <c r="DF393" s="168"/>
      <c r="DG393" s="168"/>
      <c r="DH393" s="168"/>
      <c r="DI393" s="168"/>
      <c r="DJ393" s="168"/>
      <c r="DK393" s="168"/>
      <c r="DL393" s="168"/>
      <c r="DM393" s="168"/>
      <c r="DN393" s="168"/>
      <c r="DO393" s="168"/>
      <c r="DP393" s="168"/>
      <c r="DQ393" s="168"/>
      <c r="DR393" s="168"/>
      <c r="DS393" s="168"/>
      <c r="DT393" s="168"/>
      <c r="DU393" s="168"/>
      <c r="DV393" s="168"/>
      <c r="DW393" s="168"/>
      <c r="DX393" s="168"/>
      <c r="DY393" s="168"/>
      <c r="DZ393" s="168"/>
      <c r="EA393" s="168"/>
      <c r="EB393" s="168"/>
      <c r="EC393" s="168"/>
      <c r="ED393" s="168"/>
      <c r="EE393" s="168"/>
      <c r="EF393" s="168"/>
      <c r="EG393" s="168"/>
      <c r="EH393" s="168"/>
      <c r="EI393" s="168"/>
      <c r="EJ393" s="168"/>
      <c r="EK393" s="168"/>
      <c r="EL393" s="168"/>
      <c r="EM393" s="168"/>
      <c r="EN393" s="168"/>
      <c r="EO393" s="168"/>
      <c r="EP393" s="168"/>
      <c r="EQ393" s="168"/>
      <c r="ER393" s="168"/>
      <c r="ES393" s="168"/>
      <c r="ET393" s="168"/>
      <c r="EU393" s="168"/>
      <c r="EV393" s="168"/>
      <c r="EW393" s="168"/>
      <c r="EX393" s="168"/>
      <c r="EY393" s="168"/>
      <c r="EZ393" s="168"/>
      <c r="FA393" s="168"/>
      <c r="FB393" s="168"/>
      <c r="FC393" s="168"/>
      <c r="FD393" s="168"/>
      <c r="FE393" s="168"/>
      <c r="FF393" s="168"/>
      <c r="FG393" s="168"/>
      <c r="FH393" s="168"/>
      <c r="FI393" s="168"/>
      <c r="FJ393" s="168"/>
      <c r="FK393" s="168"/>
      <c r="FL393" s="168"/>
      <c r="FM393" s="168"/>
      <c r="FN393" s="168"/>
      <c r="FO393" s="168"/>
      <c r="FP393" s="168"/>
      <c r="FQ393" s="168"/>
      <c r="FR393" s="168"/>
      <c r="FS393" s="168"/>
      <c r="FT393" s="168"/>
      <c r="FU393" s="168"/>
      <c r="FV393" s="168"/>
      <c r="FW393" s="168"/>
      <c r="FX393" s="168"/>
      <c r="FY393" s="168"/>
      <c r="FZ393" s="168"/>
      <c r="GA393" s="168"/>
      <c r="GB393" s="168"/>
      <c r="GC393" s="168"/>
      <c r="GD393" s="168"/>
      <c r="GE393" s="168"/>
      <c r="GF393" s="168"/>
      <c r="GG393" s="168"/>
      <c r="GH393" s="168"/>
      <c r="GI393" s="168"/>
      <c r="GJ393" s="168"/>
      <c r="GK393" s="168"/>
      <c r="GL393" s="168"/>
      <c r="GM393" s="168"/>
      <c r="GN393" s="168"/>
      <c r="GO393" s="168"/>
      <c r="GP393" s="168"/>
      <c r="GQ393" s="168"/>
      <c r="GR393" s="168"/>
      <c r="GS393" s="168"/>
      <c r="GT393" s="168"/>
      <c r="GU393" s="168"/>
      <c r="GV393" s="168"/>
      <c r="GW393" s="168"/>
      <c r="GX393" s="168"/>
      <c r="GY393" s="168"/>
      <c r="GZ393" s="168"/>
      <c r="HA393" s="168"/>
      <c r="HB393" s="168"/>
      <c r="HC393" s="168"/>
      <c r="HD393" s="168"/>
      <c r="HE393" s="168"/>
      <c r="HF393" s="168"/>
      <c r="HG393" s="168"/>
      <c r="HH393" s="168"/>
      <c r="HI393" s="168"/>
      <c r="HJ393" s="168"/>
      <c r="HK393" s="168"/>
      <c r="HL393" s="168"/>
      <c r="HM393" s="168"/>
      <c r="HN393" s="168"/>
      <c r="HO393" s="168"/>
      <c r="HP393" s="168"/>
      <c r="HQ393" s="168"/>
      <c r="HR393" s="168"/>
      <c r="HS393" s="168"/>
      <c r="HT393" s="168"/>
      <c r="HU393" s="168"/>
      <c r="HV393" s="168"/>
      <c r="HW393" s="168"/>
      <c r="HX393" s="168"/>
      <c r="HY393" s="168"/>
      <c r="HZ393" s="168"/>
      <c r="IA393" s="168"/>
      <c r="IB393" s="168"/>
      <c r="IC393" s="168"/>
      <c r="ID393" s="168"/>
      <c r="IE393" s="168"/>
      <c r="IF393" s="168"/>
      <c r="IG393" s="168"/>
      <c r="IH393" s="168"/>
      <c r="II393" s="168"/>
      <c r="IJ393" s="168"/>
      <c r="IK393" s="168"/>
    </row>
    <row r="394" spans="1:245" s="154" customFormat="1" ht="15.75" outlineLevel="2" x14ac:dyDescent="0.25">
      <c r="A394" s="124" t="s">
        <v>482</v>
      </c>
      <c r="B394" s="63" t="s">
        <v>908</v>
      </c>
      <c r="C394" s="58">
        <v>0</v>
      </c>
      <c r="D394" s="58">
        <f t="shared" ref="D394" si="566">E394+I394+M394</f>
        <v>3000</v>
      </c>
      <c r="E394" s="58">
        <f t="shared" ref="E394" si="567">SUM(F394:H394)</f>
        <v>3000</v>
      </c>
      <c r="F394" s="58">
        <v>0</v>
      </c>
      <c r="G394" s="58">
        <v>3000</v>
      </c>
      <c r="H394" s="59">
        <v>0</v>
      </c>
      <c r="I394" s="58">
        <f t="shared" si="560"/>
        <v>0</v>
      </c>
      <c r="J394" s="59">
        <v>0</v>
      </c>
      <c r="K394" s="58">
        <v>0</v>
      </c>
      <c r="L394" s="58">
        <v>0</v>
      </c>
      <c r="M394" s="58">
        <f t="shared" si="561"/>
        <v>0</v>
      </c>
      <c r="N394" s="58">
        <v>0</v>
      </c>
      <c r="O394" s="58">
        <v>0</v>
      </c>
      <c r="P394" s="58">
        <v>0</v>
      </c>
      <c r="Q394" s="208"/>
      <c r="R394" s="227"/>
      <c r="S394" s="227"/>
      <c r="T394" s="227"/>
      <c r="U394" s="227"/>
      <c r="V394" s="227"/>
      <c r="W394" s="229"/>
      <c r="X394" s="227"/>
      <c r="Y394" s="227"/>
      <c r="Z394" s="227"/>
      <c r="AA394" s="227"/>
      <c r="AB394" s="227"/>
      <c r="AC394" s="227"/>
      <c r="AD394" s="227"/>
      <c r="AE394" s="227"/>
      <c r="AF394" s="227"/>
      <c r="AG394" s="208"/>
      <c r="AH394" s="208"/>
      <c r="AI394" s="208"/>
      <c r="AJ394" s="208"/>
      <c r="AK394" s="208"/>
      <c r="AL394" s="208"/>
      <c r="AM394" s="208"/>
      <c r="AN394" s="208"/>
      <c r="AO394" s="208"/>
      <c r="AP394" s="152"/>
      <c r="AQ394" s="168"/>
      <c r="AR394" s="168"/>
      <c r="AS394" s="168"/>
      <c r="AT394" s="168"/>
      <c r="AU394" s="168"/>
      <c r="AV394" s="168"/>
      <c r="AW394" s="168"/>
      <c r="AX394" s="168"/>
      <c r="AY394" s="168"/>
      <c r="AZ394" s="34"/>
      <c r="BA394" s="34"/>
      <c r="BB394" s="168"/>
      <c r="BC394" s="168"/>
      <c r="BD394" s="168"/>
      <c r="BE394" s="168"/>
      <c r="BF394" s="168"/>
      <c r="BG394" s="168"/>
      <c r="BH394" s="168"/>
      <c r="BI394" s="168"/>
      <c r="BJ394" s="168"/>
      <c r="BK394" s="168"/>
      <c r="BL394" s="168"/>
      <c r="BM394" s="168"/>
      <c r="BN394" s="168"/>
      <c r="BO394" s="168"/>
      <c r="BP394" s="168"/>
      <c r="BQ394" s="168"/>
      <c r="BR394" s="168"/>
      <c r="BS394" s="168"/>
      <c r="BT394" s="168"/>
      <c r="BU394" s="168"/>
      <c r="BV394" s="168"/>
      <c r="BW394" s="168"/>
      <c r="BX394" s="168"/>
      <c r="BY394" s="168"/>
      <c r="BZ394" s="168"/>
      <c r="CA394" s="168"/>
      <c r="CB394" s="168"/>
      <c r="CC394" s="168"/>
      <c r="CD394" s="168"/>
      <c r="CE394" s="168"/>
      <c r="CF394" s="168"/>
      <c r="CG394" s="168"/>
      <c r="CH394" s="168"/>
      <c r="CI394" s="168"/>
      <c r="CJ394" s="168"/>
      <c r="CK394" s="168"/>
      <c r="CL394" s="168"/>
      <c r="CM394" s="168"/>
      <c r="CN394" s="168"/>
      <c r="CO394" s="168"/>
      <c r="CP394" s="168"/>
      <c r="CQ394" s="168"/>
      <c r="CR394" s="168"/>
      <c r="CS394" s="168"/>
      <c r="CT394" s="168"/>
      <c r="CU394" s="168"/>
      <c r="CV394" s="168"/>
      <c r="CW394" s="168"/>
      <c r="CX394" s="168"/>
      <c r="CY394" s="168"/>
      <c r="CZ394" s="168"/>
      <c r="DA394" s="168"/>
      <c r="DB394" s="168"/>
      <c r="DC394" s="168"/>
      <c r="DD394" s="168"/>
      <c r="DE394" s="168"/>
      <c r="DF394" s="168"/>
      <c r="DG394" s="168"/>
      <c r="DH394" s="168"/>
      <c r="DI394" s="168"/>
      <c r="DJ394" s="168"/>
      <c r="DK394" s="168"/>
      <c r="DL394" s="168"/>
      <c r="DM394" s="168"/>
      <c r="DN394" s="168"/>
      <c r="DO394" s="168"/>
      <c r="DP394" s="168"/>
      <c r="DQ394" s="168"/>
      <c r="DR394" s="168"/>
      <c r="DS394" s="168"/>
      <c r="DT394" s="168"/>
      <c r="DU394" s="168"/>
      <c r="DV394" s="168"/>
      <c r="DW394" s="168"/>
      <c r="DX394" s="168"/>
      <c r="DY394" s="168"/>
      <c r="DZ394" s="168"/>
      <c r="EA394" s="168"/>
      <c r="EB394" s="168"/>
      <c r="EC394" s="168"/>
      <c r="ED394" s="168"/>
      <c r="EE394" s="168"/>
      <c r="EF394" s="168"/>
      <c r="EG394" s="168"/>
      <c r="EH394" s="168"/>
      <c r="EI394" s="168"/>
      <c r="EJ394" s="168"/>
      <c r="EK394" s="168"/>
      <c r="EL394" s="168"/>
      <c r="EM394" s="168"/>
      <c r="EN394" s="168"/>
      <c r="EO394" s="168"/>
      <c r="EP394" s="168"/>
      <c r="EQ394" s="168"/>
      <c r="ER394" s="168"/>
      <c r="ES394" s="168"/>
      <c r="ET394" s="168"/>
      <c r="EU394" s="168"/>
      <c r="EV394" s="168"/>
      <c r="EW394" s="168"/>
      <c r="EX394" s="168"/>
      <c r="EY394" s="168"/>
      <c r="EZ394" s="168"/>
      <c r="FA394" s="168"/>
      <c r="FB394" s="168"/>
      <c r="FC394" s="168"/>
      <c r="FD394" s="168"/>
      <c r="FE394" s="168"/>
      <c r="FF394" s="168"/>
      <c r="FG394" s="168"/>
      <c r="FH394" s="168"/>
      <c r="FI394" s="168"/>
      <c r="FJ394" s="168"/>
      <c r="FK394" s="168"/>
      <c r="FL394" s="168"/>
      <c r="FM394" s="168"/>
      <c r="FN394" s="168"/>
      <c r="FO394" s="168"/>
      <c r="FP394" s="168"/>
      <c r="FQ394" s="168"/>
      <c r="FR394" s="168"/>
      <c r="FS394" s="168"/>
      <c r="FT394" s="168"/>
      <c r="FU394" s="168"/>
      <c r="FV394" s="168"/>
      <c r="FW394" s="168"/>
      <c r="FX394" s="168"/>
      <c r="FY394" s="168"/>
      <c r="FZ394" s="168"/>
      <c r="GA394" s="168"/>
      <c r="GB394" s="168"/>
      <c r="GC394" s="168"/>
      <c r="GD394" s="168"/>
      <c r="GE394" s="168"/>
      <c r="GF394" s="168"/>
      <c r="GG394" s="168"/>
      <c r="GH394" s="168"/>
      <c r="GI394" s="168"/>
      <c r="GJ394" s="168"/>
      <c r="GK394" s="168"/>
      <c r="GL394" s="168"/>
      <c r="GM394" s="168"/>
      <c r="GN394" s="168"/>
      <c r="GO394" s="168"/>
      <c r="GP394" s="168"/>
      <c r="GQ394" s="168"/>
      <c r="GR394" s="168"/>
      <c r="GS394" s="168"/>
      <c r="GT394" s="168"/>
      <c r="GU394" s="168"/>
      <c r="GV394" s="168"/>
      <c r="GW394" s="168"/>
      <c r="GX394" s="168"/>
      <c r="GY394" s="168"/>
      <c r="GZ394" s="168"/>
      <c r="HA394" s="168"/>
      <c r="HB394" s="168"/>
      <c r="HC394" s="168"/>
      <c r="HD394" s="168"/>
      <c r="HE394" s="168"/>
      <c r="HF394" s="168"/>
      <c r="HG394" s="168"/>
      <c r="HH394" s="168"/>
      <c r="HI394" s="168"/>
      <c r="HJ394" s="168"/>
      <c r="HK394" s="168"/>
      <c r="HL394" s="168"/>
      <c r="HM394" s="168"/>
      <c r="HN394" s="168"/>
      <c r="HO394" s="168"/>
      <c r="HP394" s="168"/>
      <c r="HQ394" s="168"/>
      <c r="HR394" s="168"/>
      <c r="HS394" s="168"/>
      <c r="HT394" s="168"/>
      <c r="HU394" s="168"/>
      <c r="HV394" s="168"/>
      <c r="HW394" s="168"/>
      <c r="HX394" s="168"/>
      <c r="HY394" s="168"/>
      <c r="HZ394" s="168"/>
      <c r="IA394" s="168"/>
      <c r="IB394" s="168"/>
      <c r="IC394" s="168"/>
      <c r="ID394" s="168"/>
      <c r="IE394" s="168"/>
      <c r="IF394" s="168"/>
      <c r="IG394" s="168"/>
      <c r="IH394" s="168"/>
      <c r="II394" s="168"/>
      <c r="IJ394" s="168"/>
      <c r="IK394" s="168"/>
    </row>
    <row r="395" spans="1:245" s="217" customFormat="1" ht="15.75" outlineLevel="2" x14ac:dyDescent="0.25">
      <c r="A395" s="124" t="s">
        <v>484</v>
      </c>
      <c r="B395" s="63" t="s">
        <v>797</v>
      </c>
      <c r="C395" s="58">
        <v>0</v>
      </c>
      <c r="D395" s="58">
        <f t="shared" si="492"/>
        <v>1600</v>
      </c>
      <c r="E395" s="58">
        <f t="shared" si="559"/>
        <v>0</v>
      </c>
      <c r="F395" s="58">
        <v>0</v>
      </c>
      <c r="G395" s="58">
        <v>0</v>
      </c>
      <c r="H395" s="59">
        <v>0</v>
      </c>
      <c r="I395" s="58">
        <f t="shared" ref="I395:I397" si="568">SUM(J395:L395)</f>
        <v>1600</v>
      </c>
      <c r="J395" s="59">
        <v>0</v>
      </c>
      <c r="K395" s="58">
        <v>1600</v>
      </c>
      <c r="L395" s="58">
        <v>0</v>
      </c>
      <c r="M395" s="58">
        <f t="shared" ref="M395:M397" si="569">SUM(N395:P395)</f>
        <v>0</v>
      </c>
      <c r="N395" s="58">
        <v>0</v>
      </c>
      <c r="O395" s="58">
        <v>0</v>
      </c>
      <c r="P395" s="58">
        <v>0</v>
      </c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8"/>
      <c r="AJ395" s="208"/>
      <c r="AK395" s="208"/>
      <c r="AL395" s="208"/>
      <c r="AM395" s="208"/>
      <c r="AN395" s="208"/>
      <c r="AO395" s="208"/>
      <c r="AP395" s="215" t="s">
        <v>778</v>
      </c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  <c r="BZ395" s="216"/>
      <c r="CA395" s="216"/>
      <c r="CB395" s="216"/>
      <c r="CC395" s="216"/>
      <c r="CD395" s="216"/>
      <c r="CE395" s="216"/>
      <c r="CF395" s="216"/>
      <c r="CG395" s="216"/>
      <c r="CH395" s="216"/>
      <c r="CI395" s="216"/>
      <c r="CJ395" s="216"/>
      <c r="CK395" s="216"/>
      <c r="CL395" s="216"/>
      <c r="CM395" s="216"/>
      <c r="CN395" s="216"/>
      <c r="CO395" s="216"/>
      <c r="CP395" s="216"/>
      <c r="CQ395" s="216"/>
      <c r="CR395" s="216"/>
      <c r="CS395" s="216"/>
      <c r="CT395" s="216"/>
      <c r="CU395" s="216"/>
      <c r="CV395" s="216"/>
      <c r="CW395" s="216"/>
      <c r="CX395" s="216"/>
      <c r="CY395" s="216"/>
      <c r="CZ395" s="216"/>
      <c r="DA395" s="216"/>
      <c r="DB395" s="216"/>
      <c r="DC395" s="216"/>
      <c r="DD395" s="216"/>
      <c r="DE395" s="216"/>
      <c r="DF395" s="216"/>
      <c r="DG395" s="216"/>
      <c r="DH395" s="216"/>
      <c r="DI395" s="216"/>
      <c r="DJ395" s="216"/>
      <c r="DK395" s="216"/>
      <c r="DL395" s="216"/>
      <c r="DM395" s="216"/>
      <c r="DN395" s="216"/>
      <c r="DO395" s="216"/>
      <c r="DP395" s="216"/>
      <c r="DQ395" s="216"/>
      <c r="DR395" s="216"/>
      <c r="DS395" s="216"/>
      <c r="DT395" s="216"/>
      <c r="DU395" s="216"/>
      <c r="DV395" s="216"/>
      <c r="DW395" s="216"/>
      <c r="DX395" s="216"/>
      <c r="DY395" s="216"/>
      <c r="DZ395" s="216"/>
      <c r="EA395" s="216"/>
      <c r="EB395" s="216"/>
      <c r="EC395" s="216"/>
      <c r="ED395" s="216"/>
      <c r="EE395" s="216"/>
      <c r="EF395" s="216"/>
      <c r="EG395" s="216"/>
      <c r="EH395" s="216"/>
      <c r="EI395" s="216"/>
      <c r="EJ395" s="216"/>
      <c r="EK395" s="216"/>
      <c r="EL395" s="216"/>
      <c r="EM395" s="216"/>
      <c r="EN395" s="216"/>
      <c r="EO395" s="216"/>
      <c r="EP395" s="216"/>
      <c r="EQ395" s="216"/>
      <c r="ER395" s="216"/>
      <c r="ES395" s="216"/>
      <c r="ET395" s="216"/>
      <c r="EU395" s="216"/>
      <c r="EV395" s="216"/>
      <c r="EW395" s="216"/>
      <c r="EX395" s="216"/>
      <c r="EY395" s="216"/>
      <c r="EZ395" s="216"/>
      <c r="FA395" s="216"/>
      <c r="FB395" s="216"/>
      <c r="FC395" s="216"/>
      <c r="FD395" s="216"/>
      <c r="FE395" s="216"/>
      <c r="FF395" s="216"/>
      <c r="FG395" s="216"/>
      <c r="FH395" s="216"/>
      <c r="FI395" s="216"/>
      <c r="FJ395" s="216"/>
      <c r="FK395" s="216"/>
      <c r="FL395" s="216"/>
      <c r="FM395" s="216"/>
      <c r="FN395" s="216"/>
      <c r="FO395" s="216"/>
      <c r="FP395" s="216"/>
      <c r="FQ395" s="216"/>
      <c r="FR395" s="216"/>
      <c r="FS395" s="216"/>
      <c r="FT395" s="216"/>
      <c r="FU395" s="216"/>
      <c r="FV395" s="216"/>
      <c r="FW395" s="216"/>
      <c r="FX395" s="216"/>
      <c r="FY395" s="216"/>
      <c r="FZ395" s="216"/>
      <c r="GA395" s="216"/>
      <c r="GB395" s="216"/>
      <c r="GC395" s="216"/>
      <c r="GD395" s="216"/>
      <c r="GE395" s="216"/>
      <c r="GF395" s="216"/>
      <c r="GG395" s="216"/>
      <c r="GH395" s="216"/>
      <c r="GI395" s="216"/>
      <c r="GJ395" s="216"/>
      <c r="GK395" s="216"/>
      <c r="GL395" s="216"/>
      <c r="GM395" s="216"/>
      <c r="GN395" s="216"/>
      <c r="GO395" s="216"/>
      <c r="GP395" s="216"/>
      <c r="GQ395" s="216"/>
      <c r="GR395" s="216"/>
      <c r="GS395" s="216"/>
      <c r="GT395" s="216"/>
      <c r="GU395" s="216"/>
      <c r="GV395" s="216"/>
      <c r="GW395" s="216"/>
      <c r="GX395" s="216"/>
      <c r="GY395" s="216"/>
      <c r="GZ395" s="216"/>
      <c r="HA395" s="216"/>
      <c r="HB395" s="216"/>
      <c r="HC395" s="216"/>
      <c r="HD395" s="216"/>
      <c r="HE395" s="216"/>
      <c r="HF395" s="216"/>
      <c r="HG395" s="216"/>
      <c r="HH395" s="216"/>
      <c r="HI395" s="216"/>
      <c r="HJ395" s="216"/>
      <c r="HK395" s="216"/>
      <c r="HL395" s="216"/>
      <c r="HM395" s="216"/>
      <c r="HN395" s="216"/>
      <c r="HO395" s="216"/>
      <c r="HP395" s="216"/>
      <c r="HQ395" s="216"/>
      <c r="HR395" s="216"/>
      <c r="HS395" s="216"/>
      <c r="HT395" s="216"/>
      <c r="HU395" s="216"/>
      <c r="HV395" s="216"/>
      <c r="HW395" s="216"/>
      <c r="HX395" s="216"/>
      <c r="HY395" s="216"/>
      <c r="HZ395" s="216"/>
      <c r="IA395" s="216"/>
      <c r="IB395" s="216"/>
      <c r="IC395" s="216"/>
      <c r="ID395" s="216"/>
      <c r="IE395" s="216"/>
      <c r="IF395" s="216"/>
      <c r="IG395" s="216"/>
      <c r="IH395" s="216"/>
      <c r="II395" s="216"/>
      <c r="IJ395" s="216"/>
      <c r="IK395" s="216"/>
    </row>
    <row r="396" spans="1:245" s="223" customFormat="1" ht="15.75" outlineLevel="2" x14ac:dyDescent="0.25">
      <c r="A396" s="124" t="s">
        <v>486</v>
      </c>
      <c r="B396" s="63" t="s">
        <v>863</v>
      </c>
      <c r="C396" s="58">
        <v>0</v>
      </c>
      <c r="D396" s="58">
        <f t="shared" si="492"/>
        <v>600</v>
      </c>
      <c r="E396" s="58">
        <f t="shared" si="559"/>
        <v>0</v>
      </c>
      <c r="F396" s="58">
        <v>0</v>
      </c>
      <c r="G396" s="58">
        <v>0</v>
      </c>
      <c r="H396" s="59">
        <v>0</v>
      </c>
      <c r="I396" s="58">
        <f t="shared" si="568"/>
        <v>0</v>
      </c>
      <c r="J396" s="59">
        <v>0</v>
      </c>
      <c r="K396" s="58">
        <v>0</v>
      </c>
      <c r="L396" s="58">
        <v>0</v>
      </c>
      <c r="M396" s="58">
        <f t="shared" si="569"/>
        <v>600</v>
      </c>
      <c r="N396" s="58">
        <v>0</v>
      </c>
      <c r="O396" s="58">
        <v>600</v>
      </c>
      <c r="P396" s="58">
        <v>0</v>
      </c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  <c r="AP396" s="221" t="s">
        <v>856</v>
      </c>
      <c r="AQ396" s="222"/>
      <c r="AR396" s="222"/>
      <c r="AS396" s="222"/>
      <c r="AT396" s="222"/>
      <c r="AU396" s="222"/>
      <c r="AV396" s="222"/>
      <c r="AW396" s="222"/>
      <c r="AX396" s="222"/>
      <c r="AY396" s="222"/>
      <c r="AZ396" s="222"/>
      <c r="BA396" s="222"/>
      <c r="BB396" s="222"/>
      <c r="BC396" s="222"/>
      <c r="BD396" s="222"/>
      <c r="BE396" s="222"/>
      <c r="BF396" s="222"/>
      <c r="BG396" s="222"/>
      <c r="BH396" s="222"/>
      <c r="BI396" s="222"/>
      <c r="BJ396" s="222"/>
      <c r="BK396" s="222"/>
      <c r="BL396" s="222"/>
      <c r="BM396" s="222"/>
      <c r="BN396" s="222"/>
      <c r="BO396" s="222"/>
      <c r="BP396" s="222"/>
      <c r="BQ396" s="222"/>
      <c r="BR396" s="222"/>
      <c r="BS396" s="222"/>
      <c r="BT396" s="222"/>
      <c r="BU396" s="222"/>
      <c r="BV396" s="222"/>
      <c r="BW396" s="222"/>
      <c r="BX396" s="222"/>
      <c r="BY396" s="222"/>
      <c r="BZ396" s="222"/>
      <c r="CA396" s="222"/>
      <c r="CB396" s="222"/>
      <c r="CC396" s="222"/>
      <c r="CD396" s="222"/>
      <c r="CE396" s="222"/>
      <c r="CF396" s="222"/>
      <c r="CG396" s="222"/>
      <c r="CH396" s="222"/>
      <c r="CI396" s="222"/>
      <c r="CJ396" s="222"/>
      <c r="CK396" s="222"/>
      <c r="CL396" s="222"/>
      <c r="CM396" s="222"/>
      <c r="CN396" s="222"/>
      <c r="CO396" s="222"/>
      <c r="CP396" s="222"/>
      <c r="CQ396" s="222"/>
      <c r="CR396" s="222"/>
      <c r="CS396" s="222"/>
      <c r="CT396" s="222"/>
      <c r="CU396" s="222"/>
      <c r="CV396" s="222"/>
      <c r="CW396" s="222"/>
      <c r="CX396" s="222"/>
      <c r="CY396" s="222"/>
      <c r="CZ396" s="222"/>
      <c r="DA396" s="222"/>
      <c r="DB396" s="222"/>
      <c r="DC396" s="222"/>
      <c r="DD396" s="222"/>
      <c r="DE396" s="222"/>
      <c r="DF396" s="222"/>
      <c r="DG396" s="222"/>
      <c r="DH396" s="222"/>
      <c r="DI396" s="222"/>
      <c r="DJ396" s="222"/>
      <c r="DK396" s="222"/>
      <c r="DL396" s="222"/>
      <c r="DM396" s="222"/>
      <c r="DN396" s="222"/>
      <c r="DO396" s="222"/>
      <c r="DP396" s="222"/>
      <c r="DQ396" s="222"/>
      <c r="DR396" s="222"/>
      <c r="DS396" s="222"/>
      <c r="DT396" s="222"/>
      <c r="DU396" s="222"/>
      <c r="DV396" s="222"/>
      <c r="DW396" s="222"/>
      <c r="DX396" s="222"/>
      <c r="DY396" s="222"/>
      <c r="DZ396" s="222"/>
      <c r="EA396" s="222"/>
      <c r="EB396" s="222"/>
      <c r="EC396" s="222"/>
      <c r="ED396" s="222"/>
      <c r="EE396" s="222"/>
      <c r="EF396" s="222"/>
      <c r="EG396" s="222"/>
      <c r="EH396" s="222"/>
      <c r="EI396" s="222"/>
      <c r="EJ396" s="222"/>
      <c r="EK396" s="222"/>
      <c r="EL396" s="222"/>
      <c r="EM396" s="222"/>
      <c r="EN396" s="222"/>
      <c r="EO396" s="222"/>
      <c r="EP396" s="222"/>
      <c r="EQ396" s="222"/>
      <c r="ER396" s="222"/>
      <c r="ES396" s="222"/>
      <c r="ET396" s="222"/>
      <c r="EU396" s="222"/>
      <c r="EV396" s="222"/>
      <c r="EW396" s="222"/>
      <c r="EX396" s="222"/>
      <c r="EY396" s="222"/>
      <c r="EZ396" s="222"/>
      <c r="FA396" s="222"/>
      <c r="FB396" s="222"/>
      <c r="FC396" s="222"/>
      <c r="FD396" s="222"/>
      <c r="FE396" s="222"/>
      <c r="FF396" s="222"/>
      <c r="FG396" s="222"/>
      <c r="FH396" s="222"/>
      <c r="FI396" s="222"/>
      <c r="FJ396" s="222"/>
      <c r="FK396" s="222"/>
      <c r="FL396" s="222"/>
      <c r="FM396" s="222"/>
      <c r="FN396" s="222"/>
      <c r="FO396" s="222"/>
      <c r="FP396" s="222"/>
      <c r="FQ396" s="222"/>
      <c r="FR396" s="222"/>
      <c r="FS396" s="222"/>
      <c r="FT396" s="222"/>
      <c r="FU396" s="222"/>
      <c r="FV396" s="222"/>
      <c r="FW396" s="222"/>
      <c r="FX396" s="222"/>
      <c r="FY396" s="222"/>
      <c r="FZ396" s="222"/>
      <c r="GA396" s="222"/>
      <c r="GB396" s="222"/>
      <c r="GC396" s="222"/>
      <c r="GD396" s="222"/>
      <c r="GE396" s="222"/>
      <c r="GF396" s="222"/>
      <c r="GG396" s="222"/>
      <c r="GH396" s="222"/>
      <c r="GI396" s="222"/>
      <c r="GJ396" s="222"/>
      <c r="GK396" s="222"/>
      <c r="GL396" s="222"/>
      <c r="GM396" s="222"/>
      <c r="GN396" s="222"/>
      <c r="GO396" s="222"/>
      <c r="GP396" s="222"/>
      <c r="GQ396" s="222"/>
      <c r="GR396" s="222"/>
      <c r="GS396" s="222"/>
      <c r="GT396" s="222"/>
      <c r="GU396" s="222"/>
      <c r="GV396" s="222"/>
      <c r="GW396" s="222"/>
      <c r="GX396" s="222"/>
      <c r="GY396" s="222"/>
      <c r="GZ396" s="222"/>
      <c r="HA396" s="222"/>
      <c r="HB396" s="222"/>
      <c r="HC396" s="222"/>
      <c r="HD396" s="222"/>
      <c r="HE396" s="222"/>
      <c r="HF396" s="222"/>
      <c r="HG396" s="222"/>
      <c r="HH396" s="222"/>
      <c r="HI396" s="222"/>
      <c r="HJ396" s="222"/>
      <c r="HK396" s="222"/>
      <c r="HL396" s="222"/>
      <c r="HM396" s="222"/>
      <c r="HN396" s="222"/>
      <c r="HO396" s="222"/>
      <c r="HP396" s="222"/>
      <c r="HQ396" s="222"/>
      <c r="HR396" s="222"/>
      <c r="HS396" s="222"/>
      <c r="HT396" s="222"/>
      <c r="HU396" s="222"/>
      <c r="HV396" s="222"/>
      <c r="HW396" s="222"/>
      <c r="HX396" s="222"/>
      <c r="HY396" s="222"/>
      <c r="HZ396" s="222"/>
      <c r="IA396" s="222"/>
      <c r="IB396" s="222"/>
      <c r="IC396" s="222"/>
      <c r="ID396" s="222"/>
      <c r="IE396" s="222"/>
      <c r="IF396" s="222"/>
      <c r="IG396" s="222"/>
      <c r="IH396" s="222"/>
      <c r="II396" s="222"/>
      <c r="IJ396" s="222"/>
      <c r="IK396" s="222"/>
    </row>
    <row r="397" spans="1:245" s="182" customFormat="1" ht="31.5" outlineLevel="1" x14ac:dyDescent="0.2">
      <c r="A397" s="101" t="s">
        <v>667</v>
      </c>
      <c r="B397" s="29" t="s">
        <v>668</v>
      </c>
      <c r="C397" s="31">
        <v>0</v>
      </c>
      <c r="D397" s="31">
        <f t="shared" si="492"/>
        <v>40039.05053</v>
      </c>
      <c r="E397" s="31">
        <f>SUM(F397:H397)</f>
        <v>7279.0505300000004</v>
      </c>
      <c r="F397" s="31">
        <v>0</v>
      </c>
      <c r="G397" s="31">
        <f>9938.19053-600+140.86-3000+800</f>
        <v>7279.0505300000004</v>
      </c>
      <c r="H397" s="179">
        <v>0</v>
      </c>
      <c r="I397" s="31">
        <f t="shared" si="568"/>
        <v>8700</v>
      </c>
      <c r="J397" s="179">
        <v>0</v>
      </c>
      <c r="K397" s="179">
        <f>11015-1500-815</f>
        <v>8700</v>
      </c>
      <c r="L397" s="179">
        <v>0</v>
      </c>
      <c r="M397" s="31">
        <f t="shared" si="569"/>
        <v>24060</v>
      </c>
      <c r="N397" s="179">
        <v>0</v>
      </c>
      <c r="O397" s="179">
        <v>24060</v>
      </c>
      <c r="P397" s="179">
        <v>0</v>
      </c>
      <c r="Q397" s="180" t="s">
        <v>41</v>
      </c>
      <c r="R397" s="180" t="s">
        <v>41</v>
      </c>
      <c r="S397" s="180" t="s">
        <v>41</v>
      </c>
      <c r="T397" s="180" t="s">
        <v>41</v>
      </c>
      <c r="U397" s="180" t="s">
        <v>41</v>
      </c>
      <c r="V397" s="180" t="s">
        <v>41</v>
      </c>
      <c r="W397" s="180" t="s">
        <v>41</v>
      </c>
      <c r="X397" s="180" t="s">
        <v>41</v>
      </c>
      <c r="Y397" s="180" t="s">
        <v>41</v>
      </c>
      <c r="Z397" s="180" t="s">
        <v>41</v>
      </c>
      <c r="AA397" s="180" t="s">
        <v>41</v>
      </c>
      <c r="AB397" s="180" t="s">
        <v>41</v>
      </c>
      <c r="AC397" s="180" t="s">
        <v>41</v>
      </c>
      <c r="AD397" s="180" t="s">
        <v>41</v>
      </c>
      <c r="AE397" s="180" t="s">
        <v>41</v>
      </c>
      <c r="AF397" s="180" t="s">
        <v>41</v>
      </c>
      <c r="AG397" s="180" t="s">
        <v>41</v>
      </c>
      <c r="AH397" s="180" t="s">
        <v>41</v>
      </c>
      <c r="AI397" s="180" t="s">
        <v>41</v>
      </c>
      <c r="AJ397" s="180" t="s">
        <v>41</v>
      </c>
      <c r="AK397" s="180" t="s">
        <v>41</v>
      </c>
      <c r="AL397" s="180" t="s">
        <v>41</v>
      </c>
      <c r="AM397" s="180" t="s">
        <v>41</v>
      </c>
      <c r="AN397" s="180" t="s">
        <v>41</v>
      </c>
      <c r="AO397" s="180" t="s">
        <v>41</v>
      </c>
      <c r="AP397" s="181">
        <v>438.19053000002168</v>
      </c>
      <c r="AZ397" s="34">
        <f t="shared" si="563"/>
        <v>7279.0505300000004</v>
      </c>
      <c r="BA397" s="34">
        <f t="shared" si="564"/>
        <v>0</v>
      </c>
    </row>
    <row r="398" spans="1:245" s="184" customFormat="1" ht="27" customHeight="1" x14ac:dyDescent="0.2">
      <c r="A398" s="29" t="s">
        <v>896</v>
      </c>
      <c r="B398" s="35" t="s">
        <v>669</v>
      </c>
      <c r="C398" s="47">
        <f>C399+C403+C401+C405+C407+C409+C411</f>
        <v>0</v>
      </c>
      <c r="D398" s="47">
        <f t="shared" si="492"/>
        <v>925404.42454999988</v>
      </c>
      <c r="E398" s="47">
        <f>E399+E403+E401+E405+E407+E409+E411</f>
        <v>925404.42454999988</v>
      </c>
      <c r="F398" s="47">
        <f>F399+F403+F401+F405+F407+F409+F411</f>
        <v>563421.80466999998</v>
      </c>
      <c r="G398" s="47">
        <f>G399+G403+G401+G405+G407+G409+G411</f>
        <v>48193.5</v>
      </c>
      <c r="H398" s="47">
        <f>H399+H403+H401+H405+H407+H409+H411</f>
        <v>313789.11988000001</v>
      </c>
      <c r="I398" s="47">
        <f>I399+I403+I401+I405+I407+I409+I411</f>
        <v>0</v>
      </c>
      <c r="J398" s="47">
        <f t="shared" ref="J398" si="570">J399+J403+J401+J405+J407+J409+J411</f>
        <v>0</v>
      </c>
      <c r="K398" s="47">
        <f t="shared" ref="K398" si="571">K399+K403+K401+K405+K407+K409+K411</f>
        <v>0</v>
      </c>
      <c r="L398" s="47">
        <f t="shared" ref="L398" si="572">L399+L403+L401+L405+L407+L409+L411</f>
        <v>0</v>
      </c>
      <c r="M398" s="47">
        <f>M399+M403+M401+M405+M407+M409+M411</f>
        <v>0</v>
      </c>
      <c r="N398" s="47">
        <f t="shared" ref="N398" si="573">N399+N403+N401+N405+N407+N409+N411</f>
        <v>0</v>
      </c>
      <c r="O398" s="47">
        <f t="shared" ref="O398" si="574">O399+O403+O401+O405+O407+O409+O411</f>
        <v>0</v>
      </c>
      <c r="P398" s="47">
        <f t="shared" ref="P398" si="575">P399+P403+P401+P405+P407+P409+P411</f>
        <v>0</v>
      </c>
      <c r="Q398" s="41" t="s">
        <v>41</v>
      </c>
      <c r="R398" s="41" t="s">
        <v>41</v>
      </c>
      <c r="S398" s="41" t="s">
        <v>41</v>
      </c>
      <c r="T398" s="41" t="s">
        <v>41</v>
      </c>
      <c r="U398" s="41" t="s">
        <v>41</v>
      </c>
      <c r="V398" s="41" t="s">
        <v>41</v>
      </c>
      <c r="W398" s="41" t="s">
        <v>41</v>
      </c>
      <c r="X398" s="41" t="s">
        <v>41</v>
      </c>
      <c r="Y398" s="41" t="s">
        <v>41</v>
      </c>
      <c r="Z398" s="41" t="s">
        <v>41</v>
      </c>
      <c r="AA398" s="41" t="s">
        <v>41</v>
      </c>
      <c r="AB398" s="41" t="s">
        <v>41</v>
      </c>
      <c r="AC398" s="41" t="s">
        <v>41</v>
      </c>
      <c r="AD398" s="41" t="s">
        <v>41</v>
      </c>
      <c r="AE398" s="41" t="s">
        <v>41</v>
      </c>
      <c r="AF398" s="41" t="s">
        <v>41</v>
      </c>
      <c r="AG398" s="41" t="s">
        <v>41</v>
      </c>
      <c r="AH398" s="41" t="s">
        <v>41</v>
      </c>
      <c r="AI398" s="41" t="s">
        <v>41</v>
      </c>
      <c r="AJ398" s="41" t="s">
        <v>41</v>
      </c>
      <c r="AK398" s="41" t="s">
        <v>41</v>
      </c>
      <c r="AL398" s="41" t="s">
        <v>41</v>
      </c>
      <c r="AM398" s="41" t="s">
        <v>41</v>
      </c>
      <c r="AN398" s="41" t="s">
        <v>41</v>
      </c>
      <c r="AO398" s="41" t="s">
        <v>41</v>
      </c>
      <c r="AP398" s="183"/>
      <c r="AZ398" s="34">
        <f t="shared" si="563"/>
        <v>925404.42455</v>
      </c>
      <c r="BA398" s="34">
        <f t="shared" si="564"/>
        <v>0</v>
      </c>
    </row>
    <row r="399" spans="1:245" s="173" customFormat="1" ht="15.75" outlineLevel="1" x14ac:dyDescent="0.25">
      <c r="A399" s="101" t="s">
        <v>670</v>
      </c>
      <c r="B399" s="121" t="s">
        <v>46</v>
      </c>
      <c r="C399" s="31">
        <f t="shared" ref="C399:P409" si="576">SUM(C400:C400)</f>
        <v>0</v>
      </c>
      <c r="D399" s="31">
        <f t="shared" si="492"/>
        <v>44112.323520000005</v>
      </c>
      <c r="E399" s="31">
        <f t="shared" si="576"/>
        <v>44112.323520000005</v>
      </c>
      <c r="F399" s="31">
        <f t="shared" si="576"/>
        <v>37454.730000000003</v>
      </c>
      <c r="G399" s="31">
        <f t="shared" si="576"/>
        <v>0</v>
      </c>
      <c r="H399" s="31">
        <f t="shared" si="576"/>
        <v>6657.5935200000004</v>
      </c>
      <c r="I399" s="31">
        <f t="shared" si="576"/>
        <v>0</v>
      </c>
      <c r="J399" s="31">
        <f t="shared" si="576"/>
        <v>0</v>
      </c>
      <c r="K399" s="31">
        <f t="shared" si="576"/>
        <v>0</v>
      </c>
      <c r="L399" s="31">
        <f t="shared" si="576"/>
        <v>0</v>
      </c>
      <c r="M399" s="31">
        <f t="shared" si="576"/>
        <v>0</v>
      </c>
      <c r="N399" s="31">
        <f t="shared" si="576"/>
        <v>0</v>
      </c>
      <c r="O399" s="31">
        <f t="shared" si="576"/>
        <v>0</v>
      </c>
      <c r="P399" s="31">
        <f t="shared" si="576"/>
        <v>0</v>
      </c>
      <c r="Q399" s="52" t="s">
        <v>41</v>
      </c>
      <c r="R399" s="52" t="s">
        <v>41</v>
      </c>
      <c r="S399" s="52" t="s">
        <v>41</v>
      </c>
      <c r="T399" s="52" t="s">
        <v>41</v>
      </c>
      <c r="U399" s="52" t="s">
        <v>41</v>
      </c>
      <c r="V399" s="52" t="s">
        <v>41</v>
      </c>
      <c r="W399" s="52" t="s">
        <v>41</v>
      </c>
      <c r="X399" s="52" t="s">
        <v>41</v>
      </c>
      <c r="Y399" s="52" t="s">
        <v>41</v>
      </c>
      <c r="Z399" s="52" t="s">
        <v>41</v>
      </c>
      <c r="AA399" s="52" t="s">
        <v>41</v>
      </c>
      <c r="AB399" s="52" t="s">
        <v>41</v>
      </c>
      <c r="AC399" s="52" t="s">
        <v>41</v>
      </c>
      <c r="AD399" s="52" t="s">
        <v>41</v>
      </c>
      <c r="AE399" s="52" t="s">
        <v>41</v>
      </c>
      <c r="AF399" s="52" t="s">
        <v>41</v>
      </c>
      <c r="AG399" s="52" t="s">
        <v>41</v>
      </c>
      <c r="AH399" s="52" t="s">
        <v>41</v>
      </c>
      <c r="AI399" s="52" t="s">
        <v>41</v>
      </c>
      <c r="AJ399" s="52" t="s">
        <v>41</v>
      </c>
      <c r="AK399" s="52" t="s">
        <v>41</v>
      </c>
      <c r="AL399" s="52" t="s">
        <v>41</v>
      </c>
      <c r="AM399" s="52" t="s">
        <v>41</v>
      </c>
      <c r="AN399" s="52" t="s">
        <v>41</v>
      </c>
      <c r="AO399" s="52" t="s">
        <v>41</v>
      </c>
      <c r="AP399" s="175"/>
      <c r="AZ399" s="34">
        <f t="shared" si="563"/>
        <v>44112.323520000005</v>
      </c>
      <c r="BA399" s="34">
        <f t="shared" si="564"/>
        <v>0</v>
      </c>
    </row>
    <row r="400" spans="1:245" s="166" customFormat="1" ht="15.75" outlineLevel="2" x14ac:dyDescent="0.2">
      <c r="A400" s="56" t="s">
        <v>47</v>
      </c>
      <c r="B400" s="63" t="s">
        <v>671</v>
      </c>
      <c r="C400" s="58">
        <v>0</v>
      </c>
      <c r="D400" s="58">
        <f t="shared" si="492"/>
        <v>44112.323520000005</v>
      </c>
      <c r="E400" s="58">
        <f t="shared" ref="E400" si="577">SUM(F400:H400)</f>
        <v>44112.323520000005</v>
      </c>
      <c r="F400" s="58">
        <v>37454.730000000003</v>
      </c>
      <c r="G400" s="58">
        <v>0</v>
      </c>
      <c r="H400" s="59">
        <v>6657.5935200000004</v>
      </c>
      <c r="I400" s="58">
        <f t="shared" ref="I400" si="578">SUM(J400:L400)</f>
        <v>0</v>
      </c>
      <c r="J400" s="59">
        <v>0</v>
      </c>
      <c r="K400" s="59">
        <v>0</v>
      </c>
      <c r="L400" s="59">
        <v>0</v>
      </c>
      <c r="M400" s="58">
        <f t="shared" ref="M400" si="579">SUM(N400:P400)</f>
        <v>0</v>
      </c>
      <c r="N400" s="59">
        <v>0</v>
      </c>
      <c r="O400" s="59">
        <v>0</v>
      </c>
      <c r="P400" s="59">
        <v>0</v>
      </c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Z400" s="34">
        <f t="shared" si="563"/>
        <v>44112.323520000005</v>
      </c>
      <c r="BA400" s="34">
        <f t="shared" si="564"/>
        <v>0</v>
      </c>
    </row>
    <row r="401" spans="1:53" s="173" customFormat="1" ht="15.75" outlineLevel="1" x14ac:dyDescent="0.25">
      <c r="A401" s="101" t="s">
        <v>672</v>
      </c>
      <c r="B401" s="121" t="s">
        <v>253</v>
      </c>
      <c r="C401" s="31">
        <f>SUM(C402:C402)</f>
        <v>0</v>
      </c>
      <c r="D401" s="31">
        <f t="shared" si="492"/>
        <v>4444.4595499999996</v>
      </c>
      <c r="E401" s="31">
        <f>SUM(E402:E402)</f>
        <v>4444.4595499999996</v>
      </c>
      <c r="F401" s="31">
        <f t="shared" ref="F401:P401" si="580">SUM(F402:F402)</f>
        <v>4444.4595499999996</v>
      </c>
      <c r="G401" s="31">
        <f t="shared" si="580"/>
        <v>0</v>
      </c>
      <c r="H401" s="31">
        <f t="shared" si="580"/>
        <v>0</v>
      </c>
      <c r="I401" s="31">
        <f t="shared" si="580"/>
        <v>0</v>
      </c>
      <c r="J401" s="31">
        <f t="shared" si="580"/>
        <v>0</v>
      </c>
      <c r="K401" s="31">
        <f t="shared" si="580"/>
        <v>0</v>
      </c>
      <c r="L401" s="31">
        <f t="shared" si="580"/>
        <v>0</v>
      </c>
      <c r="M401" s="31">
        <f>SUM(M402:M402)</f>
        <v>0</v>
      </c>
      <c r="N401" s="31">
        <f t="shared" si="580"/>
        <v>0</v>
      </c>
      <c r="O401" s="31">
        <f t="shared" si="580"/>
        <v>0</v>
      </c>
      <c r="P401" s="31">
        <f t="shared" si="580"/>
        <v>0</v>
      </c>
      <c r="Q401" s="52" t="s">
        <v>41</v>
      </c>
      <c r="R401" s="52" t="s">
        <v>41</v>
      </c>
      <c r="S401" s="52" t="s">
        <v>41</v>
      </c>
      <c r="T401" s="52" t="s">
        <v>41</v>
      </c>
      <c r="U401" s="52" t="s">
        <v>41</v>
      </c>
      <c r="V401" s="52" t="s">
        <v>41</v>
      </c>
      <c r="W401" s="52" t="s">
        <v>41</v>
      </c>
      <c r="X401" s="52" t="s">
        <v>41</v>
      </c>
      <c r="Y401" s="52" t="s">
        <v>41</v>
      </c>
      <c r="Z401" s="52" t="s">
        <v>41</v>
      </c>
      <c r="AA401" s="52" t="s">
        <v>41</v>
      </c>
      <c r="AB401" s="52" t="s">
        <v>41</v>
      </c>
      <c r="AC401" s="52" t="s">
        <v>41</v>
      </c>
      <c r="AD401" s="52" t="s">
        <v>41</v>
      </c>
      <c r="AE401" s="52" t="s">
        <v>41</v>
      </c>
      <c r="AF401" s="52" t="s">
        <v>41</v>
      </c>
      <c r="AG401" s="52" t="s">
        <v>41</v>
      </c>
      <c r="AH401" s="52" t="s">
        <v>41</v>
      </c>
      <c r="AI401" s="52" t="s">
        <v>41</v>
      </c>
      <c r="AJ401" s="52" t="s">
        <v>41</v>
      </c>
      <c r="AK401" s="52" t="s">
        <v>41</v>
      </c>
      <c r="AL401" s="52" t="s">
        <v>41</v>
      </c>
      <c r="AM401" s="52" t="s">
        <v>41</v>
      </c>
      <c r="AN401" s="52" t="s">
        <v>41</v>
      </c>
      <c r="AO401" s="52" t="s">
        <v>41</v>
      </c>
      <c r="AP401" s="175"/>
      <c r="AZ401" s="34">
        <f t="shared" si="563"/>
        <v>4444.4595499999996</v>
      </c>
      <c r="BA401" s="34">
        <f t="shared" si="564"/>
        <v>0</v>
      </c>
    </row>
    <row r="402" spans="1:53" s="166" customFormat="1" ht="15.75" outlineLevel="2" x14ac:dyDescent="0.2">
      <c r="A402" s="73" t="s">
        <v>111</v>
      </c>
      <c r="B402" s="63" t="s">
        <v>673</v>
      </c>
      <c r="C402" s="58">
        <v>0</v>
      </c>
      <c r="D402" s="58">
        <f t="shared" si="492"/>
        <v>4444.4595499999996</v>
      </c>
      <c r="E402" s="58">
        <f t="shared" ref="E402" si="581">SUM(F402:H402)</f>
        <v>4444.4595499999996</v>
      </c>
      <c r="F402" s="58">
        <v>4444.4595499999996</v>
      </c>
      <c r="G402" s="58">
        <v>0</v>
      </c>
      <c r="H402" s="59">
        <v>0</v>
      </c>
      <c r="I402" s="58">
        <f t="shared" ref="I402" si="582">SUM(J402:L402)</f>
        <v>0</v>
      </c>
      <c r="J402" s="59">
        <v>0</v>
      </c>
      <c r="K402" s="59">
        <v>0</v>
      </c>
      <c r="L402" s="59">
        <v>0</v>
      </c>
      <c r="M402" s="58">
        <f t="shared" ref="M402" si="583">SUM(N402:P402)</f>
        <v>0</v>
      </c>
      <c r="N402" s="59">
        <v>0</v>
      </c>
      <c r="O402" s="59">
        <v>0</v>
      </c>
      <c r="P402" s="59">
        <v>0</v>
      </c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Z402" s="34">
        <f t="shared" si="563"/>
        <v>4444.4595499999996</v>
      </c>
      <c r="BA402" s="34">
        <f t="shared" si="564"/>
        <v>0</v>
      </c>
    </row>
    <row r="403" spans="1:53" s="173" customFormat="1" ht="15.75" outlineLevel="1" x14ac:dyDescent="0.25">
      <c r="A403" s="101" t="s">
        <v>674</v>
      </c>
      <c r="B403" s="121" t="s">
        <v>257</v>
      </c>
      <c r="C403" s="31">
        <f t="shared" si="576"/>
        <v>0</v>
      </c>
      <c r="D403" s="31">
        <f t="shared" si="492"/>
        <v>4360.6000000000004</v>
      </c>
      <c r="E403" s="31">
        <f t="shared" si="576"/>
        <v>4360.6000000000004</v>
      </c>
      <c r="F403" s="31">
        <f t="shared" si="576"/>
        <v>4360.6000000000004</v>
      </c>
      <c r="G403" s="31">
        <f t="shared" si="576"/>
        <v>0</v>
      </c>
      <c r="H403" s="31">
        <f t="shared" si="576"/>
        <v>0</v>
      </c>
      <c r="I403" s="31">
        <f t="shared" si="576"/>
        <v>0</v>
      </c>
      <c r="J403" s="31">
        <f t="shared" si="576"/>
        <v>0</v>
      </c>
      <c r="K403" s="31">
        <f t="shared" si="576"/>
        <v>0</v>
      </c>
      <c r="L403" s="31">
        <f t="shared" si="576"/>
        <v>0</v>
      </c>
      <c r="M403" s="31">
        <f t="shared" si="576"/>
        <v>0</v>
      </c>
      <c r="N403" s="31">
        <f t="shared" si="576"/>
        <v>0</v>
      </c>
      <c r="O403" s="31">
        <f t="shared" si="576"/>
        <v>0</v>
      </c>
      <c r="P403" s="31">
        <f t="shared" si="576"/>
        <v>0</v>
      </c>
      <c r="Q403" s="52" t="s">
        <v>41</v>
      </c>
      <c r="R403" s="52" t="s">
        <v>41</v>
      </c>
      <c r="S403" s="52" t="s">
        <v>41</v>
      </c>
      <c r="T403" s="52" t="s">
        <v>41</v>
      </c>
      <c r="U403" s="52" t="s">
        <v>41</v>
      </c>
      <c r="V403" s="52" t="s">
        <v>41</v>
      </c>
      <c r="W403" s="52" t="s">
        <v>41</v>
      </c>
      <c r="X403" s="52" t="s">
        <v>41</v>
      </c>
      <c r="Y403" s="52" t="s">
        <v>41</v>
      </c>
      <c r="Z403" s="52" t="s">
        <v>41</v>
      </c>
      <c r="AA403" s="52" t="s">
        <v>41</v>
      </c>
      <c r="AB403" s="52" t="s">
        <v>41</v>
      </c>
      <c r="AC403" s="52" t="s">
        <v>41</v>
      </c>
      <c r="AD403" s="52" t="s">
        <v>41</v>
      </c>
      <c r="AE403" s="52" t="s">
        <v>41</v>
      </c>
      <c r="AF403" s="52" t="s">
        <v>41</v>
      </c>
      <c r="AG403" s="52" t="s">
        <v>41</v>
      </c>
      <c r="AH403" s="52" t="s">
        <v>41</v>
      </c>
      <c r="AI403" s="52" t="s">
        <v>41</v>
      </c>
      <c r="AJ403" s="52" t="s">
        <v>41</v>
      </c>
      <c r="AK403" s="52" t="s">
        <v>41</v>
      </c>
      <c r="AL403" s="52" t="s">
        <v>41</v>
      </c>
      <c r="AM403" s="52" t="s">
        <v>41</v>
      </c>
      <c r="AN403" s="52" t="s">
        <v>41</v>
      </c>
      <c r="AO403" s="52" t="s">
        <v>41</v>
      </c>
      <c r="AP403" s="175"/>
      <c r="AZ403" s="34">
        <f t="shared" si="563"/>
        <v>4360.6000000000004</v>
      </c>
      <c r="BA403" s="34">
        <f t="shared" si="564"/>
        <v>0</v>
      </c>
    </row>
    <row r="404" spans="1:53" s="166" customFormat="1" ht="15.75" outlineLevel="2" x14ac:dyDescent="0.2">
      <c r="A404" s="56" t="s">
        <v>129</v>
      </c>
      <c r="B404" s="63" t="s">
        <v>675</v>
      </c>
      <c r="C404" s="58">
        <v>0</v>
      </c>
      <c r="D404" s="58">
        <f t="shared" si="492"/>
        <v>4360.6000000000004</v>
      </c>
      <c r="E404" s="58">
        <f t="shared" ref="E404" si="584">SUM(F404:H404)</f>
        <v>4360.6000000000004</v>
      </c>
      <c r="F404" s="58">
        <v>4360.6000000000004</v>
      </c>
      <c r="G404" s="58">
        <v>0</v>
      </c>
      <c r="H404" s="59">
        <v>0</v>
      </c>
      <c r="I404" s="58">
        <f t="shared" ref="I404" si="585">SUM(J404:L404)</f>
        <v>0</v>
      </c>
      <c r="J404" s="59">
        <v>0</v>
      </c>
      <c r="K404" s="59">
        <v>0</v>
      </c>
      <c r="L404" s="59">
        <v>0</v>
      </c>
      <c r="M404" s="58">
        <f t="shared" ref="M404" si="586">SUM(N404:P404)</f>
        <v>0</v>
      </c>
      <c r="N404" s="59">
        <v>0</v>
      </c>
      <c r="O404" s="59">
        <v>0</v>
      </c>
      <c r="P404" s="59">
        <v>0</v>
      </c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Z404" s="34">
        <f t="shared" si="563"/>
        <v>4360.6000000000004</v>
      </c>
      <c r="BA404" s="34">
        <f t="shared" si="564"/>
        <v>0</v>
      </c>
    </row>
    <row r="405" spans="1:53" s="173" customFormat="1" ht="15.75" outlineLevel="1" x14ac:dyDescent="0.25">
      <c r="A405" s="101" t="s">
        <v>676</v>
      </c>
      <c r="B405" s="121" t="s">
        <v>274</v>
      </c>
      <c r="C405" s="31">
        <f t="shared" si="576"/>
        <v>0</v>
      </c>
      <c r="D405" s="31">
        <f t="shared" si="492"/>
        <v>2999.4607299999998</v>
      </c>
      <c r="E405" s="31">
        <f t="shared" si="576"/>
        <v>2999.4607299999998</v>
      </c>
      <c r="F405" s="31">
        <f t="shared" si="576"/>
        <v>2999.4607299999998</v>
      </c>
      <c r="G405" s="31">
        <f t="shared" si="576"/>
        <v>0</v>
      </c>
      <c r="H405" s="31">
        <f t="shared" si="576"/>
        <v>0</v>
      </c>
      <c r="I405" s="31">
        <f t="shared" si="576"/>
        <v>0</v>
      </c>
      <c r="J405" s="31">
        <f t="shared" si="576"/>
        <v>0</v>
      </c>
      <c r="K405" s="31">
        <f t="shared" si="576"/>
        <v>0</v>
      </c>
      <c r="L405" s="31">
        <f t="shared" si="576"/>
        <v>0</v>
      </c>
      <c r="M405" s="31">
        <f t="shared" si="576"/>
        <v>0</v>
      </c>
      <c r="N405" s="31">
        <f t="shared" si="576"/>
        <v>0</v>
      </c>
      <c r="O405" s="31">
        <f t="shared" si="576"/>
        <v>0</v>
      </c>
      <c r="P405" s="31">
        <f t="shared" si="576"/>
        <v>0</v>
      </c>
      <c r="Q405" s="52" t="s">
        <v>41</v>
      </c>
      <c r="R405" s="52" t="s">
        <v>41</v>
      </c>
      <c r="S405" s="52" t="s">
        <v>41</v>
      </c>
      <c r="T405" s="52" t="s">
        <v>41</v>
      </c>
      <c r="U405" s="52" t="s">
        <v>41</v>
      </c>
      <c r="V405" s="52" t="s">
        <v>41</v>
      </c>
      <c r="W405" s="52" t="s">
        <v>41</v>
      </c>
      <c r="X405" s="52" t="s">
        <v>41</v>
      </c>
      <c r="Y405" s="52" t="s">
        <v>41</v>
      </c>
      <c r="Z405" s="52" t="s">
        <v>41</v>
      </c>
      <c r="AA405" s="52" t="s">
        <v>41</v>
      </c>
      <c r="AB405" s="52" t="s">
        <v>41</v>
      </c>
      <c r="AC405" s="52" t="s">
        <v>41</v>
      </c>
      <c r="AD405" s="52" t="s">
        <v>41</v>
      </c>
      <c r="AE405" s="52" t="s">
        <v>41</v>
      </c>
      <c r="AF405" s="52" t="s">
        <v>41</v>
      </c>
      <c r="AG405" s="52" t="s">
        <v>41</v>
      </c>
      <c r="AH405" s="52" t="s">
        <v>41</v>
      </c>
      <c r="AI405" s="52" t="s">
        <v>41</v>
      </c>
      <c r="AJ405" s="52" t="s">
        <v>41</v>
      </c>
      <c r="AK405" s="52" t="s">
        <v>41</v>
      </c>
      <c r="AL405" s="52" t="s">
        <v>41</v>
      </c>
      <c r="AM405" s="52" t="s">
        <v>41</v>
      </c>
      <c r="AN405" s="52" t="s">
        <v>41</v>
      </c>
      <c r="AO405" s="52" t="s">
        <v>41</v>
      </c>
      <c r="AP405" s="175"/>
      <c r="AZ405" s="34">
        <f t="shared" si="563"/>
        <v>2999.4607299999998</v>
      </c>
      <c r="BA405" s="34">
        <f t="shared" si="564"/>
        <v>0</v>
      </c>
    </row>
    <row r="406" spans="1:53" s="166" customFormat="1" ht="15.75" outlineLevel="2" x14ac:dyDescent="0.2">
      <c r="A406" s="56" t="s">
        <v>239</v>
      </c>
      <c r="B406" s="63" t="s">
        <v>677</v>
      </c>
      <c r="C406" s="58">
        <v>0</v>
      </c>
      <c r="D406" s="58">
        <f t="shared" si="492"/>
        <v>2999.4607299999998</v>
      </c>
      <c r="E406" s="58">
        <f t="shared" ref="E406" si="587">SUM(F406:H406)</f>
        <v>2999.4607299999998</v>
      </c>
      <c r="F406" s="58">
        <v>2999.4607299999998</v>
      </c>
      <c r="G406" s="58">
        <v>0</v>
      </c>
      <c r="H406" s="59">
        <v>0</v>
      </c>
      <c r="I406" s="58">
        <f t="shared" ref="I406" si="588">SUM(J406:L406)</f>
        <v>0</v>
      </c>
      <c r="J406" s="59">
        <v>0</v>
      </c>
      <c r="K406" s="59">
        <v>0</v>
      </c>
      <c r="L406" s="59">
        <v>0</v>
      </c>
      <c r="M406" s="58">
        <f t="shared" ref="M406" si="589">SUM(N406:P406)</f>
        <v>0</v>
      </c>
      <c r="N406" s="59">
        <v>0</v>
      </c>
      <c r="O406" s="59">
        <v>0</v>
      </c>
      <c r="P406" s="59">
        <v>0</v>
      </c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Z406" s="34">
        <f t="shared" si="563"/>
        <v>2999.4607299999998</v>
      </c>
      <c r="BA406" s="34">
        <f t="shared" si="564"/>
        <v>0</v>
      </c>
    </row>
    <row r="407" spans="1:53" s="173" customFormat="1" ht="15.75" outlineLevel="1" x14ac:dyDescent="0.25">
      <c r="A407" s="101" t="s">
        <v>678</v>
      </c>
      <c r="B407" s="121" t="s">
        <v>362</v>
      </c>
      <c r="C407" s="31">
        <f t="shared" si="576"/>
        <v>0</v>
      </c>
      <c r="D407" s="31">
        <f t="shared" si="492"/>
        <v>8784.2130799999995</v>
      </c>
      <c r="E407" s="31">
        <f t="shared" si="576"/>
        <v>8784.2130799999995</v>
      </c>
      <c r="F407" s="31">
        <f t="shared" si="576"/>
        <v>8784.2130799999995</v>
      </c>
      <c r="G407" s="31">
        <f t="shared" si="576"/>
        <v>0</v>
      </c>
      <c r="H407" s="31">
        <f t="shared" si="576"/>
        <v>0</v>
      </c>
      <c r="I407" s="31">
        <f t="shared" si="576"/>
        <v>0</v>
      </c>
      <c r="J407" s="31">
        <f t="shared" si="576"/>
        <v>0</v>
      </c>
      <c r="K407" s="31">
        <f t="shared" si="576"/>
        <v>0</v>
      </c>
      <c r="L407" s="31">
        <f t="shared" si="576"/>
        <v>0</v>
      </c>
      <c r="M407" s="31">
        <f t="shared" si="576"/>
        <v>0</v>
      </c>
      <c r="N407" s="31">
        <f t="shared" si="576"/>
        <v>0</v>
      </c>
      <c r="O407" s="31">
        <f t="shared" si="576"/>
        <v>0</v>
      </c>
      <c r="P407" s="31">
        <f t="shared" si="576"/>
        <v>0</v>
      </c>
      <c r="Q407" s="52" t="s">
        <v>41</v>
      </c>
      <c r="R407" s="52" t="s">
        <v>41</v>
      </c>
      <c r="S407" s="52" t="s">
        <v>41</v>
      </c>
      <c r="T407" s="52" t="s">
        <v>41</v>
      </c>
      <c r="U407" s="52" t="s">
        <v>41</v>
      </c>
      <c r="V407" s="52" t="s">
        <v>41</v>
      </c>
      <c r="W407" s="52" t="s">
        <v>41</v>
      </c>
      <c r="X407" s="52" t="s">
        <v>41</v>
      </c>
      <c r="Y407" s="52" t="s">
        <v>41</v>
      </c>
      <c r="Z407" s="52" t="s">
        <v>41</v>
      </c>
      <c r="AA407" s="52" t="s">
        <v>41</v>
      </c>
      <c r="AB407" s="52" t="s">
        <v>41</v>
      </c>
      <c r="AC407" s="52" t="s">
        <v>41</v>
      </c>
      <c r="AD407" s="52" t="s">
        <v>41</v>
      </c>
      <c r="AE407" s="52" t="s">
        <v>41</v>
      </c>
      <c r="AF407" s="52" t="s">
        <v>41</v>
      </c>
      <c r="AG407" s="52" t="s">
        <v>41</v>
      </c>
      <c r="AH407" s="52" t="s">
        <v>41</v>
      </c>
      <c r="AI407" s="52" t="s">
        <v>41</v>
      </c>
      <c r="AJ407" s="52" t="s">
        <v>41</v>
      </c>
      <c r="AK407" s="52" t="s">
        <v>41</v>
      </c>
      <c r="AL407" s="52" t="s">
        <v>41</v>
      </c>
      <c r="AM407" s="52" t="s">
        <v>41</v>
      </c>
      <c r="AN407" s="52" t="s">
        <v>41</v>
      </c>
      <c r="AO407" s="52" t="s">
        <v>41</v>
      </c>
      <c r="AP407" s="175"/>
      <c r="AZ407" s="34">
        <f t="shared" si="563"/>
        <v>8784.2130799999995</v>
      </c>
      <c r="BA407" s="34">
        <f t="shared" si="564"/>
        <v>0</v>
      </c>
    </row>
    <row r="408" spans="1:53" s="166" customFormat="1" ht="15.75" outlineLevel="2" x14ac:dyDescent="0.2">
      <c r="A408" s="98" t="s">
        <v>246</v>
      </c>
      <c r="B408" s="63" t="s">
        <v>679</v>
      </c>
      <c r="C408" s="58">
        <v>0</v>
      </c>
      <c r="D408" s="58">
        <f t="shared" si="492"/>
        <v>8784.2130799999995</v>
      </c>
      <c r="E408" s="58">
        <f t="shared" ref="E408" si="590">SUM(F408:H408)</f>
        <v>8784.2130799999995</v>
      </c>
      <c r="F408" s="58">
        <v>8784.2130799999995</v>
      </c>
      <c r="G408" s="58">
        <v>0</v>
      </c>
      <c r="H408" s="59">
        <v>0</v>
      </c>
      <c r="I408" s="58">
        <f t="shared" ref="I408" si="591">SUM(J408:L408)</f>
        <v>0</v>
      </c>
      <c r="J408" s="59">
        <v>0</v>
      </c>
      <c r="K408" s="59">
        <v>0</v>
      </c>
      <c r="L408" s="59">
        <v>0</v>
      </c>
      <c r="M408" s="58">
        <f t="shared" ref="M408" si="592">SUM(N408:P408)</f>
        <v>0</v>
      </c>
      <c r="N408" s="59">
        <v>0</v>
      </c>
      <c r="O408" s="59">
        <v>0</v>
      </c>
      <c r="P408" s="59">
        <v>0</v>
      </c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Z408" s="34">
        <f t="shared" si="563"/>
        <v>8784.2130799999995</v>
      </c>
      <c r="BA408" s="34">
        <f t="shared" si="564"/>
        <v>0</v>
      </c>
    </row>
    <row r="409" spans="1:53" s="173" customFormat="1" ht="15.75" outlineLevel="1" x14ac:dyDescent="0.25">
      <c r="A409" s="101" t="s">
        <v>680</v>
      </c>
      <c r="B409" s="121" t="s">
        <v>681</v>
      </c>
      <c r="C409" s="31">
        <f t="shared" si="576"/>
        <v>0</v>
      </c>
      <c r="D409" s="31">
        <f t="shared" ref="D409:D412" si="593">E409+I409+M409</f>
        <v>310113.84826999996</v>
      </c>
      <c r="E409" s="31">
        <f t="shared" si="576"/>
        <v>310113.84826999996</v>
      </c>
      <c r="F409" s="31">
        <f t="shared" si="576"/>
        <v>205378.34130999999</v>
      </c>
      <c r="G409" s="31">
        <f t="shared" si="576"/>
        <v>48193.5</v>
      </c>
      <c r="H409" s="31">
        <f t="shared" si="576"/>
        <v>56542.006959999999</v>
      </c>
      <c r="I409" s="31">
        <f t="shared" si="576"/>
        <v>0</v>
      </c>
      <c r="J409" s="31">
        <f t="shared" si="576"/>
        <v>0</v>
      </c>
      <c r="K409" s="31">
        <f t="shared" si="576"/>
        <v>0</v>
      </c>
      <c r="L409" s="31">
        <f t="shared" si="576"/>
        <v>0</v>
      </c>
      <c r="M409" s="31">
        <f t="shared" si="576"/>
        <v>0</v>
      </c>
      <c r="N409" s="31">
        <f t="shared" si="576"/>
        <v>0</v>
      </c>
      <c r="O409" s="31">
        <f t="shared" si="576"/>
        <v>0</v>
      </c>
      <c r="P409" s="31">
        <f t="shared" si="576"/>
        <v>0</v>
      </c>
      <c r="Q409" s="52" t="s">
        <v>41</v>
      </c>
      <c r="R409" s="52" t="s">
        <v>41</v>
      </c>
      <c r="S409" s="52" t="s">
        <v>41</v>
      </c>
      <c r="T409" s="52" t="s">
        <v>41</v>
      </c>
      <c r="U409" s="52" t="s">
        <v>41</v>
      </c>
      <c r="V409" s="52" t="s">
        <v>41</v>
      </c>
      <c r="W409" s="52" t="s">
        <v>41</v>
      </c>
      <c r="X409" s="52" t="s">
        <v>41</v>
      </c>
      <c r="Y409" s="52" t="s">
        <v>41</v>
      </c>
      <c r="Z409" s="52" t="s">
        <v>41</v>
      </c>
      <c r="AA409" s="52" t="s">
        <v>41</v>
      </c>
      <c r="AB409" s="52" t="s">
        <v>41</v>
      </c>
      <c r="AC409" s="52" t="s">
        <v>41</v>
      </c>
      <c r="AD409" s="52" t="s">
        <v>41</v>
      </c>
      <c r="AE409" s="52" t="s">
        <v>41</v>
      </c>
      <c r="AF409" s="52" t="s">
        <v>41</v>
      </c>
      <c r="AG409" s="52" t="s">
        <v>41</v>
      </c>
      <c r="AH409" s="52" t="s">
        <v>41</v>
      </c>
      <c r="AI409" s="52" t="s">
        <v>41</v>
      </c>
      <c r="AJ409" s="52" t="s">
        <v>41</v>
      </c>
      <c r="AK409" s="52" t="s">
        <v>41</v>
      </c>
      <c r="AL409" s="52" t="s">
        <v>41</v>
      </c>
      <c r="AM409" s="52" t="s">
        <v>41</v>
      </c>
      <c r="AN409" s="52" t="s">
        <v>41</v>
      </c>
      <c r="AO409" s="52" t="s">
        <v>41</v>
      </c>
      <c r="AP409" s="175"/>
      <c r="AZ409" s="34">
        <f t="shared" si="563"/>
        <v>310113.84826999996</v>
      </c>
      <c r="BA409" s="34">
        <f t="shared" si="564"/>
        <v>0</v>
      </c>
    </row>
    <row r="410" spans="1:53" s="166" customFormat="1" ht="15.75" outlineLevel="2" x14ac:dyDescent="0.2">
      <c r="A410" s="99" t="s">
        <v>254</v>
      </c>
      <c r="B410" s="63" t="s">
        <v>682</v>
      </c>
      <c r="C410" s="58">
        <v>0</v>
      </c>
      <c r="D410" s="58">
        <f t="shared" si="593"/>
        <v>310113.84826999996</v>
      </c>
      <c r="E410" s="58">
        <f t="shared" ref="E410:E412" si="594">SUM(F410:H410)</f>
        <v>310113.84826999996</v>
      </c>
      <c r="F410" s="58">
        <v>205378.34130999999</v>
      </c>
      <c r="G410" s="58">
        <v>48193.5</v>
      </c>
      <c r="H410" s="59">
        <v>56542.006959999999</v>
      </c>
      <c r="I410" s="58">
        <f t="shared" ref="I410:I412" si="595">SUM(J410:L410)</f>
        <v>0</v>
      </c>
      <c r="J410" s="59">
        <v>0</v>
      </c>
      <c r="K410" s="59">
        <v>0</v>
      </c>
      <c r="L410" s="59">
        <v>0</v>
      </c>
      <c r="M410" s="58">
        <f t="shared" ref="M410:M412" si="596">SUM(N410:P410)</f>
        <v>0</v>
      </c>
      <c r="N410" s="59">
        <v>0</v>
      </c>
      <c r="O410" s="59">
        <v>0</v>
      </c>
      <c r="P410" s="59">
        <v>0</v>
      </c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Z410" s="34">
        <f t="shared" si="563"/>
        <v>310113.84826999996</v>
      </c>
      <c r="BA410" s="34">
        <f t="shared" si="564"/>
        <v>0</v>
      </c>
    </row>
    <row r="411" spans="1:53" s="54" customFormat="1" ht="15.75" outlineLevel="1" x14ac:dyDescent="0.2">
      <c r="A411" s="29">
        <v>7</v>
      </c>
      <c r="B411" s="101" t="s">
        <v>683</v>
      </c>
      <c r="C411" s="31">
        <f>C412</f>
        <v>0</v>
      </c>
      <c r="D411" s="31">
        <f t="shared" si="593"/>
        <v>550589.51939999999</v>
      </c>
      <c r="E411" s="31">
        <f t="shared" ref="E411:P411" si="597">E412</f>
        <v>550589.51939999999</v>
      </c>
      <c r="F411" s="31">
        <f t="shared" si="597"/>
        <v>300000</v>
      </c>
      <c r="G411" s="31">
        <f t="shared" si="597"/>
        <v>0</v>
      </c>
      <c r="H411" s="31">
        <f t="shared" si="597"/>
        <v>250589.51939999999</v>
      </c>
      <c r="I411" s="31">
        <f t="shared" si="597"/>
        <v>0</v>
      </c>
      <c r="J411" s="31">
        <f t="shared" si="597"/>
        <v>0</v>
      </c>
      <c r="K411" s="31">
        <f t="shared" si="597"/>
        <v>0</v>
      </c>
      <c r="L411" s="31">
        <f t="shared" si="597"/>
        <v>0</v>
      </c>
      <c r="M411" s="31">
        <f t="shared" si="597"/>
        <v>0</v>
      </c>
      <c r="N411" s="31">
        <f t="shared" si="597"/>
        <v>0</v>
      </c>
      <c r="O411" s="31">
        <f t="shared" si="597"/>
        <v>0</v>
      </c>
      <c r="P411" s="31">
        <f t="shared" si="597"/>
        <v>0</v>
      </c>
      <c r="Q411" s="52" t="s">
        <v>41</v>
      </c>
      <c r="R411" s="52" t="s">
        <v>41</v>
      </c>
      <c r="S411" s="52" t="s">
        <v>41</v>
      </c>
      <c r="T411" s="52" t="s">
        <v>41</v>
      </c>
      <c r="U411" s="52" t="s">
        <v>41</v>
      </c>
      <c r="V411" s="52" t="s">
        <v>41</v>
      </c>
      <c r="W411" s="52" t="s">
        <v>41</v>
      </c>
      <c r="X411" s="52" t="s">
        <v>41</v>
      </c>
      <c r="Y411" s="52" t="s">
        <v>41</v>
      </c>
      <c r="Z411" s="52" t="s">
        <v>41</v>
      </c>
      <c r="AA411" s="52" t="s">
        <v>41</v>
      </c>
      <c r="AB411" s="52" t="s">
        <v>41</v>
      </c>
      <c r="AC411" s="52" t="s">
        <v>41</v>
      </c>
      <c r="AD411" s="52" t="s">
        <v>41</v>
      </c>
      <c r="AE411" s="52" t="s">
        <v>41</v>
      </c>
      <c r="AF411" s="52" t="s">
        <v>41</v>
      </c>
      <c r="AG411" s="52" t="s">
        <v>41</v>
      </c>
      <c r="AH411" s="52" t="s">
        <v>41</v>
      </c>
      <c r="AI411" s="52" t="s">
        <v>41</v>
      </c>
      <c r="AJ411" s="52" t="s">
        <v>41</v>
      </c>
      <c r="AK411" s="52" t="s">
        <v>41</v>
      </c>
      <c r="AL411" s="52" t="s">
        <v>41</v>
      </c>
      <c r="AM411" s="52" t="s">
        <v>41</v>
      </c>
      <c r="AN411" s="52" t="s">
        <v>41</v>
      </c>
      <c r="AO411" s="52" t="s">
        <v>41</v>
      </c>
      <c r="AP411" s="53"/>
      <c r="AZ411" s="34">
        <f t="shared" si="563"/>
        <v>550589.51939999999</v>
      </c>
      <c r="BA411" s="34">
        <f t="shared" si="564"/>
        <v>0</v>
      </c>
    </row>
    <row r="412" spans="1:53" s="95" customFormat="1" ht="15.75" outlineLevel="2" x14ac:dyDescent="0.2">
      <c r="A412" s="99" t="s">
        <v>258</v>
      </c>
      <c r="B412" s="63" t="s">
        <v>684</v>
      </c>
      <c r="C412" s="58">
        <v>0</v>
      </c>
      <c r="D412" s="58">
        <f t="shared" si="593"/>
        <v>550589.51939999999</v>
      </c>
      <c r="E412" s="58">
        <f t="shared" si="594"/>
        <v>550589.51939999999</v>
      </c>
      <c r="F412" s="58">
        <v>300000</v>
      </c>
      <c r="G412" s="58">
        <v>0</v>
      </c>
      <c r="H412" s="58">
        <v>250589.51939999999</v>
      </c>
      <c r="I412" s="58">
        <f t="shared" si="595"/>
        <v>0</v>
      </c>
      <c r="J412" s="58">
        <v>0</v>
      </c>
      <c r="K412" s="58">
        <v>0</v>
      </c>
      <c r="L412" s="58">
        <v>0</v>
      </c>
      <c r="M412" s="58">
        <f t="shared" si="596"/>
        <v>0</v>
      </c>
      <c r="N412" s="58">
        <v>0</v>
      </c>
      <c r="O412" s="58">
        <v>0</v>
      </c>
      <c r="P412" s="58">
        <v>0</v>
      </c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185"/>
      <c r="AZ412" s="34">
        <f t="shared" si="563"/>
        <v>550589.51939999999</v>
      </c>
      <c r="BA412" s="34">
        <f t="shared" si="564"/>
        <v>0</v>
      </c>
    </row>
    <row r="413" spans="1:53" x14ac:dyDescent="0.2">
      <c r="G413" s="205"/>
    </row>
  </sheetData>
  <autoFilter ref="A14:IK412"/>
  <mergeCells count="21">
    <mergeCell ref="J12:L12"/>
    <mergeCell ref="M12:M13"/>
    <mergeCell ref="N12:P12"/>
    <mergeCell ref="A2:P2"/>
    <mergeCell ref="C12:D12"/>
    <mergeCell ref="AJ12:AO12"/>
    <mergeCell ref="E1:H1"/>
    <mergeCell ref="A12:A13"/>
    <mergeCell ref="B12:B13"/>
    <mergeCell ref="E12:E13"/>
    <mergeCell ref="F12:H12"/>
    <mergeCell ref="Q12:Q13"/>
    <mergeCell ref="R12:R13"/>
    <mergeCell ref="S12:U12"/>
    <mergeCell ref="V12:W12"/>
    <mergeCell ref="X12:X13"/>
    <mergeCell ref="Y12:AA12"/>
    <mergeCell ref="AB12:AB13"/>
    <mergeCell ref="AC12:AF12"/>
    <mergeCell ref="AG12:AI12"/>
    <mergeCell ref="I12:I13"/>
  </mergeCells>
  <printOptions horizontalCentered="1"/>
  <pageMargins left="0.23622047244094491" right="0.23622047244094491" top="1.1811023622047245" bottom="0.78740157480314965" header="0.31496062992125984" footer="0.31496062992125984"/>
  <pageSetup paperSize="8" scale="37" firstPageNumber="114" fitToWidth="0" orientation="landscape" useFirstPageNumber="1" r:id="rId1"/>
  <headerFooter alignWithMargins="0">
    <oddHeader>&amp;C&amp;"Times New Roman,обычный"&amp;16&amp;P</oddHeader>
    <firstHeader>&amp;C&amp;P</firstHeader>
  </headerFooter>
  <colBreaks count="1" manualBreakCount="1">
    <brk id="16" max="4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IB399"/>
  <sheetViews>
    <sheetView view="pageBreakPreview" zoomScale="85" zoomScaleNormal="75" zoomScaleSheetLayoutView="85" zoomScalePageLayoutView="55" workbookViewId="0">
      <pane ySplit="6" topLeftCell="A34" activePane="bottomLeft" state="frozen"/>
      <selection pane="bottomLeft" activeCell="B50" sqref="B50"/>
    </sheetView>
  </sheetViews>
  <sheetFormatPr defaultColWidth="8.85546875" defaultRowHeight="12.75" outlineLevelRow="2" outlineLevelCol="1" x14ac:dyDescent="0.2"/>
  <cols>
    <col min="1" max="1" width="16.28515625" style="203" bestFit="1" customWidth="1"/>
    <col min="2" max="2" width="132.42578125" style="65" customWidth="1"/>
    <col min="3" max="3" width="15.5703125" style="204" customWidth="1"/>
    <col min="4" max="4" width="19.42578125" style="65" bestFit="1" customWidth="1"/>
    <col min="5" max="5" width="18.42578125" style="65" customWidth="1" outlineLevel="1"/>
    <col min="6" max="6" width="21.140625" style="65" customWidth="1" outlineLevel="1"/>
    <col min="7" max="7" width="15.7109375" style="65" customWidth="1" outlineLevel="1"/>
    <col min="8" max="8" width="20" style="65" hidden="1" customWidth="1"/>
    <col min="9" max="9" width="22.42578125" style="65" hidden="1" customWidth="1"/>
    <col min="10" max="10" width="21.28515625" style="65" hidden="1" customWidth="1"/>
    <col min="11" max="11" width="22.140625" style="65" hidden="1" customWidth="1"/>
    <col min="12" max="12" width="22.85546875" style="65" hidden="1" customWidth="1"/>
    <col min="13" max="13" width="22.42578125" style="65" hidden="1" customWidth="1"/>
    <col min="14" max="14" width="21.42578125" style="79" hidden="1" customWidth="1"/>
    <col min="15" max="15" width="18.85546875" style="7" hidden="1" customWidth="1" outlineLevel="1"/>
    <col min="16" max="16" width="13.140625" style="7" hidden="1" customWidth="1" outlineLevel="1"/>
    <col min="17" max="17" width="12.28515625" style="7" hidden="1" customWidth="1" outlineLevel="1"/>
    <col min="18" max="18" width="15.85546875" style="7" hidden="1" customWidth="1" outlineLevel="1"/>
    <col min="19" max="19" width="17.7109375" style="7" hidden="1" customWidth="1" outlineLevel="1"/>
    <col min="20" max="20" width="26.140625" style="7" hidden="1" customWidth="1" collapsed="1"/>
    <col min="21" max="21" width="24" style="7" hidden="1" customWidth="1"/>
    <col min="22" max="22" width="23" style="7" hidden="1" customWidth="1"/>
    <col min="23" max="23" width="22.140625" style="7" hidden="1" customWidth="1"/>
    <col min="24" max="24" width="17.140625" style="7" hidden="1" customWidth="1"/>
    <col min="25" max="25" width="16.7109375" style="7" hidden="1" customWidth="1"/>
    <col min="26" max="26" width="24.5703125" style="7" hidden="1" customWidth="1"/>
    <col min="27" max="27" width="17" style="7" hidden="1" customWidth="1"/>
    <col min="28" max="29" width="16.140625" style="7" hidden="1" customWidth="1"/>
    <col min="30" max="30" width="14" style="7" hidden="1" customWidth="1"/>
    <col min="31" max="31" width="13.5703125" style="7" hidden="1" customWidth="1"/>
    <col min="32" max="32" width="16.42578125" style="7" hidden="1" customWidth="1"/>
    <col min="33" max="33" width="95.28515625" style="79" customWidth="1"/>
    <col min="34" max="34" width="15" style="7" customWidth="1"/>
    <col min="35" max="38" width="8.85546875" style="7" customWidth="1"/>
    <col min="39" max="39" width="12.42578125" style="7" customWidth="1"/>
    <col min="40" max="40" width="26.140625" style="7" customWidth="1"/>
    <col min="41" max="41" width="10.140625" style="7" customWidth="1"/>
    <col min="42" max="42" width="8.85546875" style="7" customWidth="1"/>
    <col min="43" max="43" width="11" style="7" bestFit="1" customWidth="1"/>
    <col min="44" max="241" width="8.85546875" style="7"/>
    <col min="242" max="242" width="4.85546875" style="7" customWidth="1"/>
    <col min="243" max="243" width="44.28515625" style="7" customWidth="1"/>
    <col min="244" max="244" width="11.42578125" style="7" customWidth="1"/>
    <col min="245" max="245" width="15.42578125" style="7" customWidth="1"/>
    <col min="246" max="246" width="14.140625" style="7" customWidth="1"/>
    <col min="247" max="247" width="14.5703125" style="7" customWidth="1"/>
    <col min="248" max="248" width="29.28515625" style="7" customWidth="1"/>
    <col min="249" max="249" width="12.42578125" style="7" customWidth="1"/>
    <col min="250" max="250" width="18.7109375" style="7" customWidth="1"/>
    <col min="251" max="251" width="14.5703125" style="7" customWidth="1"/>
    <col min="252" max="252" width="14.7109375" style="7" customWidth="1"/>
    <col min="253" max="253" width="16" style="7" customWidth="1"/>
    <col min="254" max="497" width="8.85546875" style="7"/>
    <col min="498" max="498" width="4.85546875" style="7" customWidth="1"/>
    <col min="499" max="499" width="44.28515625" style="7" customWidth="1"/>
    <col min="500" max="500" width="11.42578125" style="7" customWidth="1"/>
    <col min="501" max="501" width="15.42578125" style="7" customWidth="1"/>
    <col min="502" max="502" width="14.140625" style="7" customWidth="1"/>
    <col min="503" max="503" width="14.5703125" style="7" customWidth="1"/>
    <col min="504" max="504" width="29.28515625" style="7" customWidth="1"/>
    <col min="505" max="505" width="12.42578125" style="7" customWidth="1"/>
    <col min="506" max="506" width="18.7109375" style="7" customWidth="1"/>
    <col min="507" max="507" width="14.5703125" style="7" customWidth="1"/>
    <col min="508" max="508" width="14.7109375" style="7" customWidth="1"/>
    <col min="509" max="509" width="16" style="7" customWidth="1"/>
    <col min="510" max="753" width="8.85546875" style="7"/>
    <col min="754" max="754" width="4.85546875" style="7" customWidth="1"/>
    <col min="755" max="755" width="44.28515625" style="7" customWidth="1"/>
    <col min="756" max="756" width="11.42578125" style="7" customWidth="1"/>
    <col min="757" max="757" width="15.42578125" style="7" customWidth="1"/>
    <col min="758" max="758" width="14.140625" style="7" customWidth="1"/>
    <col min="759" max="759" width="14.5703125" style="7" customWidth="1"/>
    <col min="760" max="760" width="29.28515625" style="7" customWidth="1"/>
    <col min="761" max="761" width="12.42578125" style="7" customWidth="1"/>
    <col min="762" max="762" width="18.7109375" style="7" customWidth="1"/>
    <col min="763" max="763" width="14.5703125" style="7" customWidth="1"/>
    <col min="764" max="764" width="14.7109375" style="7" customWidth="1"/>
    <col min="765" max="765" width="16" style="7" customWidth="1"/>
    <col min="766" max="1009" width="8.85546875" style="7"/>
    <col min="1010" max="1010" width="4.85546875" style="7" customWidth="1"/>
    <col min="1011" max="1011" width="44.28515625" style="7" customWidth="1"/>
    <col min="1012" max="1012" width="11.42578125" style="7" customWidth="1"/>
    <col min="1013" max="1013" width="15.42578125" style="7" customWidth="1"/>
    <col min="1014" max="1014" width="14.140625" style="7" customWidth="1"/>
    <col min="1015" max="1015" width="14.5703125" style="7" customWidth="1"/>
    <col min="1016" max="1016" width="29.28515625" style="7" customWidth="1"/>
    <col min="1017" max="1017" width="12.42578125" style="7" customWidth="1"/>
    <col min="1018" max="1018" width="18.7109375" style="7" customWidth="1"/>
    <col min="1019" max="1019" width="14.5703125" style="7" customWidth="1"/>
    <col min="1020" max="1020" width="14.7109375" style="7" customWidth="1"/>
    <col min="1021" max="1021" width="16" style="7" customWidth="1"/>
    <col min="1022" max="1265" width="8.85546875" style="7"/>
    <col min="1266" max="1266" width="4.85546875" style="7" customWidth="1"/>
    <col min="1267" max="1267" width="44.28515625" style="7" customWidth="1"/>
    <col min="1268" max="1268" width="11.42578125" style="7" customWidth="1"/>
    <col min="1269" max="1269" width="15.42578125" style="7" customWidth="1"/>
    <col min="1270" max="1270" width="14.140625" style="7" customWidth="1"/>
    <col min="1271" max="1271" width="14.5703125" style="7" customWidth="1"/>
    <col min="1272" max="1272" width="29.28515625" style="7" customWidth="1"/>
    <col min="1273" max="1273" width="12.42578125" style="7" customWidth="1"/>
    <col min="1274" max="1274" width="18.7109375" style="7" customWidth="1"/>
    <col min="1275" max="1275" width="14.5703125" style="7" customWidth="1"/>
    <col min="1276" max="1276" width="14.7109375" style="7" customWidth="1"/>
    <col min="1277" max="1277" width="16" style="7" customWidth="1"/>
    <col min="1278" max="1521" width="8.85546875" style="7"/>
    <col min="1522" max="1522" width="4.85546875" style="7" customWidth="1"/>
    <col min="1523" max="1523" width="44.28515625" style="7" customWidth="1"/>
    <col min="1524" max="1524" width="11.42578125" style="7" customWidth="1"/>
    <col min="1525" max="1525" width="15.42578125" style="7" customWidth="1"/>
    <col min="1526" max="1526" width="14.140625" style="7" customWidth="1"/>
    <col min="1527" max="1527" width="14.5703125" style="7" customWidth="1"/>
    <col min="1528" max="1528" width="29.28515625" style="7" customWidth="1"/>
    <col min="1529" max="1529" width="12.42578125" style="7" customWidth="1"/>
    <col min="1530" max="1530" width="18.7109375" style="7" customWidth="1"/>
    <col min="1531" max="1531" width="14.5703125" style="7" customWidth="1"/>
    <col min="1532" max="1532" width="14.7109375" style="7" customWidth="1"/>
    <col min="1533" max="1533" width="16" style="7" customWidth="1"/>
    <col min="1534" max="1777" width="8.85546875" style="7"/>
    <col min="1778" max="1778" width="4.85546875" style="7" customWidth="1"/>
    <col min="1779" max="1779" width="44.28515625" style="7" customWidth="1"/>
    <col min="1780" max="1780" width="11.42578125" style="7" customWidth="1"/>
    <col min="1781" max="1781" width="15.42578125" style="7" customWidth="1"/>
    <col min="1782" max="1782" width="14.140625" style="7" customWidth="1"/>
    <col min="1783" max="1783" width="14.5703125" style="7" customWidth="1"/>
    <col min="1784" max="1784" width="29.28515625" style="7" customWidth="1"/>
    <col min="1785" max="1785" width="12.42578125" style="7" customWidth="1"/>
    <col min="1786" max="1786" width="18.7109375" style="7" customWidth="1"/>
    <col min="1787" max="1787" width="14.5703125" style="7" customWidth="1"/>
    <col min="1788" max="1788" width="14.7109375" style="7" customWidth="1"/>
    <col min="1789" max="1789" width="16" style="7" customWidth="1"/>
    <col min="1790" max="2033" width="8.85546875" style="7"/>
    <col min="2034" max="2034" width="4.85546875" style="7" customWidth="1"/>
    <col min="2035" max="2035" width="44.28515625" style="7" customWidth="1"/>
    <col min="2036" max="2036" width="11.42578125" style="7" customWidth="1"/>
    <col min="2037" max="2037" width="15.42578125" style="7" customWidth="1"/>
    <col min="2038" max="2038" width="14.140625" style="7" customWidth="1"/>
    <col min="2039" max="2039" width="14.5703125" style="7" customWidth="1"/>
    <col min="2040" max="2040" width="29.28515625" style="7" customWidth="1"/>
    <col min="2041" max="2041" width="12.42578125" style="7" customWidth="1"/>
    <col min="2042" max="2042" width="18.7109375" style="7" customWidth="1"/>
    <col min="2043" max="2043" width="14.5703125" style="7" customWidth="1"/>
    <col min="2044" max="2044" width="14.7109375" style="7" customWidth="1"/>
    <col min="2045" max="2045" width="16" style="7" customWidth="1"/>
    <col min="2046" max="2289" width="8.85546875" style="7"/>
    <col min="2290" max="2290" width="4.85546875" style="7" customWidth="1"/>
    <col min="2291" max="2291" width="44.28515625" style="7" customWidth="1"/>
    <col min="2292" max="2292" width="11.42578125" style="7" customWidth="1"/>
    <col min="2293" max="2293" width="15.42578125" style="7" customWidth="1"/>
    <col min="2294" max="2294" width="14.140625" style="7" customWidth="1"/>
    <col min="2295" max="2295" width="14.5703125" style="7" customWidth="1"/>
    <col min="2296" max="2296" width="29.28515625" style="7" customWidth="1"/>
    <col min="2297" max="2297" width="12.42578125" style="7" customWidth="1"/>
    <col min="2298" max="2298" width="18.7109375" style="7" customWidth="1"/>
    <col min="2299" max="2299" width="14.5703125" style="7" customWidth="1"/>
    <col min="2300" max="2300" width="14.7109375" style="7" customWidth="1"/>
    <col min="2301" max="2301" width="16" style="7" customWidth="1"/>
    <col min="2302" max="2545" width="8.85546875" style="7"/>
    <col min="2546" max="2546" width="4.85546875" style="7" customWidth="1"/>
    <col min="2547" max="2547" width="44.28515625" style="7" customWidth="1"/>
    <col min="2548" max="2548" width="11.42578125" style="7" customWidth="1"/>
    <col min="2549" max="2549" width="15.42578125" style="7" customWidth="1"/>
    <col min="2550" max="2550" width="14.140625" style="7" customWidth="1"/>
    <col min="2551" max="2551" width="14.5703125" style="7" customWidth="1"/>
    <col min="2552" max="2552" width="29.28515625" style="7" customWidth="1"/>
    <col min="2553" max="2553" width="12.42578125" style="7" customWidth="1"/>
    <col min="2554" max="2554" width="18.7109375" style="7" customWidth="1"/>
    <col min="2555" max="2555" width="14.5703125" style="7" customWidth="1"/>
    <col min="2556" max="2556" width="14.7109375" style="7" customWidth="1"/>
    <col min="2557" max="2557" width="16" style="7" customWidth="1"/>
    <col min="2558" max="2801" width="8.85546875" style="7"/>
    <col min="2802" max="2802" width="4.85546875" style="7" customWidth="1"/>
    <col min="2803" max="2803" width="44.28515625" style="7" customWidth="1"/>
    <col min="2804" max="2804" width="11.42578125" style="7" customWidth="1"/>
    <col min="2805" max="2805" width="15.42578125" style="7" customWidth="1"/>
    <col min="2806" max="2806" width="14.140625" style="7" customWidth="1"/>
    <col min="2807" max="2807" width="14.5703125" style="7" customWidth="1"/>
    <col min="2808" max="2808" width="29.28515625" style="7" customWidth="1"/>
    <col min="2809" max="2809" width="12.42578125" style="7" customWidth="1"/>
    <col min="2810" max="2810" width="18.7109375" style="7" customWidth="1"/>
    <col min="2811" max="2811" width="14.5703125" style="7" customWidth="1"/>
    <col min="2812" max="2812" width="14.7109375" style="7" customWidth="1"/>
    <col min="2813" max="2813" width="16" style="7" customWidth="1"/>
    <col min="2814" max="3057" width="8.85546875" style="7"/>
    <col min="3058" max="3058" width="4.85546875" style="7" customWidth="1"/>
    <col min="3059" max="3059" width="44.28515625" style="7" customWidth="1"/>
    <col min="3060" max="3060" width="11.42578125" style="7" customWidth="1"/>
    <col min="3061" max="3061" width="15.42578125" style="7" customWidth="1"/>
    <col min="3062" max="3062" width="14.140625" style="7" customWidth="1"/>
    <col min="3063" max="3063" width="14.5703125" style="7" customWidth="1"/>
    <col min="3064" max="3064" width="29.28515625" style="7" customWidth="1"/>
    <col min="3065" max="3065" width="12.42578125" style="7" customWidth="1"/>
    <col min="3066" max="3066" width="18.7109375" style="7" customWidth="1"/>
    <col min="3067" max="3067" width="14.5703125" style="7" customWidth="1"/>
    <col min="3068" max="3068" width="14.7109375" style="7" customWidth="1"/>
    <col min="3069" max="3069" width="16" style="7" customWidth="1"/>
    <col min="3070" max="3313" width="8.85546875" style="7"/>
    <col min="3314" max="3314" width="4.85546875" style="7" customWidth="1"/>
    <col min="3315" max="3315" width="44.28515625" style="7" customWidth="1"/>
    <col min="3316" max="3316" width="11.42578125" style="7" customWidth="1"/>
    <col min="3317" max="3317" width="15.42578125" style="7" customWidth="1"/>
    <col min="3318" max="3318" width="14.140625" style="7" customWidth="1"/>
    <col min="3319" max="3319" width="14.5703125" style="7" customWidth="1"/>
    <col min="3320" max="3320" width="29.28515625" style="7" customWidth="1"/>
    <col min="3321" max="3321" width="12.42578125" style="7" customWidth="1"/>
    <col min="3322" max="3322" width="18.7109375" style="7" customWidth="1"/>
    <col min="3323" max="3323" width="14.5703125" style="7" customWidth="1"/>
    <col min="3324" max="3324" width="14.7109375" style="7" customWidth="1"/>
    <col min="3325" max="3325" width="16" style="7" customWidth="1"/>
    <col min="3326" max="3569" width="8.85546875" style="7"/>
    <col min="3570" max="3570" width="4.85546875" style="7" customWidth="1"/>
    <col min="3571" max="3571" width="44.28515625" style="7" customWidth="1"/>
    <col min="3572" max="3572" width="11.42578125" style="7" customWidth="1"/>
    <col min="3573" max="3573" width="15.42578125" style="7" customWidth="1"/>
    <col min="3574" max="3574" width="14.140625" style="7" customWidth="1"/>
    <col min="3575" max="3575" width="14.5703125" style="7" customWidth="1"/>
    <col min="3576" max="3576" width="29.28515625" style="7" customWidth="1"/>
    <col min="3577" max="3577" width="12.42578125" style="7" customWidth="1"/>
    <col min="3578" max="3578" width="18.7109375" style="7" customWidth="1"/>
    <col min="3579" max="3579" width="14.5703125" style="7" customWidth="1"/>
    <col min="3580" max="3580" width="14.7109375" style="7" customWidth="1"/>
    <col min="3581" max="3581" width="16" style="7" customWidth="1"/>
    <col min="3582" max="3825" width="8.85546875" style="7"/>
    <col min="3826" max="3826" width="4.85546875" style="7" customWidth="1"/>
    <col min="3827" max="3827" width="44.28515625" style="7" customWidth="1"/>
    <col min="3828" max="3828" width="11.42578125" style="7" customWidth="1"/>
    <col min="3829" max="3829" width="15.42578125" style="7" customWidth="1"/>
    <col min="3830" max="3830" width="14.140625" style="7" customWidth="1"/>
    <col min="3831" max="3831" width="14.5703125" style="7" customWidth="1"/>
    <col min="3832" max="3832" width="29.28515625" style="7" customWidth="1"/>
    <col min="3833" max="3833" width="12.42578125" style="7" customWidth="1"/>
    <col min="3834" max="3834" width="18.7109375" style="7" customWidth="1"/>
    <col min="3835" max="3835" width="14.5703125" style="7" customWidth="1"/>
    <col min="3836" max="3836" width="14.7109375" style="7" customWidth="1"/>
    <col min="3837" max="3837" width="16" style="7" customWidth="1"/>
    <col min="3838" max="4081" width="8.85546875" style="7"/>
    <col min="4082" max="4082" width="4.85546875" style="7" customWidth="1"/>
    <col min="4083" max="4083" width="44.28515625" style="7" customWidth="1"/>
    <col min="4084" max="4084" width="11.42578125" style="7" customWidth="1"/>
    <col min="4085" max="4085" width="15.42578125" style="7" customWidth="1"/>
    <col min="4086" max="4086" width="14.140625" style="7" customWidth="1"/>
    <col min="4087" max="4087" width="14.5703125" style="7" customWidth="1"/>
    <col min="4088" max="4088" width="29.28515625" style="7" customWidth="1"/>
    <col min="4089" max="4089" width="12.42578125" style="7" customWidth="1"/>
    <col min="4090" max="4090" width="18.7109375" style="7" customWidth="1"/>
    <col min="4091" max="4091" width="14.5703125" style="7" customWidth="1"/>
    <col min="4092" max="4092" width="14.7109375" style="7" customWidth="1"/>
    <col min="4093" max="4093" width="16" style="7" customWidth="1"/>
    <col min="4094" max="4337" width="8.85546875" style="7"/>
    <col min="4338" max="4338" width="4.85546875" style="7" customWidth="1"/>
    <col min="4339" max="4339" width="44.28515625" style="7" customWidth="1"/>
    <col min="4340" max="4340" width="11.42578125" style="7" customWidth="1"/>
    <col min="4341" max="4341" width="15.42578125" style="7" customWidth="1"/>
    <col min="4342" max="4342" width="14.140625" style="7" customWidth="1"/>
    <col min="4343" max="4343" width="14.5703125" style="7" customWidth="1"/>
    <col min="4344" max="4344" width="29.28515625" style="7" customWidth="1"/>
    <col min="4345" max="4345" width="12.42578125" style="7" customWidth="1"/>
    <col min="4346" max="4346" width="18.7109375" style="7" customWidth="1"/>
    <col min="4347" max="4347" width="14.5703125" style="7" customWidth="1"/>
    <col min="4348" max="4348" width="14.7109375" style="7" customWidth="1"/>
    <col min="4349" max="4349" width="16" style="7" customWidth="1"/>
    <col min="4350" max="4593" width="8.85546875" style="7"/>
    <col min="4594" max="4594" width="4.85546875" style="7" customWidth="1"/>
    <col min="4595" max="4595" width="44.28515625" style="7" customWidth="1"/>
    <col min="4596" max="4596" width="11.42578125" style="7" customWidth="1"/>
    <col min="4597" max="4597" width="15.42578125" style="7" customWidth="1"/>
    <col min="4598" max="4598" width="14.140625" style="7" customWidth="1"/>
    <col min="4599" max="4599" width="14.5703125" style="7" customWidth="1"/>
    <col min="4600" max="4600" width="29.28515625" style="7" customWidth="1"/>
    <col min="4601" max="4601" width="12.42578125" style="7" customWidth="1"/>
    <col min="4602" max="4602" width="18.7109375" style="7" customWidth="1"/>
    <col min="4603" max="4603" width="14.5703125" style="7" customWidth="1"/>
    <col min="4604" max="4604" width="14.7109375" style="7" customWidth="1"/>
    <col min="4605" max="4605" width="16" style="7" customWidth="1"/>
    <col min="4606" max="4849" width="8.85546875" style="7"/>
    <col min="4850" max="4850" width="4.85546875" style="7" customWidth="1"/>
    <col min="4851" max="4851" width="44.28515625" style="7" customWidth="1"/>
    <col min="4852" max="4852" width="11.42578125" style="7" customWidth="1"/>
    <col min="4853" max="4853" width="15.42578125" style="7" customWidth="1"/>
    <col min="4854" max="4854" width="14.140625" style="7" customWidth="1"/>
    <col min="4855" max="4855" width="14.5703125" style="7" customWidth="1"/>
    <col min="4856" max="4856" width="29.28515625" style="7" customWidth="1"/>
    <col min="4857" max="4857" width="12.42578125" style="7" customWidth="1"/>
    <col min="4858" max="4858" width="18.7109375" style="7" customWidth="1"/>
    <col min="4859" max="4859" width="14.5703125" style="7" customWidth="1"/>
    <col min="4860" max="4860" width="14.7109375" style="7" customWidth="1"/>
    <col min="4861" max="4861" width="16" style="7" customWidth="1"/>
    <col min="4862" max="5105" width="8.85546875" style="7"/>
    <col min="5106" max="5106" width="4.85546875" style="7" customWidth="1"/>
    <col min="5107" max="5107" width="44.28515625" style="7" customWidth="1"/>
    <col min="5108" max="5108" width="11.42578125" style="7" customWidth="1"/>
    <col min="5109" max="5109" width="15.42578125" style="7" customWidth="1"/>
    <col min="5110" max="5110" width="14.140625" style="7" customWidth="1"/>
    <col min="5111" max="5111" width="14.5703125" style="7" customWidth="1"/>
    <col min="5112" max="5112" width="29.28515625" style="7" customWidth="1"/>
    <col min="5113" max="5113" width="12.42578125" style="7" customWidth="1"/>
    <col min="5114" max="5114" width="18.7109375" style="7" customWidth="1"/>
    <col min="5115" max="5115" width="14.5703125" style="7" customWidth="1"/>
    <col min="5116" max="5116" width="14.7109375" style="7" customWidth="1"/>
    <col min="5117" max="5117" width="16" style="7" customWidth="1"/>
    <col min="5118" max="5361" width="8.85546875" style="7"/>
    <col min="5362" max="5362" width="4.85546875" style="7" customWidth="1"/>
    <col min="5363" max="5363" width="44.28515625" style="7" customWidth="1"/>
    <col min="5364" max="5364" width="11.42578125" style="7" customWidth="1"/>
    <col min="5365" max="5365" width="15.42578125" style="7" customWidth="1"/>
    <col min="5366" max="5366" width="14.140625" style="7" customWidth="1"/>
    <col min="5367" max="5367" width="14.5703125" style="7" customWidth="1"/>
    <col min="5368" max="5368" width="29.28515625" style="7" customWidth="1"/>
    <col min="5369" max="5369" width="12.42578125" style="7" customWidth="1"/>
    <col min="5370" max="5370" width="18.7109375" style="7" customWidth="1"/>
    <col min="5371" max="5371" width="14.5703125" style="7" customWidth="1"/>
    <col min="5372" max="5372" width="14.7109375" style="7" customWidth="1"/>
    <col min="5373" max="5373" width="16" style="7" customWidth="1"/>
    <col min="5374" max="5617" width="8.85546875" style="7"/>
    <col min="5618" max="5618" width="4.85546875" style="7" customWidth="1"/>
    <col min="5619" max="5619" width="44.28515625" style="7" customWidth="1"/>
    <col min="5620" max="5620" width="11.42578125" style="7" customWidth="1"/>
    <col min="5621" max="5621" width="15.42578125" style="7" customWidth="1"/>
    <col min="5622" max="5622" width="14.140625" style="7" customWidth="1"/>
    <col min="5623" max="5623" width="14.5703125" style="7" customWidth="1"/>
    <col min="5624" max="5624" width="29.28515625" style="7" customWidth="1"/>
    <col min="5625" max="5625" width="12.42578125" style="7" customWidth="1"/>
    <col min="5626" max="5626" width="18.7109375" style="7" customWidth="1"/>
    <col min="5627" max="5627" width="14.5703125" style="7" customWidth="1"/>
    <col min="5628" max="5628" width="14.7109375" style="7" customWidth="1"/>
    <col min="5629" max="5629" width="16" style="7" customWidth="1"/>
    <col min="5630" max="5873" width="8.85546875" style="7"/>
    <col min="5874" max="5874" width="4.85546875" style="7" customWidth="1"/>
    <col min="5875" max="5875" width="44.28515625" style="7" customWidth="1"/>
    <col min="5876" max="5876" width="11.42578125" style="7" customWidth="1"/>
    <col min="5877" max="5877" width="15.42578125" style="7" customWidth="1"/>
    <col min="5878" max="5878" width="14.140625" style="7" customWidth="1"/>
    <col min="5879" max="5879" width="14.5703125" style="7" customWidth="1"/>
    <col min="5880" max="5880" width="29.28515625" style="7" customWidth="1"/>
    <col min="5881" max="5881" width="12.42578125" style="7" customWidth="1"/>
    <col min="5882" max="5882" width="18.7109375" style="7" customWidth="1"/>
    <col min="5883" max="5883" width="14.5703125" style="7" customWidth="1"/>
    <col min="5884" max="5884" width="14.7109375" style="7" customWidth="1"/>
    <col min="5885" max="5885" width="16" style="7" customWidth="1"/>
    <col min="5886" max="6129" width="8.85546875" style="7"/>
    <col min="6130" max="6130" width="4.85546875" style="7" customWidth="1"/>
    <col min="6131" max="6131" width="44.28515625" style="7" customWidth="1"/>
    <col min="6132" max="6132" width="11.42578125" style="7" customWidth="1"/>
    <col min="6133" max="6133" width="15.42578125" style="7" customWidth="1"/>
    <col min="6134" max="6134" width="14.140625" style="7" customWidth="1"/>
    <col min="6135" max="6135" width="14.5703125" style="7" customWidth="1"/>
    <col min="6136" max="6136" width="29.28515625" style="7" customWidth="1"/>
    <col min="6137" max="6137" width="12.42578125" style="7" customWidth="1"/>
    <col min="6138" max="6138" width="18.7109375" style="7" customWidth="1"/>
    <col min="6139" max="6139" width="14.5703125" style="7" customWidth="1"/>
    <col min="6140" max="6140" width="14.7109375" style="7" customWidth="1"/>
    <col min="6141" max="6141" width="16" style="7" customWidth="1"/>
    <col min="6142" max="6385" width="8.85546875" style="7"/>
    <col min="6386" max="6386" width="4.85546875" style="7" customWidth="1"/>
    <col min="6387" max="6387" width="44.28515625" style="7" customWidth="1"/>
    <col min="6388" max="6388" width="11.42578125" style="7" customWidth="1"/>
    <col min="6389" max="6389" width="15.42578125" style="7" customWidth="1"/>
    <col min="6390" max="6390" width="14.140625" style="7" customWidth="1"/>
    <col min="6391" max="6391" width="14.5703125" style="7" customWidth="1"/>
    <col min="6392" max="6392" width="29.28515625" style="7" customWidth="1"/>
    <col min="6393" max="6393" width="12.42578125" style="7" customWidth="1"/>
    <col min="6394" max="6394" width="18.7109375" style="7" customWidth="1"/>
    <col min="6395" max="6395" width="14.5703125" style="7" customWidth="1"/>
    <col min="6396" max="6396" width="14.7109375" style="7" customWidth="1"/>
    <col min="6397" max="6397" width="16" style="7" customWidth="1"/>
    <col min="6398" max="6641" width="8.85546875" style="7"/>
    <col min="6642" max="6642" width="4.85546875" style="7" customWidth="1"/>
    <col min="6643" max="6643" width="44.28515625" style="7" customWidth="1"/>
    <col min="6644" max="6644" width="11.42578125" style="7" customWidth="1"/>
    <col min="6645" max="6645" width="15.42578125" style="7" customWidth="1"/>
    <col min="6646" max="6646" width="14.140625" style="7" customWidth="1"/>
    <col min="6647" max="6647" width="14.5703125" style="7" customWidth="1"/>
    <col min="6648" max="6648" width="29.28515625" style="7" customWidth="1"/>
    <col min="6649" max="6649" width="12.42578125" style="7" customWidth="1"/>
    <col min="6650" max="6650" width="18.7109375" style="7" customWidth="1"/>
    <col min="6651" max="6651" width="14.5703125" style="7" customWidth="1"/>
    <col min="6652" max="6652" width="14.7109375" style="7" customWidth="1"/>
    <col min="6653" max="6653" width="16" style="7" customWidth="1"/>
    <col min="6654" max="6897" width="8.85546875" style="7"/>
    <col min="6898" max="6898" width="4.85546875" style="7" customWidth="1"/>
    <col min="6899" max="6899" width="44.28515625" style="7" customWidth="1"/>
    <col min="6900" max="6900" width="11.42578125" style="7" customWidth="1"/>
    <col min="6901" max="6901" width="15.42578125" style="7" customWidth="1"/>
    <col min="6902" max="6902" width="14.140625" style="7" customWidth="1"/>
    <col min="6903" max="6903" width="14.5703125" style="7" customWidth="1"/>
    <col min="6904" max="6904" width="29.28515625" style="7" customWidth="1"/>
    <col min="6905" max="6905" width="12.42578125" style="7" customWidth="1"/>
    <col min="6906" max="6906" width="18.7109375" style="7" customWidth="1"/>
    <col min="6907" max="6907" width="14.5703125" style="7" customWidth="1"/>
    <col min="6908" max="6908" width="14.7109375" style="7" customWidth="1"/>
    <col min="6909" max="6909" width="16" style="7" customWidth="1"/>
    <col min="6910" max="7153" width="8.85546875" style="7"/>
    <col min="7154" max="7154" width="4.85546875" style="7" customWidth="1"/>
    <col min="7155" max="7155" width="44.28515625" style="7" customWidth="1"/>
    <col min="7156" max="7156" width="11.42578125" style="7" customWidth="1"/>
    <col min="7157" max="7157" width="15.42578125" style="7" customWidth="1"/>
    <col min="7158" max="7158" width="14.140625" style="7" customWidth="1"/>
    <col min="7159" max="7159" width="14.5703125" style="7" customWidth="1"/>
    <col min="7160" max="7160" width="29.28515625" style="7" customWidth="1"/>
    <col min="7161" max="7161" width="12.42578125" style="7" customWidth="1"/>
    <col min="7162" max="7162" width="18.7109375" style="7" customWidth="1"/>
    <col min="7163" max="7163" width="14.5703125" style="7" customWidth="1"/>
    <col min="7164" max="7164" width="14.7109375" style="7" customWidth="1"/>
    <col min="7165" max="7165" width="16" style="7" customWidth="1"/>
    <col min="7166" max="7409" width="8.85546875" style="7"/>
    <col min="7410" max="7410" width="4.85546875" style="7" customWidth="1"/>
    <col min="7411" max="7411" width="44.28515625" style="7" customWidth="1"/>
    <col min="7412" max="7412" width="11.42578125" style="7" customWidth="1"/>
    <col min="7413" max="7413" width="15.42578125" style="7" customWidth="1"/>
    <col min="7414" max="7414" width="14.140625" style="7" customWidth="1"/>
    <col min="7415" max="7415" width="14.5703125" style="7" customWidth="1"/>
    <col min="7416" max="7416" width="29.28515625" style="7" customWidth="1"/>
    <col min="7417" max="7417" width="12.42578125" style="7" customWidth="1"/>
    <col min="7418" max="7418" width="18.7109375" style="7" customWidth="1"/>
    <col min="7419" max="7419" width="14.5703125" style="7" customWidth="1"/>
    <col min="7420" max="7420" width="14.7109375" style="7" customWidth="1"/>
    <col min="7421" max="7421" width="16" style="7" customWidth="1"/>
    <col min="7422" max="7665" width="8.85546875" style="7"/>
    <col min="7666" max="7666" width="4.85546875" style="7" customWidth="1"/>
    <col min="7667" max="7667" width="44.28515625" style="7" customWidth="1"/>
    <col min="7668" max="7668" width="11.42578125" style="7" customWidth="1"/>
    <col min="7669" max="7669" width="15.42578125" style="7" customWidth="1"/>
    <col min="7670" max="7670" width="14.140625" style="7" customWidth="1"/>
    <col min="7671" max="7671" width="14.5703125" style="7" customWidth="1"/>
    <col min="7672" max="7672" width="29.28515625" style="7" customWidth="1"/>
    <col min="7673" max="7673" width="12.42578125" style="7" customWidth="1"/>
    <col min="7674" max="7674" width="18.7109375" style="7" customWidth="1"/>
    <col min="7675" max="7675" width="14.5703125" style="7" customWidth="1"/>
    <col min="7676" max="7676" width="14.7109375" style="7" customWidth="1"/>
    <col min="7677" max="7677" width="16" style="7" customWidth="1"/>
    <col min="7678" max="7921" width="8.85546875" style="7"/>
    <col min="7922" max="7922" width="4.85546875" style="7" customWidth="1"/>
    <col min="7923" max="7923" width="44.28515625" style="7" customWidth="1"/>
    <col min="7924" max="7924" width="11.42578125" style="7" customWidth="1"/>
    <col min="7925" max="7925" width="15.42578125" style="7" customWidth="1"/>
    <col min="7926" max="7926" width="14.140625" style="7" customWidth="1"/>
    <col min="7927" max="7927" width="14.5703125" style="7" customWidth="1"/>
    <col min="7928" max="7928" width="29.28515625" style="7" customWidth="1"/>
    <col min="7929" max="7929" width="12.42578125" style="7" customWidth="1"/>
    <col min="7930" max="7930" width="18.7109375" style="7" customWidth="1"/>
    <col min="7931" max="7931" width="14.5703125" style="7" customWidth="1"/>
    <col min="7932" max="7932" width="14.7109375" style="7" customWidth="1"/>
    <col min="7933" max="7933" width="16" style="7" customWidth="1"/>
    <col min="7934" max="8177" width="8.85546875" style="7"/>
    <col min="8178" max="8178" width="4.85546875" style="7" customWidth="1"/>
    <col min="8179" max="8179" width="44.28515625" style="7" customWidth="1"/>
    <col min="8180" max="8180" width="11.42578125" style="7" customWidth="1"/>
    <col min="8181" max="8181" width="15.42578125" style="7" customWidth="1"/>
    <col min="8182" max="8182" width="14.140625" style="7" customWidth="1"/>
    <col min="8183" max="8183" width="14.5703125" style="7" customWidth="1"/>
    <col min="8184" max="8184" width="29.28515625" style="7" customWidth="1"/>
    <col min="8185" max="8185" width="12.42578125" style="7" customWidth="1"/>
    <col min="8186" max="8186" width="18.7109375" style="7" customWidth="1"/>
    <col min="8187" max="8187" width="14.5703125" style="7" customWidth="1"/>
    <col min="8188" max="8188" width="14.7109375" style="7" customWidth="1"/>
    <col min="8189" max="8189" width="16" style="7" customWidth="1"/>
    <col min="8190" max="8433" width="8.85546875" style="7"/>
    <col min="8434" max="8434" width="4.85546875" style="7" customWidth="1"/>
    <col min="8435" max="8435" width="44.28515625" style="7" customWidth="1"/>
    <col min="8436" max="8436" width="11.42578125" style="7" customWidth="1"/>
    <col min="8437" max="8437" width="15.42578125" style="7" customWidth="1"/>
    <col min="8438" max="8438" width="14.140625" style="7" customWidth="1"/>
    <col min="8439" max="8439" width="14.5703125" style="7" customWidth="1"/>
    <col min="8440" max="8440" width="29.28515625" style="7" customWidth="1"/>
    <col min="8441" max="8441" width="12.42578125" style="7" customWidth="1"/>
    <col min="8442" max="8442" width="18.7109375" style="7" customWidth="1"/>
    <col min="8443" max="8443" width="14.5703125" style="7" customWidth="1"/>
    <col min="8444" max="8444" width="14.7109375" style="7" customWidth="1"/>
    <col min="8445" max="8445" width="16" style="7" customWidth="1"/>
    <col min="8446" max="8689" width="8.85546875" style="7"/>
    <col min="8690" max="8690" width="4.85546875" style="7" customWidth="1"/>
    <col min="8691" max="8691" width="44.28515625" style="7" customWidth="1"/>
    <col min="8692" max="8692" width="11.42578125" style="7" customWidth="1"/>
    <col min="8693" max="8693" width="15.42578125" style="7" customWidth="1"/>
    <col min="8694" max="8694" width="14.140625" style="7" customWidth="1"/>
    <col min="8695" max="8695" width="14.5703125" style="7" customWidth="1"/>
    <col min="8696" max="8696" width="29.28515625" style="7" customWidth="1"/>
    <col min="8697" max="8697" width="12.42578125" style="7" customWidth="1"/>
    <col min="8698" max="8698" width="18.7109375" style="7" customWidth="1"/>
    <col min="8699" max="8699" width="14.5703125" style="7" customWidth="1"/>
    <col min="8700" max="8700" width="14.7109375" style="7" customWidth="1"/>
    <col min="8701" max="8701" width="16" style="7" customWidth="1"/>
    <col min="8702" max="8945" width="8.85546875" style="7"/>
    <col min="8946" max="8946" width="4.85546875" style="7" customWidth="1"/>
    <col min="8947" max="8947" width="44.28515625" style="7" customWidth="1"/>
    <col min="8948" max="8948" width="11.42578125" style="7" customWidth="1"/>
    <col min="8949" max="8949" width="15.42578125" style="7" customWidth="1"/>
    <col min="8950" max="8950" width="14.140625" style="7" customWidth="1"/>
    <col min="8951" max="8951" width="14.5703125" style="7" customWidth="1"/>
    <col min="8952" max="8952" width="29.28515625" style="7" customWidth="1"/>
    <col min="8953" max="8953" width="12.42578125" style="7" customWidth="1"/>
    <col min="8954" max="8954" width="18.7109375" style="7" customWidth="1"/>
    <col min="8955" max="8955" width="14.5703125" style="7" customWidth="1"/>
    <col min="8956" max="8956" width="14.7109375" style="7" customWidth="1"/>
    <col min="8957" max="8957" width="16" style="7" customWidth="1"/>
    <col min="8958" max="9201" width="8.85546875" style="7"/>
    <col min="9202" max="9202" width="4.85546875" style="7" customWidth="1"/>
    <col min="9203" max="9203" width="44.28515625" style="7" customWidth="1"/>
    <col min="9204" max="9204" width="11.42578125" style="7" customWidth="1"/>
    <col min="9205" max="9205" width="15.42578125" style="7" customWidth="1"/>
    <col min="9206" max="9206" width="14.140625" style="7" customWidth="1"/>
    <col min="9207" max="9207" width="14.5703125" style="7" customWidth="1"/>
    <col min="9208" max="9208" width="29.28515625" style="7" customWidth="1"/>
    <col min="9209" max="9209" width="12.42578125" style="7" customWidth="1"/>
    <col min="9210" max="9210" width="18.7109375" style="7" customWidth="1"/>
    <col min="9211" max="9211" width="14.5703125" style="7" customWidth="1"/>
    <col min="9212" max="9212" width="14.7109375" style="7" customWidth="1"/>
    <col min="9213" max="9213" width="16" style="7" customWidth="1"/>
    <col min="9214" max="9457" width="8.85546875" style="7"/>
    <col min="9458" max="9458" width="4.85546875" style="7" customWidth="1"/>
    <col min="9459" max="9459" width="44.28515625" style="7" customWidth="1"/>
    <col min="9460" max="9460" width="11.42578125" style="7" customWidth="1"/>
    <col min="9461" max="9461" width="15.42578125" style="7" customWidth="1"/>
    <col min="9462" max="9462" width="14.140625" style="7" customWidth="1"/>
    <col min="9463" max="9463" width="14.5703125" style="7" customWidth="1"/>
    <col min="9464" max="9464" width="29.28515625" style="7" customWidth="1"/>
    <col min="9465" max="9465" width="12.42578125" style="7" customWidth="1"/>
    <col min="9466" max="9466" width="18.7109375" style="7" customWidth="1"/>
    <col min="9467" max="9467" width="14.5703125" style="7" customWidth="1"/>
    <col min="9468" max="9468" width="14.7109375" style="7" customWidth="1"/>
    <col min="9469" max="9469" width="16" style="7" customWidth="1"/>
    <col min="9470" max="9713" width="8.85546875" style="7"/>
    <col min="9714" max="9714" width="4.85546875" style="7" customWidth="1"/>
    <col min="9715" max="9715" width="44.28515625" style="7" customWidth="1"/>
    <col min="9716" max="9716" width="11.42578125" style="7" customWidth="1"/>
    <col min="9717" max="9717" width="15.42578125" style="7" customWidth="1"/>
    <col min="9718" max="9718" width="14.140625" style="7" customWidth="1"/>
    <col min="9719" max="9719" width="14.5703125" style="7" customWidth="1"/>
    <col min="9720" max="9720" width="29.28515625" style="7" customWidth="1"/>
    <col min="9721" max="9721" width="12.42578125" style="7" customWidth="1"/>
    <col min="9722" max="9722" width="18.7109375" style="7" customWidth="1"/>
    <col min="9723" max="9723" width="14.5703125" style="7" customWidth="1"/>
    <col min="9724" max="9724" width="14.7109375" style="7" customWidth="1"/>
    <col min="9725" max="9725" width="16" style="7" customWidth="1"/>
    <col min="9726" max="9969" width="8.85546875" style="7"/>
    <col min="9970" max="9970" width="4.85546875" style="7" customWidth="1"/>
    <col min="9971" max="9971" width="44.28515625" style="7" customWidth="1"/>
    <col min="9972" max="9972" width="11.42578125" style="7" customWidth="1"/>
    <col min="9973" max="9973" width="15.42578125" style="7" customWidth="1"/>
    <col min="9974" max="9974" width="14.140625" style="7" customWidth="1"/>
    <col min="9975" max="9975" width="14.5703125" style="7" customWidth="1"/>
    <col min="9976" max="9976" width="29.28515625" style="7" customWidth="1"/>
    <col min="9977" max="9977" width="12.42578125" style="7" customWidth="1"/>
    <col min="9978" max="9978" width="18.7109375" style="7" customWidth="1"/>
    <col min="9979" max="9979" width="14.5703125" style="7" customWidth="1"/>
    <col min="9980" max="9980" width="14.7109375" style="7" customWidth="1"/>
    <col min="9981" max="9981" width="16" style="7" customWidth="1"/>
    <col min="9982" max="10225" width="8.85546875" style="7"/>
    <col min="10226" max="10226" width="4.85546875" style="7" customWidth="1"/>
    <col min="10227" max="10227" width="44.28515625" style="7" customWidth="1"/>
    <col min="10228" max="10228" width="11.42578125" style="7" customWidth="1"/>
    <col min="10229" max="10229" width="15.42578125" style="7" customWidth="1"/>
    <col min="10230" max="10230" width="14.140625" style="7" customWidth="1"/>
    <col min="10231" max="10231" width="14.5703125" style="7" customWidth="1"/>
    <col min="10232" max="10232" width="29.28515625" style="7" customWidth="1"/>
    <col min="10233" max="10233" width="12.42578125" style="7" customWidth="1"/>
    <col min="10234" max="10234" width="18.7109375" style="7" customWidth="1"/>
    <col min="10235" max="10235" width="14.5703125" style="7" customWidth="1"/>
    <col min="10236" max="10236" width="14.7109375" style="7" customWidth="1"/>
    <col min="10237" max="10237" width="16" style="7" customWidth="1"/>
    <col min="10238" max="10481" width="8.85546875" style="7"/>
    <col min="10482" max="10482" width="4.85546875" style="7" customWidth="1"/>
    <col min="10483" max="10483" width="44.28515625" style="7" customWidth="1"/>
    <col min="10484" max="10484" width="11.42578125" style="7" customWidth="1"/>
    <col min="10485" max="10485" width="15.42578125" style="7" customWidth="1"/>
    <col min="10486" max="10486" width="14.140625" style="7" customWidth="1"/>
    <col min="10487" max="10487" width="14.5703125" style="7" customWidth="1"/>
    <col min="10488" max="10488" width="29.28515625" style="7" customWidth="1"/>
    <col min="10489" max="10489" width="12.42578125" style="7" customWidth="1"/>
    <col min="10490" max="10490" width="18.7109375" style="7" customWidth="1"/>
    <col min="10491" max="10491" width="14.5703125" style="7" customWidth="1"/>
    <col min="10492" max="10492" width="14.7109375" style="7" customWidth="1"/>
    <col min="10493" max="10493" width="16" style="7" customWidth="1"/>
    <col min="10494" max="10737" width="8.85546875" style="7"/>
    <col min="10738" max="10738" width="4.85546875" style="7" customWidth="1"/>
    <col min="10739" max="10739" width="44.28515625" style="7" customWidth="1"/>
    <col min="10740" max="10740" width="11.42578125" style="7" customWidth="1"/>
    <col min="10741" max="10741" width="15.42578125" style="7" customWidth="1"/>
    <col min="10742" max="10742" width="14.140625" style="7" customWidth="1"/>
    <col min="10743" max="10743" width="14.5703125" style="7" customWidth="1"/>
    <col min="10744" max="10744" width="29.28515625" style="7" customWidth="1"/>
    <col min="10745" max="10745" width="12.42578125" style="7" customWidth="1"/>
    <col min="10746" max="10746" width="18.7109375" style="7" customWidth="1"/>
    <col min="10747" max="10747" width="14.5703125" style="7" customWidth="1"/>
    <col min="10748" max="10748" width="14.7109375" style="7" customWidth="1"/>
    <col min="10749" max="10749" width="16" style="7" customWidth="1"/>
    <col min="10750" max="10993" width="8.85546875" style="7"/>
    <col min="10994" max="10994" width="4.85546875" style="7" customWidth="1"/>
    <col min="10995" max="10995" width="44.28515625" style="7" customWidth="1"/>
    <col min="10996" max="10996" width="11.42578125" style="7" customWidth="1"/>
    <col min="10997" max="10997" width="15.42578125" style="7" customWidth="1"/>
    <col min="10998" max="10998" width="14.140625" style="7" customWidth="1"/>
    <col min="10999" max="10999" width="14.5703125" style="7" customWidth="1"/>
    <col min="11000" max="11000" width="29.28515625" style="7" customWidth="1"/>
    <col min="11001" max="11001" width="12.42578125" style="7" customWidth="1"/>
    <col min="11002" max="11002" width="18.7109375" style="7" customWidth="1"/>
    <col min="11003" max="11003" width="14.5703125" style="7" customWidth="1"/>
    <col min="11004" max="11004" width="14.7109375" style="7" customWidth="1"/>
    <col min="11005" max="11005" width="16" style="7" customWidth="1"/>
    <col min="11006" max="11249" width="8.85546875" style="7"/>
    <col min="11250" max="11250" width="4.85546875" style="7" customWidth="1"/>
    <col min="11251" max="11251" width="44.28515625" style="7" customWidth="1"/>
    <col min="11252" max="11252" width="11.42578125" style="7" customWidth="1"/>
    <col min="11253" max="11253" width="15.42578125" style="7" customWidth="1"/>
    <col min="11254" max="11254" width="14.140625" style="7" customWidth="1"/>
    <col min="11255" max="11255" width="14.5703125" style="7" customWidth="1"/>
    <col min="11256" max="11256" width="29.28515625" style="7" customWidth="1"/>
    <col min="11257" max="11257" width="12.42578125" style="7" customWidth="1"/>
    <col min="11258" max="11258" width="18.7109375" style="7" customWidth="1"/>
    <col min="11259" max="11259" width="14.5703125" style="7" customWidth="1"/>
    <col min="11260" max="11260" width="14.7109375" style="7" customWidth="1"/>
    <col min="11261" max="11261" width="16" style="7" customWidth="1"/>
    <col min="11262" max="11505" width="8.85546875" style="7"/>
    <col min="11506" max="11506" width="4.85546875" style="7" customWidth="1"/>
    <col min="11507" max="11507" width="44.28515625" style="7" customWidth="1"/>
    <col min="11508" max="11508" width="11.42578125" style="7" customWidth="1"/>
    <col min="11509" max="11509" width="15.42578125" style="7" customWidth="1"/>
    <col min="11510" max="11510" width="14.140625" style="7" customWidth="1"/>
    <col min="11511" max="11511" width="14.5703125" style="7" customWidth="1"/>
    <col min="11512" max="11512" width="29.28515625" style="7" customWidth="1"/>
    <col min="11513" max="11513" width="12.42578125" style="7" customWidth="1"/>
    <col min="11514" max="11514" width="18.7109375" style="7" customWidth="1"/>
    <col min="11515" max="11515" width="14.5703125" style="7" customWidth="1"/>
    <col min="11516" max="11516" width="14.7109375" style="7" customWidth="1"/>
    <col min="11517" max="11517" width="16" style="7" customWidth="1"/>
    <col min="11518" max="11761" width="8.85546875" style="7"/>
    <col min="11762" max="11762" width="4.85546875" style="7" customWidth="1"/>
    <col min="11763" max="11763" width="44.28515625" style="7" customWidth="1"/>
    <col min="11764" max="11764" width="11.42578125" style="7" customWidth="1"/>
    <col min="11765" max="11765" width="15.42578125" style="7" customWidth="1"/>
    <col min="11766" max="11766" width="14.140625" style="7" customWidth="1"/>
    <col min="11767" max="11767" width="14.5703125" style="7" customWidth="1"/>
    <col min="11768" max="11768" width="29.28515625" style="7" customWidth="1"/>
    <col min="11769" max="11769" width="12.42578125" style="7" customWidth="1"/>
    <col min="11770" max="11770" width="18.7109375" style="7" customWidth="1"/>
    <col min="11771" max="11771" width="14.5703125" style="7" customWidth="1"/>
    <col min="11772" max="11772" width="14.7109375" style="7" customWidth="1"/>
    <col min="11773" max="11773" width="16" style="7" customWidth="1"/>
    <col min="11774" max="12017" width="8.85546875" style="7"/>
    <col min="12018" max="12018" width="4.85546875" style="7" customWidth="1"/>
    <col min="12019" max="12019" width="44.28515625" style="7" customWidth="1"/>
    <col min="12020" max="12020" width="11.42578125" style="7" customWidth="1"/>
    <col min="12021" max="12021" width="15.42578125" style="7" customWidth="1"/>
    <col min="12022" max="12022" width="14.140625" style="7" customWidth="1"/>
    <col min="12023" max="12023" width="14.5703125" style="7" customWidth="1"/>
    <col min="12024" max="12024" width="29.28515625" style="7" customWidth="1"/>
    <col min="12025" max="12025" width="12.42578125" style="7" customWidth="1"/>
    <col min="12026" max="12026" width="18.7109375" style="7" customWidth="1"/>
    <col min="12027" max="12027" width="14.5703125" style="7" customWidth="1"/>
    <col min="12028" max="12028" width="14.7109375" style="7" customWidth="1"/>
    <col min="12029" max="12029" width="16" style="7" customWidth="1"/>
    <col min="12030" max="12273" width="8.85546875" style="7"/>
    <col min="12274" max="12274" width="4.85546875" style="7" customWidth="1"/>
    <col min="12275" max="12275" width="44.28515625" style="7" customWidth="1"/>
    <col min="12276" max="12276" width="11.42578125" style="7" customWidth="1"/>
    <col min="12277" max="12277" width="15.42578125" style="7" customWidth="1"/>
    <col min="12278" max="12278" width="14.140625" style="7" customWidth="1"/>
    <col min="12279" max="12279" width="14.5703125" style="7" customWidth="1"/>
    <col min="12280" max="12280" width="29.28515625" style="7" customWidth="1"/>
    <col min="12281" max="12281" width="12.42578125" style="7" customWidth="1"/>
    <col min="12282" max="12282" width="18.7109375" style="7" customWidth="1"/>
    <col min="12283" max="12283" width="14.5703125" style="7" customWidth="1"/>
    <col min="12284" max="12284" width="14.7109375" style="7" customWidth="1"/>
    <col min="12285" max="12285" width="16" style="7" customWidth="1"/>
    <col min="12286" max="12529" width="8.85546875" style="7"/>
    <col min="12530" max="12530" width="4.85546875" style="7" customWidth="1"/>
    <col min="12531" max="12531" width="44.28515625" style="7" customWidth="1"/>
    <col min="12532" max="12532" width="11.42578125" style="7" customWidth="1"/>
    <col min="12533" max="12533" width="15.42578125" style="7" customWidth="1"/>
    <col min="12534" max="12534" width="14.140625" style="7" customWidth="1"/>
    <col min="12535" max="12535" width="14.5703125" style="7" customWidth="1"/>
    <col min="12536" max="12536" width="29.28515625" style="7" customWidth="1"/>
    <col min="12537" max="12537" width="12.42578125" style="7" customWidth="1"/>
    <col min="12538" max="12538" width="18.7109375" style="7" customWidth="1"/>
    <col min="12539" max="12539" width="14.5703125" style="7" customWidth="1"/>
    <col min="12540" max="12540" width="14.7109375" style="7" customWidth="1"/>
    <col min="12541" max="12541" width="16" style="7" customWidth="1"/>
    <col min="12542" max="12785" width="8.85546875" style="7"/>
    <col min="12786" max="12786" width="4.85546875" style="7" customWidth="1"/>
    <col min="12787" max="12787" width="44.28515625" style="7" customWidth="1"/>
    <col min="12788" max="12788" width="11.42578125" style="7" customWidth="1"/>
    <col min="12789" max="12789" width="15.42578125" style="7" customWidth="1"/>
    <col min="12790" max="12790" width="14.140625" style="7" customWidth="1"/>
    <col min="12791" max="12791" width="14.5703125" style="7" customWidth="1"/>
    <col min="12792" max="12792" width="29.28515625" style="7" customWidth="1"/>
    <col min="12793" max="12793" width="12.42578125" style="7" customWidth="1"/>
    <col min="12794" max="12794" width="18.7109375" style="7" customWidth="1"/>
    <col min="12795" max="12795" width="14.5703125" style="7" customWidth="1"/>
    <col min="12796" max="12796" width="14.7109375" style="7" customWidth="1"/>
    <col min="12797" max="12797" width="16" style="7" customWidth="1"/>
    <col min="12798" max="13041" width="8.85546875" style="7"/>
    <col min="13042" max="13042" width="4.85546875" style="7" customWidth="1"/>
    <col min="13043" max="13043" width="44.28515625" style="7" customWidth="1"/>
    <col min="13044" max="13044" width="11.42578125" style="7" customWidth="1"/>
    <col min="13045" max="13045" width="15.42578125" style="7" customWidth="1"/>
    <col min="13046" max="13046" width="14.140625" style="7" customWidth="1"/>
    <col min="13047" max="13047" width="14.5703125" style="7" customWidth="1"/>
    <col min="13048" max="13048" width="29.28515625" style="7" customWidth="1"/>
    <col min="13049" max="13049" width="12.42578125" style="7" customWidth="1"/>
    <col min="13050" max="13050" width="18.7109375" style="7" customWidth="1"/>
    <col min="13051" max="13051" width="14.5703125" style="7" customWidth="1"/>
    <col min="13052" max="13052" width="14.7109375" style="7" customWidth="1"/>
    <col min="13053" max="13053" width="16" style="7" customWidth="1"/>
    <col min="13054" max="13297" width="8.85546875" style="7"/>
    <col min="13298" max="13298" width="4.85546875" style="7" customWidth="1"/>
    <col min="13299" max="13299" width="44.28515625" style="7" customWidth="1"/>
    <col min="13300" max="13300" width="11.42578125" style="7" customWidth="1"/>
    <col min="13301" max="13301" width="15.42578125" style="7" customWidth="1"/>
    <col min="13302" max="13302" width="14.140625" style="7" customWidth="1"/>
    <col min="13303" max="13303" width="14.5703125" style="7" customWidth="1"/>
    <col min="13304" max="13304" width="29.28515625" style="7" customWidth="1"/>
    <col min="13305" max="13305" width="12.42578125" style="7" customWidth="1"/>
    <col min="13306" max="13306" width="18.7109375" style="7" customWidth="1"/>
    <col min="13307" max="13307" width="14.5703125" style="7" customWidth="1"/>
    <col min="13308" max="13308" width="14.7109375" style="7" customWidth="1"/>
    <col min="13309" max="13309" width="16" style="7" customWidth="1"/>
    <col min="13310" max="13553" width="8.85546875" style="7"/>
    <col min="13554" max="13554" width="4.85546875" style="7" customWidth="1"/>
    <col min="13555" max="13555" width="44.28515625" style="7" customWidth="1"/>
    <col min="13556" max="13556" width="11.42578125" style="7" customWidth="1"/>
    <col min="13557" max="13557" width="15.42578125" style="7" customWidth="1"/>
    <col min="13558" max="13558" width="14.140625" style="7" customWidth="1"/>
    <col min="13559" max="13559" width="14.5703125" style="7" customWidth="1"/>
    <col min="13560" max="13560" width="29.28515625" style="7" customWidth="1"/>
    <col min="13561" max="13561" width="12.42578125" style="7" customWidth="1"/>
    <col min="13562" max="13562" width="18.7109375" style="7" customWidth="1"/>
    <col min="13563" max="13563" width="14.5703125" style="7" customWidth="1"/>
    <col min="13564" max="13564" width="14.7109375" style="7" customWidth="1"/>
    <col min="13565" max="13565" width="16" style="7" customWidth="1"/>
    <col min="13566" max="13809" width="8.85546875" style="7"/>
    <col min="13810" max="13810" width="4.85546875" style="7" customWidth="1"/>
    <col min="13811" max="13811" width="44.28515625" style="7" customWidth="1"/>
    <col min="13812" max="13812" width="11.42578125" style="7" customWidth="1"/>
    <col min="13813" max="13813" width="15.42578125" style="7" customWidth="1"/>
    <col min="13814" max="13814" width="14.140625" style="7" customWidth="1"/>
    <col min="13815" max="13815" width="14.5703125" style="7" customWidth="1"/>
    <col min="13816" max="13816" width="29.28515625" style="7" customWidth="1"/>
    <col min="13817" max="13817" width="12.42578125" style="7" customWidth="1"/>
    <col min="13818" max="13818" width="18.7109375" style="7" customWidth="1"/>
    <col min="13819" max="13819" width="14.5703125" style="7" customWidth="1"/>
    <col min="13820" max="13820" width="14.7109375" style="7" customWidth="1"/>
    <col min="13821" max="13821" width="16" style="7" customWidth="1"/>
    <col min="13822" max="14065" width="8.85546875" style="7"/>
    <col min="14066" max="14066" width="4.85546875" style="7" customWidth="1"/>
    <col min="14067" max="14067" width="44.28515625" style="7" customWidth="1"/>
    <col min="14068" max="14068" width="11.42578125" style="7" customWidth="1"/>
    <col min="14069" max="14069" width="15.42578125" style="7" customWidth="1"/>
    <col min="14070" max="14070" width="14.140625" style="7" customWidth="1"/>
    <col min="14071" max="14071" width="14.5703125" style="7" customWidth="1"/>
    <col min="14072" max="14072" width="29.28515625" style="7" customWidth="1"/>
    <col min="14073" max="14073" width="12.42578125" style="7" customWidth="1"/>
    <col min="14074" max="14074" width="18.7109375" style="7" customWidth="1"/>
    <col min="14075" max="14075" width="14.5703125" style="7" customWidth="1"/>
    <col min="14076" max="14076" width="14.7109375" style="7" customWidth="1"/>
    <col min="14077" max="14077" width="16" style="7" customWidth="1"/>
    <col min="14078" max="14321" width="8.85546875" style="7"/>
    <col min="14322" max="14322" width="4.85546875" style="7" customWidth="1"/>
    <col min="14323" max="14323" width="44.28515625" style="7" customWidth="1"/>
    <col min="14324" max="14324" width="11.42578125" style="7" customWidth="1"/>
    <col min="14325" max="14325" width="15.42578125" style="7" customWidth="1"/>
    <col min="14326" max="14326" width="14.140625" style="7" customWidth="1"/>
    <col min="14327" max="14327" width="14.5703125" style="7" customWidth="1"/>
    <col min="14328" max="14328" width="29.28515625" style="7" customWidth="1"/>
    <col min="14329" max="14329" width="12.42578125" style="7" customWidth="1"/>
    <col min="14330" max="14330" width="18.7109375" style="7" customWidth="1"/>
    <col min="14331" max="14331" width="14.5703125" style="7" customWidth="1"/>
    <col min="14332" max="14332" width="14.7109375" style="7" customWidth="1"/>
    <col min="14333" max="14333" width="16" style="7" customWidth="1"/>
    <col min="14334" max="14577" width="8.85546875" style="7"/>
    <col min="14578" max="14578" width="4.85546875" style="7" customWidth="1"/>
    <col min="14579" max="14579" width="44.28515625" style="7" customWidth="1"/>
    <col min="14580" max="14580" width="11.42578125" style="7" customWidth="1"/>
    <col min="14581" max="14581" width="15.42578125" style="7" customWidth="1"/>
    <col min="14582" max="14582" width="14.140625" style="7" customWidth="1"/>
    <col min="14583" max="14583" width="14.5703125" style="7" customWidth="1"/>
    <col min="14584" max="14584" width="29.28515625" style="7" customWidth="1"/>
    <col min="14585" max="14585" width="12.42578125" style="7" customWidth="1"/>
    <col min="14586" max="14586" width="18.7109375" style="7" customWidth="1"/>
    <col min="14587" max="14587" width="14.5703125" style="7" customWidth="1"/>
    <col min="14588" max="14588" width="14.7109375" style="7" customWidth="1"/>
    <col min="14589" max="14589" width="16" style="7" customWidth="1"/>
    <col min="14590" max="14833" width="8.85546875" style="7"/>
    <col min="14834" max="14834" width="4.85546875" style="7" customWidth="1"/>
    <col min="14835" max="14835" width="44.28515625" style="7" customWidth="1"/>
    <col min="14836" max="14836" width="11.42578125" style="7" customWidth="1"/>
    <col min="14837" max="14837" width="15.42578125" style="7" customWidth="1"/>
    <col min="14838" max="14838" width="14.140625" style="7" customWidth="1"/>
    <col min="14839" max="14839" width="14.5703125" style="7" customWidth="1"/>
    <col min="14840" max="14840" width="29.28515625" style="7" customWidth="1"/>
    <col min="14841" max="14841" width="12.42578125" style="7" customWidth="1"/>
    <col min="14842" max="14842" width="18.7109375" style="7" customWidth="1"/>
    <col min="14843" max="14843" width="14.5703125" style="7" customWidth="1"/>
    <col min="14844" max="14844" width="14.7109375" style="7" customWidth="1"/>
    <col min="14845" max="14845" width="16" style="7" customWidth="1"/>
    <col min="14846" max="15089" width="8.85546875" style="7"/>
    <col min="15090" max="15090" width="4.85546875" style="7" customWidth="1"/>
    <col min="15091" max="15091" width="44.28515625" style="7" customWidth="1"/>
    <col min="15092" max="15092" width="11.42578125" style="7" customWidth="1"/>
    <col min="15093" max="15093" width="15.42578125" style="7" customWidth="1"/>
    <col min="15094" max="15094" width="14.140625" style="7" customWidth="1"/>
    <col min="15095" max="15095" width="14.5703125" style="7" customWidth="1"/>
    <col min="15096" max="15096" width="29.28515625" style="7" customWidth="1"/>
    <col min="15097" max="15097" width="12.42578125" style="7" customWidth="1"/>
    <col min="15098" max="15098" width="18.7109375" style="7" customWidth="1"/>
    <col min="15099" max="15099" width="14.5703125" style="7" customWidth="1"/>
    <col min="15100" max="15100" width="14.7109375" style="7" customWidth="1"/>
    <col min="15101" max="15101" width="16" style="7" customWidth="1"/>
    <col min="15102" max="15345" width="8.85546875" style="7"/>
    <col min="15346" max="15346" width="4.85546875" style="7" customWidth="1"/>
    <col min="15347" max="15347" width="44.28515625" style="7" customWidth="1"/>
    <col min="15348" max="15348" width="11.42578125" style="7" customWidth="1"/>
    <col min="15349" max="15349" width="15.42578125" style="7" customWidth="1"/>
    <col min="15350" max="15350" width="14.140625" style="7" customWidth="1"/>
    <col min="15351" max="15351" width="14.5703125" style="7" customWidth="1"/>
    <col min="15352" max="15352" width="29.28515625" style="7" customWidth="1"/>
    <col min="15353" max="15353" width="12.42578125" style="7" customWidth="1"/>
    <col min="15354" max="15354" width="18.7109375" style="7" customWidth="1"/>
    <col min="15355" max="15355" width="14.5703125" style="7" customWidth="1"/>
    <col min="15356" max="15356" width="14.7109375" style="7" customWidth="1"/>
    <col min="15357" max="15357" width="16" style="7" customWidth="1"/>
    <col min="15358" max="15601" width="8.85546875" style="7"/>
    <col min="15602" max="15602" width="4.85546875" style="7" customWidth="1"/>
    <col min="15603" max="15603" width="44.28515625" style="7" customWidth="1"/>
    <col min="15604" max="15604" width="11.42578125" style="7" customWidth="1"/>
    <col min="15605" max="15605" width="15.42578125" style="7" customWidth="1"/>
    <col min="15606" max="15606" width="14.140625" style="7" customWidth="1"/>
    <col min="15607" max="15607" width="14.5703125" style="7" customWidth="1"/>
    <col min="15608" max="15608" width="29.28515625" style="7" customWidth="1"/>
    <col min="15609" max="15609" width="12.42578125" style="7" customWidth="1"/>
    <col min="15610" max="15610" width="18.7109375" style="7" customWidth="1"/>
    <col min="15611" max="15611" width="14.5703125" style="7" customWidth="1"/>
    <col min="15612" max="15612" width="14.7109375" style="7" customWidth="1"/>
    <col min="15613" max="15613" width="16" style="7" customWidth="1"/>
    <col min="15614" max="15857" width="8.85546875" style="7"/>
    <col min="15858" max="15858" width="4.85546875" style="7" customWidth="1"/>
    <col min="15859" max="15859" width="44.28515625" style="7" customWidth="1"/>
    <col min="15860" max="15860" width="11.42578125" style="7" customWidth="1"/>
    <col min="15861" max="15861" width="15.42578125" style="7" customWidth="1"/>
    <col min="15862" max="15862" width="14.140625" style="7" customWidth="1"/>
    <col min="15863" max="15863" width="14.5703125" style="7" customWidth="1"/>
    <col min="15864" max="15864" width="29.28515625" style="7" customWidth="1"/>
    <col min="15865" max="15865" width="12.42578125" style="7" customWidth="1"/>
    <col min="15866" max="15866" width="18.7109375" style="7" customWidth="1"/>
    <col min="15867" max="15867" width="14.5703125" style="7" customWidth="1"/>
    <col min="15868" max="15868" width="14.7109375" style="7" customWidth="1"/>
    <col min="15869" max="15869" width="16" style="7" customWidth="1"/>
    <col min="15870" max="16113" width="8.85546875" style="7"/>
    <col min="16114" max="16114" width="4.85546875" style="7" customWidth="1"/>
    <col min="16115" max="16115" width="44.28515625" style="7" customWidth="1"/>
    <col min="16116" max="16116" width="11.42578125" style="7" customWidth="1"/>
    <col min="16117" max="16117" width="15.42578125" style="7" customWidth="1"/>
    <col min="16118" max="16118" width="14.140625" style="7" customWidth="1"/>
    <col min="16119" max="16119" width="14.5703125" style="7" customWidth="1"/>
    <col min="16120" max="16120" width="29.28515625" style="7" customWidth="1"/>
    <col min="16121" max="16121" width="12.42578125" style="7" customWidth="1"/>
    <col min="16122" max="16122" width="18.7109375" style="7" customWidth="1"/>
    <col min="16123" max="16123" width="14.5703125" style="7" customWidth="1"/>
    <col min="16124" max="16124" width="14.7109375" style="7" customWidth="1"/>
    <col min="16125" max="16125" width="16" style="7" customWidth="1"/>
    <col min="16126" max="16384" width="8.85546875" style="7"/>
  </cols>
  <sheetData>
    <row r="1" spans="1:53" ht="20.25" x14ac:dyDescent="0.2">
      <c r="A1" s="1"/>
      <c r="B1" s="2"/>
      <c r="C1" s="2"/>
      <c r="D1" s="692"/>
      <c r="E1" s="692"/>
      <c r="F1" s="692"/>
      <c r="G1" s="692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53" ht="45.75" customHeight="1" x14ac:dyDescent="0.2">
      <c r="A2" s="692" t="s">
        <v>0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"/>
    </row>
    <row r="3" spans="1:53" ht="18" x14ac:dyDescent="0.25">
      <c r="A3" s="8"/>
      <c r="B3" s="9"/>
      <c r="C3" s="10"/>
      <c r="D3" s="11">
        <v>3565369.930383333</v>
      </c>
      <c r="E3" s="12">
        <f>D3-D7</f>
        <v>300</v>
      </c>
      <c r="F3" s="13"/>
      <c r="G3" s="1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4" t="e">
        <f>SUBTOTAL(9,#REF!,#REF!,#REF!,#REF!,#REF!,#REF!,#REF!,#REF!,#REF!,#REF!,#REF!,#REF!,#REF!,#REF!,#REF!,#REF!,#REF!,#REF!,#REF!,#REF!,#REF!)</f>
        <v>#REF!</v>
      </c>
      <c r="AH3" s="15" t="e">
        <f>AG3+#REF!+#REF!+#REF!+#REF!+#REF!+#REF!</f>
        <v>#REF!</v>
      </c>
    </row>
    <row r="4" spans="1:53" ht="50.25" customHeight="1" x14ac:dyDescent="0.2">
      <c r="A4" s="681" t="s">
        <v>1</v>
      </c>
      <c r="B4" s="681" t="s">
        <v>2</v>
      </c>
      <c r="C4" s="16" t="s">
        <v>3</v>
      </c>
      <c r="D4" s="685" t="s">
        <v>4</v>
      </c>
      <c r="E4" s="686" t="s">
        <v>5</v>
      </c>
      <c r="F4" s="687"/>
      <c r="G4" s="688"/>
      <c r="H4" s="673" t="s">
        <v>6</v>
      </c>
      <c r="I4" s="673" t="s">
        <v>7</v>
      </c>
      <c r="J4" s="675" t="s">
        <v>8</v>
      </c>
      <c r="K4" s="675"/>
      <c r="L4" s="675"/>
      <c r="M4" s="675" t="s">
        <v>9</v>
      </c>
      <c r="N4" s="675"/>
      <c r="O4" s="677" t="s">
        <v>10</v>
      </c>
      <c r="P4" s="675" t="s">
        <v>11</v>
      </c>
      <c r="Q4" s="675"/>
      <c r="R4" s="675"/>
      <c r="S4" s="675" t="s">
        <v>12</v>
      </c>
      <c r="T4" s="676" t="s">
        <v>13</v>
      </c>
      <c r="U4" s="676"/>
      <c r="V4" s="676"/>
      <c r="W4" s="676"/>
      <c r="X4" s="677" t="s">
        <v>14</v>
      </c>
      <c r="Y4" s="677"/>
      <c r="Z4" s="677"/>
      <c r="AA4" s="678" t="s">
        <v>15</v>
      </c>
      <c r="AB4" s="678"/>
      <c r="AC4" s="678"/>
      <c r="AD4" s="678"/>
      <c r="AE4" s="678"/>
      <c r="AF4" s="678"/>
      <c r="AG4" s="17" t="s">
        <v>16</v>
      </c>
    </row>
    <row r="5" spans="1:53" ht="54" customHeight="1" x14ac:dyDescent="0.2">
      <c r="A5" s="682"/>
      <c r="B5" s="682"/>
      <c r="C5" s="18" t="s">
        <v>17</v>
      </c>
      <c r="D5" s="685"/>
      <c r="E5" s="16" t="s">
        <v>18</v>
      </c>
      <c r="F5" s="16" t="s">
        <v>19</v>
      </c>
      <c r="G5" s="19" t="s">
        <v>20</v>
      </c>
      <c r="H5" s="674"/>
      <c r="I5" s="674"/>
      <c r="J5" s="20" t="s">
        <v>21</v>
      </c>
      <c r="K5" s="20" t="s">
        <v>22</v>
      </c>
      <c r="L5" s="20" t="s">
        <v>23</v>
      </c>
      <c r="M5" s="21" t="s">
        <v>24</v>
      </c>
      <c r="N5" s="20" t="s">
        <v>25</v>
      </c>
      <c r="O5" s="677"/>
      <c r="P5" s="22" t="s">
        <v>18</v>
      </c>
      <c r="Q5" s="22" t="s">
        <v>26</v>
      </c>
      <c r="R5" s="22" t="s">
        <v>27</v>
      </c>
      <c r="S5" s="675"/>
      <c r="T5" s="22" t="s">
        <v>28</v>
      </c>
      <c r="U5" s="20" t="s">
        <v>29</v>
      </c>
      <c r="V5" s="20" t="s">
        <v>30</v>
      </c>
      <c r="W5" s="20" t="s">
        <v>31</v>
      </c>
      <c r="X5" s="23" t="s">
        <v>32</v>
      </c>
      <c r="Y5" s="20" t="s">
        <v>33</v>
      </c>
      <c r="Z5" s="20" t="s">
        <v>34</v>
      </c>
      <c r="AA5" s="24" t="s">
        <v>35</v>
      </c>
      <c r="AB5" s="22" t="s">
        <v>18</v>
      </c>
      <c r="AC5" s="22" t="s">
        <v>26</v>
      </c>
      <c r="AD5" s="22" t="s">
        <v>27</v>
      </c>
      <c r="AE5" s="24" t="s">
        <v>36</v>
      </c>
      <c r="AF5" s="24" t="s">
        <v>37</v>
      </c>
      <c r="AG5" s="25"/>
    </row>
    <row r="6" spans="1:53" x14ac:dyDescent="0.2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  <c r="AF6" s="26">
        <v>32</v>
      </c>
      <c r="AG6" s="28"/>
    </row>
    <row r="7" spans="1:53" ht="31.5" x14ac:dyDescent="0.2">
      <c r="A7" s="29"/>
      <c r="B7" s="30" t="s">
        <v>38</v>
      </c>
      <c r="C7" s="31">
        <f t="shared" ref="C7:AF7" si="0">C8+C346</f>
        <v>494.42720000000003</v>
      </c>
      <c r="D7" s="31">
        <f t="shared" si="0"/>
        <v>3565069.930383333</v>
      </c>
      <c r="E7" s="31">
        <f t="shared" si="0"/>
        <v>1648717.60467</v>
      </c>
      <c r="F7" s="31">
        <f t="shared" si="0"/>
        <v>1602563.2058333333</v>
      </c>
      <c r="G7" s="31">
        <f t="shared" si="0"/>
        <v>313789.11988000001</v>
      </c>
      <c r="H7" s="31" t="e">
        <f t="shared" si="0"/>
        <v>#VALUE!</v>
      </c>
      <c r="I7" s="31" t="e">
        <f t="shared" si="0"/>
        <v>#VALUE!</v>
      </c>
      <c r="J7" s="31" t="e">
        <f t="shared" si="0"/>
        <v>#VALUE!</v>
      </c>
      <c r="K7" s="31" t="e">
        <f t="shared" si="0"/>
        <v>#VALUE!</v>
      </c>
      <c r="L7" s="31" t="e">
        <f t="shared" si="0"/>
        <v>#VALUE!</v>
      </c>
      <c r="M7" s="31" t="e">
        <f t="shared" si="0"/>
        <v>#VALUE!</v>
      </c>
      <c r="N7" s="31" t="e">
        <f t="shared" si="0"/>
        <v>#VALUE!</v>
      </c>
      <c r="O7" s="31" t="e">
        <f t="shared" si="0"/>
        <v>#VALUE!</v>
      </c>
      <c r="P7" s="31" t="e">
        <f t="shared" si="0"/>
        <v>#VALUE!</v>
      </c>
      <c r="Q7" s="31" t="e">
        <f t="shared" si="0"/>
        <v>#VALUE!</v>
      </c>
      <c r="R7" s="31" t="e">
        <f t="shared" si="0"/>
        <v>#VALUE!</v>
      </c>
      <c r="S7" s="31" t="e">
        <f t="shared" si="0"/>
        <v>#VALUE!</v>
      </c>
      <c r="T7" s="31" t="e">
        <f t="shared" si="0"/>
        <v>#VALUE!</v>
      </c>
      <c r="U7" s="31" t="e">
        <f t="shared" si="0"/>
        <v>#VALUE!</v>
      </c>
      <c r="V7" s="31" t="e">
        <f t="shared" si="0"/>
        <v>#VALUE!</v>
      </c>
      <c r="W7" s="31" t="e">
        <f t="shared" si="0"/>
        <v>#VALUE!</v>
      </c>
      <c r="X7" s="31" t="e">
        <f t="shared" si="0"/>
        <v>#VALUE!</v>
      </c>
      <c r="Y7" s="31" t="e">
        <f t="shared" si="0"/>
        <v>#VALUE!</v>
      </c>
      <c r="Z7" s="31" t="e">
        <f t="shared" si="0"/>
        <v>#VALUE!</v>
      </c>
      <c r="AA7" s="31" t="e">
        <f t="shared" si="0"/>
        <v>#VALUE!</v>
      </c>
      <c r="AB7" s="31" t="e">
        <f t="shared" si="0"/>
        <v>#VALUE!</v>
      </c>
      <c r="AC7" s="31" t="e">
        <f t="shared" si="0"/>
        <v>#VALUE!</v>
      </c>
      <c r="AD7" s="31" t="e">
        <f t="shared" si="0"/>
        <v>#VALUE!</v>
      </c>
      <c r="AE7" s="31" t="e">
        <f t="shared" si="0"/>
        <v>#VALUE!</v>
      </c>
      <c r="AF7" s="31" t="e">
        <f t="shared" si="0"/>
        <v>#VALUE!</v>
      </c>
      <c r="AG7" s="32">
        <f>SUM(E7:G7)</f>
        <v>3565069.9303833335</v>
      </c>
      <c r="AH7" s="33" t="e">
        <f>SUM(#REF!,#REF!,D7)</f>
        <v>#REF!</v>
      </c>
      <c r="AO7" s="34"/>
      <c r="AP7" s="34"/>
      <c r="AQ7" s="34">
        <f>SUM(E7:G7)</f>
        <v>3565069.9303833335</v>
      </c>
      <c r="AR7" s="34">
        <f>AQ7-D7</f>
        <v>0</v>
      </c>
      <c r="AS7" s="34"/>
      <c r="AT7" s="34"/>
      <c r="AU7" s="34"/>
      <c r="AV7" s="34"/>
      <c r="AW7" s="34"/>
      <c r="AX7" s="34"/>
      <c r="AY7" s="34"/>
      <c r="AZ7" s="34"/>
      <c r="BA7" s="34"/>
    </row>
    <row r="8" spans="1:53" s="39" customFormat="1" ht="25.5" customHeight="1" x14ac:dyDescent="0.2">
      <c r="A8" s="29" t="s">
        <v>39</v>
      </c>
      <c r="B8" s="35" t="s">
        <v>40</v>
      </c>
      <c r="C8" s="31">
        <f>C9+C331</f>
        <v>266.69220000000001</v>
      </c>
      <c r="D8" s="31">
        <f>D9+D331</f>
        <v>2434552.0270499997</v>
      </c>
      <c r="E8" s="31">
        <f>E9+E331</f>
        <v>563421.80466999998</v>
      </c>
      <c r="F8" s="31">
        <f>F9+F331</f>
        <v>1557341.1025</v>
      </c>
      <c r="G8" s="31">
        <f>G9+G331</f>
        <v>313789.11988000001</v>
      </c>
      <c r="H8" s="36" t="s">
        <v>41</v>
      </c>
      <c r="I8" s="36" t="s">
        <v>41</v>
      </c>
      <c r="J8" s="36" t="s">
        <v>41</v>
      </c>
      <c r="K8" s="36" t="s">
        <v>41</v>
      </c>
      <c r="L8" s="36" t="s">
        <v>41</v>
      </c>
      <c r="M8" s="36" t="s">
        <v>41</v>
      </c>
      <c r="N8" s="36" t="s">
        <v>41</v>
      </c>
      <c r="O8" s="36" t="s">
        <v>41</v>
      </c>
      <c r="P8" s="36" t="s">
        <v>41</v>
      </c>
      <c r="Q8" s="36" t="s">
        <v>41</v>
      </c>
      <c r="R8" s="36" t="s">
        <v>41</v>
      </c>
      <c r="S8" s="36" t="s">
        <v>41</v>
      </c>
      <c r="T8" s="36" t="s">
        <v>41</v>
      </c>
      <c r="U8" s="36" t="s">
        <v>41</v>
      </c>
      <c r="V8" s="36" t="s">
        <v>41</v>
      </c>
      <c r="W8" s="36" t="s">
        <v>41</v>
      </c>
      <c r="X8" s="36" t="s">
        <v>41</v>
      </c>
      <c r="Y8" s="36" t="s">
        <v>41</v>
      </c>
      <c r="Z8" s="36" t="s">
        <v>41</v>
      </c>
      <c r="AA8" s="36" t="s">
        <v>41</v>
      </c>
      <c r="AB8" s="36" t="s">
        <v>41</v>
      </c>
      <c r="AC8" s="36" t="s">
        <v>41</v>
      </c>
      <c r="AD8" s="36" t="s">
        <v>41</v>
      </c>
      <c r="AE8" s="36" t="s">
        <v>41</v>
      </c>
      <c r="AF8" s="36" t="s">
        <v>41</v>
      </c>
      <c r="AG8" s="37"/>
      <c r="AH8" s="38" t="e">
        <f>SUM(#REF!,#REF!,D8)</f>
        <v>#REF!</v>
      </c>
      <c r="AO8" s="40"/>
      <c r="AP8" s="40"/>
      <c r="AQ8" s="34">
        <f t="shared" ref="AQ8:AQ71" si="1">SUM(E8:G8)</f>
        <v>2434552.0270500001</v>
      </c>
      <c r="AR8" s="34">
        <f t="shared" ref="AR8:AR71" si="2">AQ8-D8</f>
        <v>0</v>
      </c>
      <c r="AS8" s="40"/>
      <c r="AT8" s="40"/>
      <c r="AU8" s="40"/>
      <c r="AV8" s="40"/>
      <c r="AW8" s="40"/>
      <c r="AX8" s="40"/>
    </row>
    <row r="9" spans="1:53" s="44" customFormat="1" ht="63" x14ac:dyDescent="0.2">
      <c r="A9" s="29" t="s">
        <v>42</v>
      </c>
      <c r="B9" s="35" t="s">
        <v>43</v>
      </c>
      <c r="C9" s="31">
        <f>C10+C177</f>
        <v>266.69220000000001</v>
      </c>
      <c r="D9" s="31">
        <f>D10+D177</f>
        <v>1509147.6025</v>
      </c>
      <c r="E9" s="31">
        <f>E10+E177</f>
        <v>0</v>
      </c>
      <c r="F9" s="31">
        <f>F10+F177</f>
        <v>1509147.6025</v>
      </c>
      <c r="G9" s="31">
        <f>G10+G177</f>
        <v>0</v>
      </c>
      <c r="H9" s="41" t="s">
        <v>41</v>
      </c>
      <c r="I9" s="41" t="s">
        <v>41</v>
      </c>
      <c r="J9" s="41" t="s">
        <v>41</v>
      </c>
      <c r="K9" s="41" t="s">
        <v>41</v>
      </c>
      <c r="L9" s="41" t="s">
        <v>41</v>
      </c>
      <c r="M9" s="41" t="s">
        <v>41</v>
      </c>
      <c r="N9" s="41" t="s">
        <v>41</v>
      </c>
      <c r="O9" s="41" t="s">
        <v>41</v>
      </c>
      <c r="P9" s="41" t="s">
        <v>41</v>
      </c>
      <c r="Q9" s="41" t="s">
        <v>41</v>
      </c>
      <c r="R9" s="41" t="s">
        <v>41</v>
      </c>
      <c r="S9" s="41" t="s">
        <v>41</v>
      </c>
      <c r="T9" s="41" t="s">
        <v>41</v>
      </c>
      <c r="U9" s="41" t="s">
        <v>41</v>
      </c>
      <c r="V9" s="41" t="s">
        <v>41</v>
      </c>
      <c r="W9" s="41" t="s">
        <v>41</v>
      </c>
      <c r="X9" s="41" t="s">
        <v>41</v>
      </c>
      <c r="Y9" s="41" t="s">
        <v>41</v>
      </c>
      <c r="Z9" s="41" t="s">
        <v>41</v>
      </c>
      <c r="AA9" s="41" t="s">
        <v>41</v>
      </c>
      <c r="AB9" s="41" t="s">
        <v>41</v>
      </c>
      <c r="AC9" s="41" t="s">
        <v>41</v>
      </c>
      <c r="AD9" s="41" t="s">
        <v>41</v>
      </c>
      <c r="AE9" s="41" t="s">
        <v>41</v>
      </c>
      <c r="AF9" s="41" t="s">
        <v>41</v>
      </c>
      <c r="AG9" s="42">
        <f>F10-'[1]ЧИСТОВИК (1 версия)'!K10</f>
        <v>493264.21600000013</v>
      </c>
      <c r="AH9" s="43" t="e">
        <f>SUM(#REF!,#REF!,D9)</f>
        <v>#REF!</v>
      </c>
      <c r="AO9" s="45"/>
      <c r="AP9" s="45"/>
      <c r="AQ9" s="34">
        <f t="shared" si="1"/>
        <v>1509147.6025</v>
      </c>
      <c r="AR9" s="34">
        <f t="shared" si="2"/>
        <v>0</v>
      </c>
      <c r="AS9" s="45"/>
      <c r="AT9" s="45"/>
      <c r="AU9" s="45"/>
      <c r="AV9" s="45"/>
      <c r="AW9" s="45"/>
      <c r="AX9" s="45"/>
    </row>
    <row r="10" spans="1:53" s="50" customFormat="1" ht="36" customHeight="1" x14ac:dyDescent="0.2">
      <c r="A10" s="46" t="s">
        <v>44</v>
      </c>
      <c r="B10" s="35" t="s">
        <v>45</v>
      </c>
      <c r="C10" s="47">
        <f t="shared" ref="C10:AF10" si="3">SUM(C11,C21,C29,C53,C57,C61,C63,C69,C71,C88,C97,C100,C102,C113,C124,C129,C150,C152,C160,C165)</f>
        <v>80.8322</v>
      </c>
      <c r="D10" s="47">
        <f t="shared" si="3"/>
        <v>1360567.8160000001</v>
      </c>
      <c r="E10" s="47">
        <f t="shared" si="3"/>
        <v>0</v>
      </c>
      <c r="F10" s="47">
        <f t="shared" si="3"/>
        <v>1360567.8160000001</v>
      </c>
      <c r="G10" s="47">
        <f t="shared" si="3"/>
        <v>0</v>
      </c>
      <c r="H10" s="47">
        <f t="shared" si="3"/>
        <v>0</v>
      </c>
      <c r="I10" s="47">
        <f t="shared" si="3"/>
        <v>1285181</v>
      </c>
      <c r="J10" s="47">
        <f t="shared" si="3"/>
        <v>1816734</v>
      </c>
      <c r="K10" s="47">
        <f t="shared" si="3"/>
        <v>1817144</v>
      </c>
      <c r="L10" s="47">
        <f t="shared" si="3"/>
        <v>1817431</v>
      </c>
      <c r="M10" s="47">
        <f t="shared" si="3"/>
        <v>1817841</v>
      </c>
      <c r="N10" s="47">
        <f t="shared" si="3"/>
        <v>1821531</v>
      </c>
      <c r="O10" s="47">
        <f t="shared" si="3"/>
        <v>0</v>
      </c>
      <c r="P10" s="47">
        <f t="shared" si="3"/>
        <v>0</v>
      </c>
      <c r="Q10" s="47">
        <f t="shared" si="3"/>
        <v>0</v>
      </c>
      <c r="R10" s="47">
        <f t="shared" si="3"/>
        <v>0</v>
      </c>
      <c r="S10" s="47">
        <f t="shared" si="3"/>
        <v>0</v>
      </c>
      <c r="T10" s="47">
        <f t="shared" si="3"/>
        <v>709125</v>
      </c>
      <c r="U10" s="47">
        <f t="shared" si="3"/>
        <v>1817882</v>
      </c>
      <c r="V10" s="47">
        <f t="shared" si="3"/>
        <v>1821472</v>
      </c>
      <c r="W10" s="47">
        <f t="shared" si="3"/>
        <v>710903</v>
      </c>
      <c r="X10" s="47">
        <f t="shared" si="3"/>
        <v>0</v>
      </c>
      <c r="Y10" s="47">
        <f t="shared" si="3"/>
        <v>0</v>
      </c>
      <c r="Z10" s="47">
        <f t="shared" si="3"/>
        <v>0</v>
      </c>
      <c r="AA10" s="47">
        <f t="shared" si="3"/>
        <v>0</v>
      </c>
      <c r="AB10" s="47">
        <f t="shared" si="3"/>
        <v>0</v>
      </c>
      <c r="AC10" s="47">
        <f t="shared" si="3"/>
        <v>0</v>
      </c>
      <c r="AD10" s="47">
        <f t="shared" si="3"/>
        <v>0</v>
      </c>
      <c r="AE10" s="47">
        <f t="shared" si="3"/>
        <v>0</v>
      </c>
      <c r="AF10" s="47">
        <f t="shared" si="3"/>
        <v>0</v>
      </c>
      <c r="AG10" s="48">
        <f>F10-'[2]ЧИСТОВИК (на печать2021)'!F10</f>
        <v>493264.21600000001</v>
      </c>
      <c r="AH10" s="49" t="e">
        <f>SUM(#REF!,#REF!,D10)</f>
        <v>#REF!</v>
      </c>
      <c r="AO10" s="51">
        <v>616813.6</v>
      </c>
      <c r="AP10" s="51">
        <v>32835.924840000342</v>
      </c>
      <c r="AQ10" s="34">
        <f t="shared" si="1"/>
        <v>1360567.8160000001</v>
      </c>
      <c r="AR10" s="34">
        <f t="shared" si="2"/>
        <v>0</v>
      </c>
      <c r="AS10" s="51"/>
      <c r="AT10" s="51"/>
      <c r="AU10" s="51"/>
      <c r="AV10" s="51"/>
      <c r="AW10" s="51"/>
      <c r="AX10" s="51"/>
    </row>
    <row r="11" spans="1:53" s="54" customFormat="1" ht="15.75" outlineLevel="1" x14ac:dyDescent="0.2">
      <c r="A11" s="29">
        <v>1</v>
      </c>
      <c r="B11" s="29" t="s">
        <v>46</v>
      </c>
      <c r="C11" s="31">
        <f>SUM(C12:C20)</f>
        <v>3.39</v>
      </c>
      <c r="D11" s="31">
        <f t="shared" ref="D11:G11" si="4">SUM(D12:D20)</f>
        <v>81935.516000000003</v>
      </c>
      <c r="E11" s="31">
        <f t="shared" si="4"/>
        <v>0</v>
      </c>
      <c r="F11" s="31">
        <f t="shared" si="4"/>
        <v>81935.516000000003</v>
      </c>
      <c r="G11" s="31">
        <f t="shared" si="4"/>
        <v>0</v>
      </c>
      <c r="H11" s="52" t="s">
        <v>41</v>
      </c>
      <c r="I11" s="52" t="s">
        <v>41</v>
      </c>
      <c r="J11" s="52" t="s">
        <v>41</v>
      </c>
      <c r="K11" s="52" t="s">
        <v>41</v>
      </c>
      <c r="L11" s="52" t="s">
        <v>41</v>
      </c>
      <c r="M11" s="52" t="s">
        <v>41</v>
      </c>
      <c r="N11" s="52" t="s">
        <v>41</v>
      </c>
      <c r="O11" s="52" t="s">
        <v>41</v>
      </c>
      <c r="P11" s="52" t="s">
        <v>41</v>
      </c>
      <c r="Q11" s="52" t="s">
        <v>41</v>
      </c>
      <c r="R11" s="52" t="s">
        <v>41</v>
      </c>
      <c r="S11" s="52" t="s">
        <v>41</v>
      </c>
      <c r="T11" s="52" t="s">
        <v>41</v>
      </c>
      <c r="U11" s="52" t="s">
        <v>41</v>
      </c>
      <c r="V11" s="52" t="s">
        <v>41</v>
      </c>
      <c r="W11" s="52" t="s">
        <v>41</v>
      </c>
      <c r="X11" s="52" t="s">
        <v>41</v>
      </c>
      <c r="Y11" s="52" t="s">
        <v>41</v>
      </c>
      <c r="Z11" s="52" t="s">
        <v>41</v>
      </c>
      <c r="AA11" s="52" t="s">
        <v>41</v>
      </c>
      <c r="AB11" s="52" t="s">
        <v>41</v>
      </c>
      <c r="AC11" s="52" t="s">
        <v>41</v>
      </c>
      <c r="AD11" s="52" t="s">
        <v>41</v>
      </c>
      <c r="AE11" s="52" t="s">
        <v>41</v>
      </c>
      <c r="AF11" s="52" t="s">
        <v>41</v>
      </c>
      <c r="AG11" s="53"/>
      <c r="AO11" s="54">
        <v>566815</v>
      </c>
      <c r="AP11" s="55">
        <v>10788.599999999977</v>
      </c>
      <c r="AQ11" s="34">
        <f t="shared" si="1"/>
        <v>81935.516000000003</v>
      </c>
      <c r="AR11" s="34">
        <f t="shared" si="2"/>
        <v>0</v>
      </c>
    </row>
    <row r="12" spans="1:53" s="62" customFormat="1" ht="15.75" outlineLevel="2" x14ac:dyDescent="0.2">
      <c r="A12" s="56" t="s">
        <v>47</v>
      </c>
      <c r="B12" s="57" t="s">
        <v>48</v>
      </c>
      <c r="C12" s="58">
        <v>0</v>
      </c>
      <c r="D12" s="58">
        <f>SUM(E12:G12)</f>
        <v>26000</v>
      </c>
      <c r="E12" s="58">
        <v>0</v>
      </c>
      <c r="F12" s="58">
        <v>26000</v>
      </c>
      <c r="G12" s="59">
        <v>0</v>
      </c>
      <c r="H12" s="60" t="s">
        <v>49</v>
      </c>
      <c r="I12" s="60" t="s">
        <v>49</v>
      </c>
      <c r="J12" s="60" t="s">
        <v>50</v>
      </c>
      <c r="K12" s="60" t="s">
        <v>51</v>
      </c>
      <c r="L12" s="60" t="s">
        <v>52</v>
      </c>
      <c r="M12" s="60" t="s">
        <v>53</v>
      </c>
      <c r="N12" s="60" t="s">
        <v>54</v>
      </c>
      <c r="O12" s="60"/>
      <c r="P12" s="60"/>
      <c r="Q12" s="60"/>
      <c r="R12" s="60"/>
      <c r="S12" s="60"/>
      <c r="T12" s="60" t="s">
        <v>55</v>
      </c>
      <c r="U12" s="60" t="s">
        <v>56</v>
      </c>
      <c r="V12" s="60" t="s">
        <v>54</v>
      </c>
      <c r="W12" s="60" t="s">
        <v>55</v>
      </c>
      <c r="X12" s="58"/>
      <c r="Y12" s="58"/>
      <c r="Z12" s="58"/>
      <c r="AA12" s="58"/>
      <c r="AB12" s="58"/>
      <c r="AC12" s="58"/>
      <c r="AD12" s="58"/>
      <c r="AE12" s="58"/>
      <c r="AF12" s="58"/>
      <c r="AG12" s="61"/>
      <c r="AH12" s="62">
        <v>867303.6</v>
      </c>
      <c r="AQ12" s="34">
        <f t="shared" si="1"/>
        <v>26000</v>
      </c>
      <c r="AR12" s="34">
        <f t="shared" si="2"/>
        <v>0</v>
      </c>
    </row>
    <row r="13" spans="1:53" s="65" customFormat="1" ht="15.75" outlineLevel="2" x14ac:dyDescent="0.2">
      <c r="A13" s="56" t="s">
        <v>57</v>
      </c>
      <c r="B13" s="63" t="s">
        <v>58</v>
      </c>
      <c r="C13" s="58">
        <v>0</v>
      </c>
      <c r="D13" s="58">
        <f t="shared" ref="D13:D20" si="5">SUM(E13:G13)</f>
        <v>6903.5515999999998</v>
      </c>
      <c r="E13" s="58">
        <v>0</v>
      </c>
      <c r="F13" s="58">
        <v>6903.5515999999998</v>
      </c>
      <c r="G13" s="59">
        <v>0</v>
      </c>
      <c r="H13" s="60" t="s">
        <v>55</v>
      </c>
      <c r="I13" s="60" t="s">
        <v>55</v>
      </c>
      <c r="J13" s="60" t="s">
        <v>59</v>
      </c>
      <c r="K13" s="60" t="s">
        <v>60</v>
      </c>
      <c r="L13" s="60" t="s">
        <v>61</v>
      </c>
      <c r="M13" s="60" t="s">
        <v>62</v>
      </c>
      <c r="N13" s="60" t="s">
        <v>63</v>
      </c>
      <c r="O13" s="60"/>
      <c r="P13" s="60"/>
      <c r="Q13" s="60"/>
      <c r="R13" s="60"/>
      <c r="S13" s="60"/>
      <c r="T13" s="60" t="s">
        <v>55</v>
      </c>
      <c r="U13" s="60" t="s">
        <v>64</v>
      </c>
      <c r="V13" s="60" t="s">
        <v>63</v>
      </c>
      <c r="W13" s="60" t="s">
        <v>55</v>
      </c>
      <c r="X13" s="58"/>
      <c r="Y13" s="58"/>
      <c r="Z13" s="58"/>
      <c r="AA13" s="58"/>
      <c r="AB13" s="58"/>
      <c r="AC13" s="58"/>
      <c r="AD13" s="58"/>
      <c r="AE13" s="58"/>
      <c r="AF13" s="58"/>
      <c r="AG13" s="64" t="s">
        <v>65</v>
      </c>
      <c r="AQ13" s="34">
        <f t="shared" si="1"/>
        <v>6903.5515999999998</v>
      </c>
      <c r="AR13" s="34">
        <f t="shared" si="2"/>
        <v>0</v>
      </c>
    </row>
    <row r="14" spans="1:53" s="67" customFormat="1" ht="15.75" outlineLevel="2" x14ac:dyDescent="0.2">
      <c r="A14" s="56" t="s">
        <v>66</v>
      </c>
      <c r="B14" s="63" t="s">
        <v>67</v>
      </c>
      <c r="C14" s="58">
        <v>0.22</v>
      </c>
      <c r="D14" s="58">
        <f t="shared" si="5"/>
        <v>2000</v>
      </c>
      <c r="E14" s="58">
        <v>0</v>
      </c>
      <c r="F14" s="58">
        <v>2000</v>
      </c>
      <c r="G14" s="59">
        <v>0</v>
      </c>
      <c r="H14" s="60" t="s">
        <v>55</v>
      </c>
      <c r="I14" s="60" t="s">
        <v>62</v>
      </c>
      <c r="J14" s="60" t="s">
        <v>68</v>
      </c>
      <c r="K14" s="60" t="s">
        <v>69</v>
      </c>
      <c r="L14" s="60" t="s">
        <v>70</v>
      </c>
      <c r="M14" s="60" t="s">
        <v>71</v>
      </c>
      <c r="N14" s="60" t="s">
        <v>72</v>
      </c>
      <c r="O14" s="60"/>
      <c r="P14" s="60"/>
      <c r="Q14" s="60"/>
      <c r="R14" s="60"/>
      <c r="S14" s="60"/>
      <c r="T14" s="60" t="s">
        <v>55</v>
      </c>
      <c r="U14" s="60" t="s">
        <v>73</v>
      </c>
      <c r="V14" s="60" t="s">
        <v>72</v>
      </c>
      <c r="W14" s="60" t="s">
        <v>55</v>
      </c>
      <c r="X14" s="58"/>
      <c r="Y14" s="58"/>
      <c r="Z14" s="58"/>
      <c r="AA14" s="58"/>
      <c r="AB14" s="58"/>
      <c r="AC14" s="58"/>
      <c r="AD14" s="58"/>
      <c r="AE14" s="58"/>
      <c r="AF14" s="58"/>
      <c r="AG14" s="66"/>
      <c r="AQ14" s="34">
        <f t="shared" si="1"/>
        <v>2000</v>
      </c>
      <c r="AR14" s="34">
        <f t="shared" si="2"/>
        <v>0</v>
      </c>
    </row>
    <row r="15" spans="1:53" s="67" customFormat="1" ht="15.75" outlineLevel="2" x14ac:dyDescent="0.2">
      <c r="A15" s="56" t="s">
        <v>74</v>
      </c>
      <c r="B15" s="63" t="s">
        <v>75</v>
      </c>
      <c r="C15" s="58">
        <v>0.25</v>
      </c>
      <c r="D15" s="58">
        <f t="shared" si="5"/>
        <v>3400</v>
      </c>
      <c r="E15" s="58">
        <v>0</v>
      </c>
      <c r="F15" s="58">
        <v>3400</v>
      </c>
      <c r="G15" s="59">
        <v>0</v>
      </c>
      <c r="H15" s="60" t="s">
        <v>55</v>
      </c>
      <c r="I15" s="60" t="s">
        <v>76</v>
      </c>
      <c r="J15" s="60" t="s">
        <v>69</v>
      </c>
      <c r="K15" s="60" t="s">
        <v>70</v>
      </c>
      <c r="L15" s="60" t="s">
        <v>77</v>
      </c>
      <c r="M15" s="60" t="s">
        <v>78</v>
      </c>
      <c r="N15" s="60" t="s">
        <v>72</v>
      </c>
      <c r="O15" s="60"/>
      <c r="P15" s="60"/>
      <c r="Q15" s="60"/>
      <c r="R15" s="60"/>
      <c r="S15" s="60"/>
      <c r="T15" s="60" t="s">
        <v>55</v>
      </c>
      <c r="U15" s="60" t="s">
        <v>79</v>
      </c>
      <c r="V15" s="60" t="s">
        <v>80</v>
      </c>
      <c r="W15" s="60" t="s">
        <v>55</v>
      </c>
      <c r="X15" s="58"/>
      <c r="Y15" s="58"/>
      <c r="Z15" s="58"/>
      <c r="AA15" s="58"/>
      <c r="AB15" s="58"/>
      <c r="AC15" s="58"/>
      <c r="AD15" s="58"/>
      <c r="AE15" s="58"/>
      <c r="AF15" s="58"/>
      <c r="AQ15" s="34">
        <f t="shared" si="1"/>
        <v>3400</v>
      </c>
      <c r="AR15" s="34">
        <f t="shared" si="2"/>
        <v>0</v>
      </c>
    </row>
    <row r="16" spans="1:53" s="67" customFormat="1" ht="15.75" outlineLevel="2" x14ac:dyDescent="0.2">
      <c r="A16" s="56" t="s">
        <v>81</v>
      </c>
      <c r="B16" s="63" t="s">
        <v>82</v>
      </c>
      <c r="C16" s="58">
        <v>0.27</v>
      </c>
      <c r="D16" s="58">
        <f t="shared" si="5"/>
        <v>3300</v>
      </c>
      <c r="E16" s="58">
        <v>0</v>
      </c>
      <c r="F16" s="58">
        <v>3300</v>
      </c>
      <c r="G16" s="59">
        <v>0</v>
      </c>
      <c r="H16" s="60" t="s">
        <v>55</v>
      </c>
      <c r="I16" s="60" t="s">
        <v>83</v>
      </c>
      <c r="J16" s="60" t="s">
        <v>70</v>
      </c>
      <c r="K16" s="60" t="s">
        <v>71</v>
      </c>
      <c r="L16" s="60" t="s">
        <v>78</v>
      </c>
      <c r="M16" s="60" t="s">
        <v>84</v>
      </c>
      <c r="N16" s="60" t="s">
        <v>85</v>
      </c>
      <c r="O16" s="60"/>
      <c r="P16" s="60"/>
      <c r="Q16" s="60"/>
      <c r="R16" s="60"/>
      <c r="S16" s="60"/>
      <c r="T16" s="60" t="s">
        <v>55</v>
      </c>
      <c r="U16" s="60" t="s">
        <v>86</v>
      </c>
      <c r="V16" s="60" t="s">
        <v>85</v>
      </c>
      <c r="W16" s="60" t="s">
        <v>55</v>
      </c>
      <c r="X16" s="58"/>
      <c r="Y16" s="58"/>
      <c r="Z16" s="58"/>
      <c r="AA16" s="58"/>
      <c r="AB16" s="58"/>
      <c r="AC16" s="58"/>
      <c r="AD16" s="58"/>
      <c r="AE16" s="58"/>
      <c r="AF16" s="58"/>
      <c r="AG16" s="66"/>
      <c r="AQ16" s="34">
        <f t="shared" si="1"/>
        <v>3300</v>
      </c>
      <c r="AR16" s="34">
        <f t="shared" si="2"/>
        <v>0</v>
      </c>
    </row>
    <row r="17" spans="1:44" s="67" customFormat="1" ht="31.5" outlineLevel="2" x14ac:dyDescent="0.2">
      <c r="A17" s="56" t="s">
        <v>87</v>
      </c>
      <c r="B17" s="63" t="s">
        <v>88</v>
      </c>
      <c r="C17" s="58">
        <v>0.41</v>
      </c>
      <c r="D17" s="58">
        <f t="shared" si="5"/>
        <v>6000</v>
      </c>
      <c r="E17" s="58">
        <v>0</v>
      </c>
      <c r="F17" s="58">
        <v>6000</v>
      </c>
      <c r="G17" s="59">
        <v>0</v>
      </c>
      <c r="H17" s="60" t="s">
        <v>55</v>
      </c>
      <c r="I17" s="60" t="s">
        <v>55</v>
      </c>
      <c r="J17" s="60" t="s">
        <v>89</v>
      </c>
      <c r="K17" s="60" t="s">
        <v>90</v>
      </c>
      <c r="L17" s="60" t="s">
        <v>91</v>
      </c>
      <c r="M17" s="60" t="s">
        <v>64</v>
      </c>
      <c r="N17" s="60" t="s">
        <v>92</v>
      </c>
      <c r="O17" s="60"/>
      <c r="P17" s="60"/>
      <c r="Q17" s="60"/>
      <c r="R17" s="60"/>
      <c r="S17" s="60"/>
      <c r="T17" s="60" t="s">
        <v>55</v>
      </c>
      <c r="U17" s="60" t="s">
        <v>93</v>
      </c>
      <c r="V17" s="60" t="s">
        <v>92</v>
      </c>
      <c r="W17" s="60" t="s">
        <v>55</v>
      </c>
      <c r="X17" s="58"/>
      <c r="Y17" s="58"/>
      <c r="Z17" s="58"/>
      <c r="AA17" s="58"/>
      <c r="AB17" s="58"/>
      <c r="AC17" s="58"/>
      <c r="AD17" s="58"/>
      <c r="AE17" s="58"/>
      <c r="AF17" s="58"/>
      <c r="AG17" s="66"/>
      <c r="AQ17" s="34">
        <f t="shared" si="1"/>
        <v>6000</v>
      </c>
      <c r="AR17" s="34">
        <f t="shared" si="2"/>
        <v>0</v>
      </c>
    </row>
    <row r="18" spans="1:44" s="67" customFormat="1" ht="15.75" outlineLevel="2" x14ac:dyDescent="0.2">
      <c r="A18" s="56" t="s">
        <v>94</v>
      </c>
      <c r="B18" s="63" t="s">
        <v>95</v>
      </c>
      <c r="C18" s="58">
        <v>0.12</v>
      </c>
      <c r="D18" s="58">
        <f t="shared" si="5"/>
        <v>10000</v>
      </c>
      <c r="E18" s="58">
        <v>0</v>
      </c>
      <c r="F18" s="58">
        <v>10000</v>
      </c>
      <c r="G18" s="59">
        <v>0</v>
      </c>
      <c r="H18" s="60" t="s">
        <v>55</v>
      </c>
      <c r="I18" s="60" t="s">
        <v>76</v>
      </c>
      <c r="J18" s="60" t="s">
        <v>69</v>
      </c>
      <c r="K18" s="60" t="s">
        <v>96</v>
      </c>
      <c r="L18" s="60" t="s">
        <v>71</v>
      </c>
      <c r="M18" s="60" t="s">
        <v>97</v>
      </c>
      <c r="N18" s="60" t="s">
        <v>72</v>
      </c>
      <c r="O18" s="60"/>
      <c r="P18" s="60"/>
      <c r="Q18" s="60"/>
      <c r="R18" s="60"/>
      <c r="S18" s="60"/>
      <c r="T18" s="60" t="s">
        <v>55</v>
      </c>
      <c r="U18" s="60" t="s">
        <v>79</v>
      </c>
      <c r="V18" s="60" t="s">
        <v>72</v>
      </c>
      <c r="W18" s="60" t="s">
        <v>55</v>
      </c>
      <c r="X18" s="58"/>
      <c r="Y18" s="58"/>
      <c r="Z18" s="58"/>
      <c r="AA18" s="58"/>
      <c r="AB18" s="58"/>
      <c r="AC18" s="58"/>
      <c r="AD18" s="58"/>
      <c r="AE18" s="58"/>
      <c r="AF18" s="58"/>
      <c r="AG18" s="68"/>
      <c r="AQ18" s="34">
        <f t="shared" si="1"/>
        <v>10000</v>
      </c>
      <c r="AR18" s="34">
        <f t="shared" si="2"/>
        <v>0</v>
      </c>
    </row>
    <row r="19" spans="1:44" s="70" customFormat="1" ht="31.5" outlineLevel="2" x14ac:dyDescent="0.2">
      <c r="A19" s="56" t="s">
        <v>98</v>
      </c>
      <c r="B19" s="63" t="s">
        <v>99</v>
      </c>
      <c r="C19" s="58">
        <v>2.12</v>
      </c>
      <c r="D19" s="58">
        <f t="shared" si="5"/>
        <v>18900</v>
      </c>
      <c r="E19" s="58">
        <v>0</v>
      </c>
      <c r="F19" s="58">
        <v>18900</v>
      </c>
      <c r="G19" s="59">
        <v>0</v>
      </c>
      <c r="H19" s="60" t="s">
        <v>55</v>
      </c>
      <c r="I19" s="60" t="s">
        <v>76</v>
      </c>
      <c r="J19" s="60" t="s">
        <v>69</v>
      </c>
      <c r="K19" s="60" t="s">
        <v>96</v>
      </c>
      <c r="L19" s="60" t="s">
        <v>71</v>
      </c>
      <c r="M19" s="60" t="s">
        <v>97</v>
      </c>
      <c r="N19" s="60" t="s">
        <v>100</v>
      </c>
      <c r="O19" s="60"/>
      <c r="P19" s="60"/>
      <c r="Q19" s="60"/>
      <c r="R19" s="60"/>
      <c r="S19" s="60"/>
      <c r="T19" s="60" t="s">
        <v>55</v>
      </c>
      <c r="U19" s="60" t="s">
        <v>79</v>
      </c>
      <c r="V19" s="60" t="s">
        <v>100</v>
      </c>
      <c r="W19" s="60" t="s">
        <v>55</v>
      </c>
      <c r="X19" s="58"/>
      <c r="Y19" s="58"/>
      <c r="Z19" s="58"/>
      <c r="AA19" s="58"/>
      <c r="AB19" s="58"/>
      <c r="AC19" s="58"/>
      <c r="AD19" s="58"/>
      <c r="AE19" s="58"/>
      <c r="AF19" s="58"/>
      <c r="AG19" s="69"/>
      <c r="AQ19" s="34">
        <f t="shared" si="1"/>
        <v>18900</v>
      </c>
      <c r="AR19" s="34">
        <f t="shared" si="2"/>
        <v>0</v>
      </c>
    </row>
    <row r="20" spans="1:44" s="67" customFormat="1" ht="15.75" outlineLevel="2" x14ac:dyDescent="0.2">
      <c r="A20" s="56" t="s">
        <v>101</v>
      </c>
      <c r="B20" s="63" t="s">
        <v>102</v>
      </c>
      <c r="C20" s="58">
        <v>0</v>
      </c>
      <c r="D20" s="58">
        <f t="shared" si="5"/>
        <v>5431.9643999999998</v>
      </c>
      <c r="E20" s="58">
        <v>0</v>
      </c>
      <c r="F20" s="58">
        <v>5431.9643999999998</v>
      </c>
      <c r="G20" s="59">
        <v>0</v>
      </c>
      <c r="H20" s="60" t="s">
        <v>55</v>
      </c>
      <c r="I20" s="71" t="s">
        <v>55</v>
      </c>
      <c r="J20" s="71" t="s">
        <v>103</v>
      </c>
      <c r="K20" s="71" t="s">
        <v>104</v>
      </c>
      <c r="L20" s="71" t="s">
        <v>105</v>
      </c>
      <c r="M20" s="71" t="s">
        <v>106</v>
      </c>
      <c r="N20" s="71" t="s">
        <v>107</v>
      </c>
      <c r="O20" s="60"/>
      <c r="P20" s="60"/>
      <c r="Q20" s="60"/>
      <c r="R20" s="60"/>
      <c r="S20" s="60"/>
      <c r="T20" s="60" t="s">
        <v>55</v>
      </c>
      <c r="U20" s="60" t="s">
        <v>108</v>
      </c>
      <c r="V20" s="60" t="s">
        <v>109</v>
      </c>
      <c r="W20" s="60" t="s">
        <v>55</v>
      </c>
      <c r="X20" s="58"/>
      <c r="Y20" s="58"/>
      <c r="Z20" s="58"/>
      <c r="AA20" s="58"/>
      <c r="AB20" s="58"/>
      <c r="AC20" s="58"/>
      <c r="AD20" s="58"/>
      <c r="AE20" s="58"/>
      <c r="AF20" s="58"/>
      <c r="AQ20" s="34">
        <f t="shared" si="1"/>
        <v>5431.9643999999998</v>
      </c>
      <c r="AR20" s="34">
        <f t="shared" si="2"/>
        <v>0</v>
      </c>
    </row>
    <row r="21" spans="1:44" s="54" customFormat="1" ht="15.75" outlineLevel="1" x14ac:dyDescent="0.2">
      <c r="A21" s="29">
        <v>2</v>
      </c>
      <c r="B21" s="29" t="s">
        <v>110</v>
      </c>
      <c r="C21" s="31">
        <f>SUM(C22:C28)</f>
        <v>4.13</v>
      </c>
      <c r="D21" s="31">
        <f t="shared" ref="D21:G21" si="6">SUM(D22:D28)</f>
        <v>46500</v>
      </c>
      <c r="E21" s="31">
        <f t="shared" si="6"/>
        <v>0</v>
      </c>
      <c r="F21" s="31">
        <f t="shared" si="6"/>
        <v>46500</v>
      </c>
      <c r="G21" s="31">
        <f t="shared" si="6"/>
        <v>0</v>
      </c>
      <c r="H21" s="72" t="s">
        <v>41</v>
      </c>
      <c r="I21" s="72" t="s">
        <v>41</v>
      </c>
      <c r="J21" s="72" t="s">
        <v>41</v>
      </c>
      <c r="K21" s="72" t="s">
        <v>41</v>
      </c>
      <c r="L21" s="72" t="s">
        <v>41</v>
      </c>
      <c r="M21" s="72" t="s">
        <v>41</v>
      </c>
      <c r="N21" s="72" t="s">
        <v>41</v>
      </c>
      <c r="O21" s="72" t="s">
        <v>41</v>
      </c>
      <c r="P21" s="72" t="s">
        <v>41</v>
      </c>
      <c r="Q21" s="72" t="s">
        <v>41</v>
      </c>
      <c r="R21" s="72" t="s">
        <v>41</v>
      </c>
      <c r="S21" s="72" t="s">
        <v>41</v>
      </c>
      <c r="T21" s="72" t="s">
        <v>41</v>
      </c>
      <c r="U21" s="72" t="s">
        <v>41</v>
      </c>
      <c r="V21" s="72" t="s">
        <v>41</v>
      </c>
      <c r="W21" s="72" t="s">
        <v>41</v>
      </c>
      <c r="X21" s="52" t="s">
        <v>41</v>
      </c>
      <c r="Y21" s="52" t="s">
        <v>41</v>
      </c>
      <c r="Z21" s="52" t="s">
        <v>41</v>
      </c>
      <c r="AA21" s="52" t="s">
        <v>41</v>
      </c>
      <c r="AB21" s="52" t="s">
        <v>41</v>
      </c>
      <c r="AC21" s="52" t="s">
        <v>41</v>
      </c>
      <c r="AD21" s="52" t="s">
        <v>41</v>
      </c>
      <c r="AE21" s="52" t="s">
        <v>41</v>
      </c>
      <c r="AF21" s="52" t="s">
        <v>41</v>
      </c>
      <c r="AG21" s="53"/>
      <c r="AQ21" s="34">
        <f t="shared" si="1"/>
        <v>46500</v>
      </c>
      <c r="AR21" s="34">
        <f t="shared" si="2"/>
        <v>0</v>
      </c>
    </row>
    <row r="22" spans="1:44" customFormat="1" ht="15.75" outlineLevel="2" x14ac:dyDescent="0.25">
      <c r="A22" s="73" t="s">
        <v>111</v>
      </c>
      <c r="B22" s="63" t="s">
        <v>112</v>
      </c>
      <c r="C22" s="58">
        <v>4.13</v>
      </c>
      <c r="D22" s="58">
        <f t="shared" ref="D22:D54" si="7">SUM(E22:G22)</f>
        <v>5500</v>
      </c>
      <c r="E22" s="58">
        <v>0</v>
      </c>
      <c r="F22" s="58">
        <v>5500</v>
      </c>
      <c r="G22" s="59">
        <v>0</v>
      </c>
      <c r="H22" s="60" t="s">
        <v>55</v>
      </c>
      <c r="I22" s="74">
        <v>44287</v>
      </c>
      <c r="J22" s="74">
        <f>I22+5</f>
        <v>44292</v>
      </c>
      <c r="K22" s="74">
        <f>J22+10</f>
        <v>44302</v>
      </c>
      <c r="L22" s="74">
        <f>K22+7</f>
        <v>44309</v>
      </c>
      <c r="M22" s="74">
        <f>L22+10</f>
        <v>44319</v>
      </c>
      <c r="N22" s="74">
        <f>M22+120</f>
        <v>44439</v>
      </c>
      <c r="O22" s="74"/>
      <c r="P22" s="74"/>
      <c r="Q22" s="74"/>
      <c r="R22" s="74"/>
      <c r="S22" s="74"/>
      <c r="T22" s="74" t="s">
        <v>55</v>
      </c>
      <c r="U22" s="74">
        <f>M22+1</f>
        <v>44320</v>
      </c>
      <c r="V22" s="74">
        <f>N22</f>
        <v>44439</v>
      </c>
      <c r="W22" s="74" t="s">
        <v>55</v>
      </c>
      <c r="X22" s="58"/>
      <c r="Y22" s="58"/>
      <c r="Z22" s="58"/>
      <c r="AA22" s="58"/>
      <c r="AB22" s="58"/>
      <c r="AC22" s="58"/>
      <c r="AD22" s="58"/>
      <c r="AE22" s="58"/>
      <c r="AF22" s="58"/>
      <c r="AG22" s="75" t="s">
        <v>113</v>
      </c>
      <c r="AQ22" s="34">
        <f t="shared" si="1"/>
        <v>5500</v>
      </c>
      <c r="AR22" s="34">
        <f t="shared" si="2"/>
        <v>0</v>
      </c>
    </row>
    <row r="23" spans="1:44" customFormat="1" ht="15.75" outlineLevel="2" x14ac:dyDescent="0.25">
      <c r="A23" s="73" t="s">
        <v>114</v>
      </c>
      <c r="B23" s="63" t="s">
        <v>115</v>
      </c>
      <c r="C23" s="58">
        <v>0</v>
      </c>
      <c r="D23" s="58">
        <f t="shared" si="7"/>
        <v>1300</v>
      </c>
      <c r="E23" s="58">
        <v>0</v>
      </c>
      <c r="F23" s="58">
        <f>1500-200</f>
        <v>1300</v>
      </c>
      <c r="G23" s="59">
        <v>0</v>
      </c>
      <c r="H23" s="60" t="s">
        <v>55</v>
      </c>
      <c r="I23" s="74">
        <v>44287</v>
      </c>
      <c r="J23" s="74">
        <f>I23+5</f>
        <v>44292</v>
      </c>
      <c r="K23" s="74">
        <f>J23+10</f>
        <v>44302</v>
      </c>
      <c r="L23" s="74">
        <f>K23+7</f>
        <v>44309</v>
      </c>
      <c r="M23" s="74">
        <f>L23+10</f>
        <v>44319</v>
      </c>
      <c r="N23" s="74">
        <f>M23+120</f>
        <v>44439</v>
      </c>
      <c r="O23" s="74"/>
      <c r="P23" s="74"/>
      <c r="Q23" s="74"/>
      <c r="R23" s="74"/>
      <c r="S23" s="74"/>
      <c r="T23" s="74" t="s">
        <v>55</v>
      </c>
      <c r="U23" s="74">
        <f>M23+1</f>
        <v>44320</v>
      </c>
      <c r="V23" s="74">
        <f>N23</f>
        <v>44439</v>
      </c>
      <c r="W23" s="74" t="s">
        <v>55</v>
      </c>
      <c r="X23" s="58"/>
      <c r="Y23" s="58"/>
      <c r="Z23" s="58"/>
      <c r="AA23" s="58"/>
      <c r="AB23" s="58"/>
      <c r="AC23" s="58"/>
      <c r="AD23" s="58"/>
      <c r="AE23" s="58"/>
      <c r="AF23" s="58"/>
      <c r="AG23" s="75" t="s">
        <v>113</v>
      </c>
      <c r="AQ23" s="34">
        <f t="shared" si="1"/>
        <v>1300</v>
      </c>
      <c r="AR23" s="34">
        <f t="shared" si="2"/>
        <v>0</v>
      </c>
    </row>
    <row r="24" spans="1:44" customFormat="1" ht="15.75" outlineLevel="2" x14ac:dyDescent="0.25">
      <c r="A24" s="73" t="s">
        <v>116</v>
      </c>
      <c r="B24" s="63" t="s">
        <v>117</v>
      </c>
      <c r="C24" s="58">
        <v>0</v>
      </c>
      <c r="D24" s="58">
        <f t="shared" si="7"/>
        <v>1700</v>
      </c>
      <c r="E24" s="58">
        <v>0</v>
      </c>
      <c r="F24" s="58">
        <f>1200+500</f>
        <v>1700</v>
      </c>
      <c r="G24" s="59">
        <v>0</v>
      </c>
      <c r="H24" s="60" t="s">
        <v>55</v>
      </c>
      <c r="I24" s="74">
        <v>44287</v>
      </c>
      <c r="J24" s="74">
        <f>I24+5</f>
        <v>44292</v>
      </c>
      <c r="K24" s="74">
        <f>J24+10</f>
        <v>44302</v>
      </c>
      <c r="L24" s="74">
        <f>K24+7</f>
        <v>44309</v>
      </c>
      <c r="M24" s="74">
        <f>L24+10</f>
        <v>44319</v>
      </c>
      <c r="N24" s="74">
        <f>M24+120</f>
        <v>44439</v>
      </c>
      <c r="O24" s="74"/>
      <c r="P24" s="74"/>
      <c r="Q24" s="74"/>
      <c r="R24" s="74"/>
      <c r="S24" s="74"/>
      <c r="T24" s="74" t="s">
        <v>55</v>
      </c>
      <c r="U24" s="74">
        <f>M24+1</f>
        <v>44320</v>
      </c>
      <c r="V24" s="74">
        <f>N24</f>
        <v>44439</v>
      </c>
      <c r="W24" s="74" t="s">
        <v>55</v>
      </c>
      <c r="X24" s="58"/>
      <c r="Y24" s="58"/>
      <c r="Z24" s="58"/>
      <c r="AA24" s="58"/>
      <c r="AB24" s="58"/>
      <c r="AC24" s="58"/>
      <c r="AD24" s="58"/>
      <c r="AE24" s="58"/>
      <c r="AF24" s="58"/>
      <c r="AG24" s="75" t="s">
        <v>118</v>
      </c>
      <c r="AQ24" s="34">
        <f t="shared" si="1"/>
        <v>1700</v>
      </c>
      <c r="AR24" s="34">
        <f t="shared" si="2"/>
        <v>0</v>
      </c>
    </row>
    <row r="25" spans="1:44" s="77" customFormat="1" ht="31.5" outlineLevel="2" x14ac:dyDescent="0.25">
      <c r="A25" s="73" t="s">
        <v>119</v>
      </c>
      <c r="B25" s="63" t="s">
        <v>120</v>
      </c>
      <c r="C25" s="58">
        <v>0</v>
      </c>
      <c r="D25" s="58">
        <f t="shared" si="7"/>
        <v>16000</v>
      </c>
      <c r="E25" s="58">
        <v>0</v>
      </c>
      <c r="F25" s="58">
        <v>16000</v>
      </c>
      <c r="G25" s="59">
        <v>0</v>
      </c>
      <c r="H25" s="60" t="s">
        <v>55</v>
      </c>
      <c r="I25" s="74">
        <v>44287</v>
      </c>
      <c r="J25" s="74">
        <f>I25+5</f>
        <v>44292</v>
      </c>
      <c r="K25" s="74">
        <f>J25+10</f>
        <v>44302</v>
      </c>
      <c r="L25" s="74">
        <f>K25+7</f>
        <v>44309</v>
      </c>
      <c r="M25" s="74">
        <f>L25+10</f>
        <v>44319</v>
      </c>
      <c r="N25" s="74">
        <f>M25+120</f>
        <v>44439</v>
      </c>
      <c r="O25" s="74"/>
      <c r="P25" s="74"/>
      <c r="Q25" s="74"/>
      <c r="R25" s="74"/>
      <c r="S25" s="74"/>
      <c r="T25" s="74" t="s">
        <v>55</v>
      </c>
      <c r="U25" s="74">
        <f>M25+1</f>
        <v>44320</v>
      </c>
      <c r="V25" s="74">
        <f>N25</f>
        <v>44439</v>
      </c>
      <c r="W25" s="74" t="s">
        <v>55</v>
      </c>
      <c r="X25" s="58"/>
      <c r="Y25" s="58"/>
      <c r="Z25" s="58"/>
      <c r="AA25" s="58"/>
      <c r="AB25" s="58"/>
      <c r="AC25" s="58"/>
      <c r="AD25" s="58"/>
      <c r="AE25" s="58"/>
      <c r="AF25" s="58"/>
      <c r="AG25" s="76" t="s">
        <v>121</v>
      </c>
      <c r="AQ25" s="34">
        <f t="shared" si="1"/>
        <v>16000</v>
      </c>
      <c r="AR25" s="34">
        <f t="shared" si="2"/>
        <v>0</v>
      </c>
    </row>
    <row r="26" spans="1:44" s="80" customFormat="1" ht="16.5" customHeight="1" outlineLevel="2" x14ac:dyDescent="0.2">
      <c r="A26" s="73" t="s">
        <v>122</v>
      </c>
      <c r="B26" s="78" t="s">
        <v>123</v>
      </c>
      <c r="C26" s="58">
        <v>0</v>
      </c>
      <c r="D26" s="58">
        <f t="shared" ref="D26:D27" si="8">E26+F26+G26</f>
        <v>8000</v>
      </c>
      <c r="E26" s="58">
        <v>0</v>
      </c>
      <c r="F26" s="58">
        <v>8000</v>
      </c>
      <c r="G26" s="58">
        <v>0</v>
      </c>
      <c r="H26" s="60" t="s">
        <v>55</v>
      </c>
      <c r="I26" s="74">
        <v>44317</v>
      </c>
      <c r="J26" s="74">
        <f t="shared" ref="J26:J27" si="9">I26+5</f>
        <v>44322</v>
      </c>
      <c r="K26" s="74">
        <f t="shared" ref="K26:K27" si="10">J26+10</f>
        <v>44332</v>
      </c>
      <c r="L26" s="74">
        <f t="shared" ref="L26:L27" si="11">K26+7</f>
        <v>44339</v>
      </c>
      <c r="M26" s="74">
        <f t="shared" ref="M26:M27" si="12">L26+10</f>
        <v>44349</v>
      </c>
      <c r="N26" s="74">
        <f t="shared" ref="N26:N27" si="13">M26+90</f>
        <v>44439</v>
      </c>
      <c r="O26" s="74"/>
      <c r="P26" s="74"/>
      <c r="Q26" s="74"/>
      <c r="R26" s="74"/>
      <c r="S26" s="74"/>
      <c r="T26" s="74" t="s">
        <v>55</v>
      </c>
      <c r="U26" s="74">
        <f t="shared" ref="U26:U27" si="14">M26+1</f>
        <v>44350</v>
      </c>
      <c r="V26" s="74">
        <f t="shared" ref="V26:V27" si="15">N26</f>
        <v>44439</v>
      </c>
      <c r="W26" s="74" t="s">
        <v>55</v>
      </c>
      <c r="X26" s="58"/>
      <c r="Y26" s="58"/>
      <c r="Z26" s="58"/>
      <c r="AA26" s="58"/>
      <c r="AB26" s="58"/>
      <c r="AC26" s="58"/>
      <c r="AD26" s="58"/>
      <c r="AE26" s="58"/>
      <c r="AF26" s="58"/>
      <c r="AG26" s="79"/>
      <c r="AQ26" s="34">
        <f t="shared" si="1"/>
        <v>8000</v>
      </c>
      <c r="AR26" s="34">
        <f t="shared" si="2"/>
        <v>0</v>
      </c>
    </row>
    <row r="27" spans="1:44" ht="15.75" outlineLevel="2" x14ac:dyDescent="0.2">
      <c r="A27" s="73" t="s">
        <v>124</v>
      </c>
      <c r="B27" s="78" t="s">
        <v>125</v>
      </c>
      <c r="C27" s="58">
        <v>0</v>
      </c>
      <c r="D27" s="58">
        <f t="shared" si="8"/>
        <v>8000</v>
      </c>
      <c r="E27" s="58">
        <v>0</v>
      </c>
      <c r="F27" s="58">
        <v>8000</v>
      </c>
      <c r="G27" s="58">
        <v>0</v>
      </c>
      <c r="H27" s="60" t="s">
        <v>55</v>
      </c>
      <c r="I27" s="74">
        <v>44317</v>
      </c>
      <c r="J27" s="74">
        <f t="shared" si="9"/>
        <v>44322</v>
      </c>
      <c r="K27" s="74">
        <f t="shared" si="10"/>
        <v>44332</v>
      </c>
      <c r="L27" s="74">
        <f t="shared" si="11"/>
        <v>44339</v>
      </c>
      <c r="M27" s="74">
        <f t="shared" si="12"/>
        <v>44349</v>
      </c>
      <c r="N27" s="74">
        <f t="shared" si="13"/>
        <v>44439</v>
      </c>
      <c r="O27" s="74"/>
      <c r="P27" s="74"/>
      <c r="Q27" s="74"/>
      <c r="R27" s="74"/>
      <c r="S27" s="74"/>
      <c r="T27" s="74" t="s">
        <v>55</v>
      </c>
      <c r="U27" s="74">
        <f t="shared" si="14"/>
        <v>44350</v>
      </c>
      <c r="V27" s="74">
        <f t="shared" si="15"/>
        <v>44439</v>
      </c>
      <c r="W27" s="74" t="s">
        <v>55</v>
      </c>
      <c r="X27" s="58"/>
      <c r="Y27" s="58"/>
      <c r="Z27" s="58"/>
      <c r="AA27" s="58"/>
      <c r="AB27" s="58"/>
      <c r="AC27" s="58"/>
      <c r="AD27" s="58"/>
      <c r="AE27" s="58"/>
      <c r="AF27" s="58"/>
      <c r="AQ27" s="34">
        <f t="shared" si="1"/>
        <v>8000</v>
      </c>
      <c r="AR27" s="34">
        <f t="shared" si="2"/>
        <v>0</v>
      </c>
    </row>
    <row r="28" spans="1:44" customFormat="1" ht="15.75" outlineLevel="2" x14ac:dyDescent="0.25">
      <c r="A28" s="73" t="s">
        <v>126</v>
      </c>
      <c r="B28" s="63" t="s">
        <v>127</v>
      </c>
      <c r="C28" s="58">
        <v>0</v>
      </c>
      <c r="D28" s="58">
        <v>6000</v>
      </c>
      <c r="E28" s="58">
        <v>0</v>
      </c>
      <c r="F28" s="58">
        <v>6000</v>
      </c>
      <c r="G28" s="81"/>
      <c r="H28" s="60" t="s">
        <v>55</v>
      </c>
      <c r="I28" s="60" t="s">
        <v>55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Q28" s="34">
        <f t="shared" si="1"/>
        <v>6000</v>
      </c>
      <c r="AR28" s="34">
        <f t="shared" si="2"/>
        <v>0</v>
      </c>
    </row>
    <row r="29" spans="1:44" s="54" customFormat="1" ht="15.75" outlineLevel="1" x14ac:dyDescent="0.2">
      <c r="A29" s="29">
        <v>3</v>
      </c>
      <c r="B29" s="29" t="s">
        <v>128</v>
      </c>
      <c r="C29" s="31">
        <f>SUM(C30:C52)</f>
        <v>23.58</v>
      </c>
      <c r="D29" s="31">
        <f t="shared" ref="D29:G29" si="16">SUM(D30:D52)</f>
        <v>391582.3</v>
      </c>
      <c r="E29" s="31">
        <f t="shared" si="16"/>
        <v>0</v>
      </c>
      <c r="F29" s="31">
        <f t="shared" si="16"/>
        <v>391582.3</v>
      </c>
      <c r="G29" s="31">
        <f t="shared" si="16"/>
        <v>0</v>
      </c>
      <c r="H29" s="72" t="s">
        <v>41</v>
      </c>
      <c r="I29" s="72" t="s">
        <v>41</v>
      </c>
      <c r="J29" s="72" t="s">
        <v>41</v>
      </c>
      <c r="K29" s="72" t="s">
        <v>41</v>
      </c>
      <c r="L29" s="72" t="s">
        <v>41</v>
      </c>
      <c r="M29" s="72" t="s">
        <v>41</v>
      </c>
      <c r="N29" s="72" t="s">
        <v>41</v>
      </c>
      <c r="O29" s="72" t="s">
        <v>41</v>
      </c>
      <c r="P29" s="72" t="s">
        <v>41</v>
      </c>
      <c r="Q29" s="72" t="s">
        <v>41</v>
      </c>
      <c r="R29" s="72" t="s">
        <v>41</v>
      </c>
      <c r="S29" s="72" t="s">
        <v>41</v>
      </c>
      <c r="T29" s="72" t="s">
        <v>41</v>
      </c>
      <c r="U29" s="72" t="s">
        <v>41</v>
      </c>
      <c r="V29" s="72" t="s">
        <v>41</v>
      </c>
      <c r="W29" s="72" t="s">
        <v>41</v>
      </c>
      <c r="X29" s="52" t="s">
        <v>41</v>
      </c>
      <c r="Y29" s="52" t="s">
        <v>41</v>
      </c>
      <c r="Z29" s="52" t="s">
        <v>41</v>
      </c>
      <c r="AA29" s="52" t="s">
        <v>41</v>
      </c>
      <c r="AB29" s="52" t="s">
        <v>41</v>
      </c>
      <c r="AC29" s="52" t="s">
        <v>41</v>
      </c>
      <c r="AD29" s="52" t="s">
        <v>41</v>
      </c>
      <c r="AE29" s="52" t="s">
        <v>41</v>
      </c>
      <c r="AF29" s="52" t="s">
        <v>41</v>
      </c>
      <c r="AG29" s="53"/>
      <c r="AQ29" s="34">
        <f t="shared" si="1"/>
        <v>391582.3</v>
      </c>
      <c r="AR29" s="34">
        <f t="shared" si="2"/>
        <v>0</v>
      </c>
    </row>
    <row r="30" spans="1:44" s="83" customFormat="1" ht="15.75" outlineLevel="2" x14ac:dyDescent="0.2">
      <c r="A30" s="56" t="s">
        <v>129</v>
      </c>
      <c r="B30" s="57" t="s">
        <v>130</v>
      </c>
      <c r="C30" s="58">
        <v>1.85</v>
      </c>
      <c r="D30" s="58">
        <f t="shared" si="7"/>
        <v>9605.2000000000007</v>
      </c>
      <c r="E30" s="58">
        <v>0</v>
      </c>
      <c r="F30" s="58">
        <v>9605.2000000000007</v>
      </c>
      <c r="G30" s="59">
        <v>0</v>
      </c>
      <c r="H30" s="71" t="s">
        <v>55</v>
      </c>
      <c r="I30" s="82" t="s">
        <v>131</v>
      </c>
      <c r="J30" s="82" t="s">
        <v>132</v>
      </c>
      <c r="K30" s="82" t="s">
        <v>86</v>
      </c>
      <c r="L30" s="82" t="s">
        <v>133</v>
      </c>
      <c r="M30" s="82" t="s">
        <v>134</v>
      </c>
      <c r="N30" s="82" t="s">
        <v>85</v>
      </c>
      <c r="O30" s="82"/>
      <c r="P30" s="82"/>
      <c r="Q30" s="82"/>
      <c r="R30" s="82"/>
      <c r="S30" s="82"/>
      <c r="T30" s="82" t="s">
        <v>55</v>
      </c>
      <c r="U30" s="82" t="s">
        <v>135</v>
      </c>
      <c r="V30" s="82" t="s">
        <v>85</v>
      </c>
      <c r="W30" s="82" t="s">
        <v>55</v>
      </c>
      <c r="X30" s="58"/>
      <c r="Y30" s="58"/>
      <c r="Z30" s="58"/>
      <c r="AA30" s="58"/>
      <c r="AB30" s="58"/>
      <c r="AC30" s="58"/>
      <c r="AD30" s="58"/>
      <c r="AE30" s="58"/>
      <c r="AF30" s="58"/>
      <c r="AG30" s="83" t="s">
        <v>118</v>
      </c>
      <c r="AQ30" s="34">
        <f t="shared" si="1"/>
        <v>9605.2000000000007</v>
      </c>
      <c r="AR30" s="34">
        <f t="shared" si="2"/>
        <v>0</v>
      </c>
    </row>
    <row r="31" spans="1:44" s="83" customFormat="1" ht="15.75" outlineLevel="2" x14ac:dyDescent="0.2">
      <c r="A31" s="56" t="s">
        <v>136</v>
      </c>
      <c r="B31" s="57" t="s">
        <v>137</v>
      </c>
      <c r="C31" s="58">
        <v>2.2799999999999998</v>
      </c>
      <c r="D31" s="58">
        <f t="shared" si="7"/>
        <v>10434.5</v>
      </c>
      <c r="E31" s="58">
        <v>0</v>
      </c>
      <c r="F31" s="58">
        <v>10434.5</v>
      </c>
      <c r="G31" s="59">
        <v>0</v>
      </c>
      <c r="H31" s="71" t="s">
        <v>55</v>
      </c>
      <c r="I31" s="82" t="str">
        <f t="shared" ref="I31:N31" si="17">I30</f>
        <v>20 апреля 2021 г.</v>
      </c>
      <c r="J31" s="82" t="str">
        <f t="shared" si="17"/>
        <v>26 апреля 2021г.</v>
      </c>
      <c r="K31" s="82" t="str">
        <f t="shared" si="17"/>
        <v>06 мая 2021 г.</v>
      </c>
      <c r="L31" s="82" t="str">
        <f t="shared" si="17"/>
        <v>17 мая 2021 г.</v>
      </c>
      <c r="M31" s="82" t="str">
        <f t="shared" si="17"/>
        <v>27 мая 2021 г.</v>
      </c>
      <c r="N31" s="82" t="str">
        <f t="shared" si="17"/>
        <v>30 октября 2021 г.</v>
      </c>
      <c r="O31" s="82"/>
      <c r="P31" s="82"/>
      <c r="Q31" s="82"/>
      <c r="R31" s="82"/>
      <c r="S31" s="82"/>
      <c r="T31" s="82" t="str">
        <f>T30</f>
        <v>не требуется</v>
      </c>
      <c r="U31" s="82" t="str">
        <f>U30</f>
        <v>28 мая 2021 г.</v>
      </c>
      <c r="V31" s="82" t="str">
        <f>V30</f>
        <v>30 октября 2021 г.</v>
      </c>
      <c r="W31" s="82" t="s">
        <v>55</v>
      </c>
      <c r="X31" s="58"/>
      <c r="Y31" s="58"/>
      <c r="Z31" s="58"/>
      <c r="AA31" s="58"/>
      <c r="AB31" s="58"/>
      <c r="AC31" s="58"/>
      <c r="AD31" s="58"/>
      <c r="AE31" s="58"/>
      <c r="AF31" s="58"/>
      <c r="AG31" s="83" t="s">
        <v>118</v>
      </c>
      <c r="AQ31" s="34">
        <f t="shared" si="1"/>
        <v>10434.5</v>
      </c>
      <c r="AR31" s="34">
        <f t="shared" si="2"/>
        <v>0</v>
      </c>
    </row>
    <row r="32" spans="1:44" s="84" customFormat="1" ht="15.75" outlineLevel="2" x14ac:dyDescent="0.2">
      <c r="A32" s="56" t="s">
        <v>138</v>
      </c>
      <c r="B32" s="57" t="s">
        <v>139</v>
      </c>
      <c r="C32" s="58">
        <v>0</v>
      </c>
      <c r="D32" s="58">
        <f t="shared" si="7"/>
        <v>2500</v>
      </c>
      <c r="E32" s="58">
        <v>0</v>
      </c>
      <c r="F32" s="58">
        <v>2500</v>
      </c>
      <c r="G32" s="59">
        <v>0</v>
      </c>
      <c r="H32" s="71" t="s">
        <v>55</v>
      </c>
      <c r="I32" s="82" t="s">
        <v>55</v>
      </c>
      <c r="J32" s="82" t="s">
        <v>140</v>
      </c>
      <c r="K32" s="82" t="str">
        <f>K16</f>
        <v>15 апреля 2021 г.</v>
      </c>
      <c r="L32" s="82" t="str">
        <f>L16</f>
        <v>26 апреля 2021 г.</v>
      </c>
      <c r="M32" s="82" t="str">
        <f>M16</f>
        <v>05 мая 2021 г.</v>
      </c>
      <c r="N32" s="82" t="str">
        <f>N16</f>
        <v>30 октября 2021 г.</v>
      </c>
      <c r="O32" s="82"/>
      <c r="P32" s="82"/>
      <c r="Q32" s="82"/>
      <c r="R32" s="82"/>
      <c r="S32" s="82"/>
      <c r="T32" s="82" t="str">
        <f>T16</f>
        <v>не требуется</v>
      </c>
      <c r="U32" s="82" t="str">
        <f>U16</f>
        <v>06 мая 2021 г.</v>
      </c>
      <c r="V32" s="82" t="str">
        <f>V16</f>
        <v>30 октября 2021 г.</v>
      </c>
      <c r="W32" s="82" t="s">
        <v>55</v>
      </c>
      <c r="X32" s="58"/>
      <c r="Y32" s="58"/>
      <c r="Z32" s="58"/>
      <c r="AA32" s="58"/>
      <c r="AB32" s="58"/>
      <c r="AC32" s="58"/>
      <c r="AD32" s="58"/>
      <c r="AE32" s="58"/>
      <c r="AF32" s="58"/>
      <c r="AG32" s="84" t="s">
        <v>121</v>
      </c>
      <c r="AQ32" s="34">
        <f t="shared" si="1"/>
        <v>2500</v>
      </c>
      <c r="AR32" s="34">
        <f t="shared" si="2"/>
        <v>0</v>
      </c>
    </row>
    <row r="33" spans="1:235" s="84" customFormat="1" ht="15.75" outlineLevel="2" x14ac:dyDescent="0.2">
      <c r="A33" s="56" t="s">
        <v>141</v>
      </c>
      <c r="B33" s="57" t="s">
        <v>142</v>
      </c>
      <c r="C33" s="58">
        <v>0</v>
      </c>
      <c r="D33" s="58">
        <f t="shared" si="7"/>
        <v>10000</v>
      </c>
      <c r="E33" s="58">
        <v>0</v>
      </c>
      <c r="F33" s="58">
        <v>10000</v>
      </c>
      <c r="G33" s="59">
        <v>0</v>
      </c>
      <c r="H33" s="71" t="s">
        <v>55</v>
      </c>
      <c r="I33" s="82" t="s">
        <v>143</v>
      </c>
      <c r="J33" s="82" t="s">
        <v>68</v>
      </c>
      <c r="K33" s="82" t="str">
        <f>K13</f>
        <v>08 февраля 2021 г.</v>
      </c>
      <c r="L33" s="82" t="str">
        <f>L13</f>
        <v>18 февраля 2021 г.</v>
      </c>
      <c r="M33" s="82" t="str">
        <f>M13</f>
        <v>10 марта 2021 г.</v>
      </c>
      <c r="N33" s="82" t="s">
        <v>85</v>
      </c>
      <c r="O33" s="82"/>
      <c r="P33" s="82"/>
      <c r="Q33" s="82"/>
      <c r="R33" s="82"/>
      <c r="S33" s="82"/>
      <c r="T33" s="82" t="str">
        <f>T32</f>
        <v>не требуется</v>
      </c>
      <c r="U33" s="82" t="str">
        <f>U13</f>
        <v>11 марта 2021 г.</v>
      </c>
      <c r="V33" s="82" t="str">
        <f>N33</f>
        <v>30 октября 2021 г.</v>
      </c>
      <c r="W33" s="82" t="s">
        <v>55</v>
      </c>
      <c r="X33" s="58"/>
      <c r="Y33" s="58"/>
      <c r="Z33" s="58"/>
      <c r="AA33" s="58"/>
      <c r="AB33" s="58"/>
      <c r="AC33" s="58"/>
      <c r="AD33" s="58"/>
      <c r="AE33" s="58"/>
      <c r="AF33" s="58"/>
      <c r="AG33" s="84" t="s">
        <v>121</v>
      </c>
      <c r="AQ33" s="34">
        <f t="shared" si="1"/>
        <v>10000</v>
      </c>
      <c r="AR33" s="34">
        <f t="shared" si="2"/>
        <v>0</v>
      </c>
    </row>
    <row r="34" spans="1:235" s="84" customFormat="1" ht="15.75" outlineLevel="2" x14ac:dyDescent="0.2">
      <c r="A34" s="56" t="s">
        <v>144</v>
      </c>
      <c r="B34" s="57" t="s">
        <v>145</v>
      </c>
      <c r="C34" s="58">
        <v>0</v>
      </c>
      <c r="D34" s="58">
        <f t="shared" si="7"/>
        <v>4000</v>
      </c>
      <c r="E34" s="58">
        <v>0</v>
      </c>
      <c r="F34" s="58">
        <v>4000</v>
      </c>
      <c r="G34" s="59">
        <v>0</v>
      </c>
      <c r="H34" s="71" t="s">
        <v>55</v>
      </c>
      <c r="I34" s="82" t="s">
        <v>146</v>
      </c>
      <c r="J34" s="82" t="s">
        <v>147</v>
      </c>
      <c r="K34" s="82" t="s">
        <v>148</v>
      </c>
      <c r="L34" s="82" t="s">
        <v>149</v>
      </c>
      <c r="M34" s="82" t="s">
        <v>150</v>
      </c>
      <c r="N34" s="82" t="s">
        <v>85</v>
      </c>
      <c r="O34" s="82"/>
      <c r="P34" s="82"/>
      <c r="Q34" s="82"/>
      <c r="R34" s="82"/>
      <c r="S34" s="82"/>
      <c r="T34" s="82" t="s">
        <v>55</v>
      </c>
      <c r="U34" s="82" t="s">
        <v>151</v>
      </c>
      <c r="V34" s="82" t="s">
        <v>85</v>
      </c>
      <c r="W34" s="82" t="s">
        <v>55</v>
      </c>
      <c r="X34" s="58"/>
      <c r="Y34" s="58"/>
      <c r="Z34" s="58"/>
      <c r="AA34" s="58"/>
      <c r="AB34" s="58"/>
      <c r="AC34" s="58"/>
      <c r="AD34" s="58"/>
      <c r="AE34" s="58"/>
      <c r="AF34" s="58"/>
      <c r="AG34" s="84" t="s">
        <v>121</v>
      </c>
      <c r="AQ34" s="34">
        <f t="shared" si="1"/>
        <v>4000</v>
      </c>
      <c r="AR34" s="34">
        <f t="shared" si="2"/>
        <v>0</v>
      </c>
    </row>
    <row r="35" spans="1:235" s="84" customFormat="1" ht="15.75" outlineLevel="2" x14ac:dyDescent="0.2">
      <c r="A35" s="56" t="s">
        <v>152</v>
      </c>
      <c r="B35" s="57" t="s">
        <v>153</v>
      </c>
      <c r="C35" s="58">
        <v>0</v>
      </c>
      <c r="D35" s="58">
        <f t="shared" si="7"/>
        <v>3000</v>
      </c>
      <c r="E35" s="58">
        <v>0</v>
      </c>
      <c r="F35" s="58">
        <v>3000</v>
      </c>
      <c r="G35" s="59">
        <v>0</v>
      </c>
      <c r="H35" s="71" t="s">
        <v>55</v>
      </c>
      <c r="I35" s="82" t="s">
        <v>83</v>
      </c>
      <c r="J35" s="82" t="s">
        <v>70</v>
      </c>
      <c r="K35" s="82" t="s">
        <v>71</v>
      </c>
      <c r="L35" s="82" t="s">
        <v>78</v>
      </c>
      <c r="M35" s="82" t="s">
        <v>84</v>
      </c>
      <c r="N35" s="82" t="s">
        <v>85</v>
      </c>
      <c r="O35" s="82"/>
      <c r="P35" s="82"/>
      <c r="Q35" s="82"/>
      <c r="R35" s="82"/>
      <c r="S35" s="82"/>
      <c r="T35" s="82" t="s">
        <v>55</v>
      </c>
      <c r="U35" s="82" t="s">
        <v>86</v>
      </c>
      <c r="V35" s="82" t="s">
        <v>85</v>
      </c>
      <c r="W35" s="82" t="s">
        <v>55</v>
      </c>
      <c r="X35" s="58"/>
      <c r="Y35" s="58"/>
      <c r="Z35" s="58"/>
      <c r="AA35" s="58"/>
      <c r="AB35" s="58"/>
      <c r="AC35" s="58"/>
      <c r="AD35" s="58"/>
      <c r="AE35" s="58"/>
      <c r="AF35" s="58"/>
      <c r="AG35" s="84" t="s">
        <v>121</v>
      </c>
      <c r="AQ35" s="34">
        <f t="shared" si="1"/>
        <v>3000</v>
      </c>
      <c r="AR35" s="34">
        <f t="shared" si="2"/>
        <v>0</v>
      </c>
    </row>
    <row r="36" spans="1:235" s="84" customFormat="1" ht="15.75" outlineLevel="2" x14ac:dyDescent="0.2">
      <c r="A36" s="56" t="s">
        <v>154</v>
      </c>
      <c r="B36" s="57" t="s">
        <v>155</v>
      </c>
      <c r="C36" s="58">
        <v>0</v>
      </c>
      <c r="D36" s="58">
        <f t="shared" si="7"/>
        <v>4500</v>
      </c>
      <c r="E36" s="58">
        <v>0</v>
      </c>
      <c r="F36" s="58">
        <v>4500</v>
      </c>
      <c r="G36" s="59">
        <v>0</v>
      </c>
      <c r="H36" s="71" t="s">
        <v>55</v>
      </c>
      <c r="I36" s="82" t="s">
        <v>156</v>
      </c>
      <c r="J36" s="82" t="s">
        <v>157</v>
      </c>
      <c r="K36" s="82" t="s">
        <v>158</v>
      </c>
      <c r="L36" s="82" t="s">
        <v>84</v>
      </c>
      <c r="M36" s="82" t="s">
        <v>159</v>
      </c>
      <c r="N36" s="82" t="s">
        <v>85</v>
      </c>
      <c r="O36" s="82"/>
      <c r="P36" s="82"/>
      <c r="Q36" s="82"/>
      <c r="R36" s="82"/>
      <c r="S36" s="82"/>
      <c r="T36" s="82" t="s">
        <v>55</v>
      </c>
      <c r="U36" s="82" t="s">
        <v>160</v>
      </c>
      <c r="V36" s="82" t="s">
        <v>85</v>
      </c>
      <c r="W36" s="82" t="s">
        <v>55</v>
      </c>
      <c r="X36" s="58"/>
      <c r="Y36" s="58"/>
      <c r="Z36" s="58"/>
      <c r="AA36" s="58"/>
      <c r="AB36" s="58"/>
      <c r="AC36" s="58"/>
      <c r="AD36" s="58"/>
      <c r="AE36" s="58"/>
      <c r="AF36" s="58"/>
      <c r="AG36" s="84" t="s">
        <v>121</v>
      </c>
      <c r="AQ36" s="34">
        <f t="shared" si="1"/>
        <v>4500</v>
      </c>
      <c r="AR36" s="34">
        <f t="shared" si="2"/>
        <v>0</v>
      </c>
    </row>
    <row r="37" spans="1:235" s="86" customFormat="1" ht="15.75" outlineLevel="2" x14ac:dyDescent="0.2">
      <c r="A37" s="56" t="s">
        <v>161</v>
      </c>
      <c r="B37" s="57" t="s">
        <v>162</v>
      </c>
      <c r="C37" s="58">
        <v>0</v>
      </c>
      <c r="D37" s="58">
        <f t="shared" si="7"/>
        <v>10000</v>
      </c>
      <c r="E37" s="58">
        <v>0</v>
      </c>
      <c r="F37" s="58">
        <v>10000</v>
      </c>
      <c r="G37" s="59">
        <v>0</v>
      </c>
      <c r="H37" s="60" t="s">
        <v>163</v>
      </c>
      <c r="I37" s="74" t="s">
        <v>164</v>
      </c>
      <c r="J37" s="74" t="s">
        <v>165</v>
      </c>
      <c r="K37" s="74" t="s">
        <v>166</v>
      </c>
      <c r="L37" s="74" t="s">
        <v>167</v>
      </c>
      <c r="M37" s="74" t="s">
        <v>168</v>
      </c>
      <c r="N37" s="74" t="s">
        <v>169</v>
      </c>
      <c r="O37" s="74"/>
      <c r="P37" s="74"/>
      <c r="Q37" s="74"/>
      <c r="R37" s="74"/>
      <c r="S37" s="74"/>
      <c r="T37" s="74"/>
      <c r="U37" s="74" t="s">
        <v>170</v>
      </c>
      <c r="V37" s="74" t="s">
        <v>171</v>
      </c>
      <c r="W37" s="74" t="s">
        <v>169</v>
      </c>
      <c r="X37" s="58"/>
      <c r="Y37" s="58"/>
      <c r="Z37" s="58"/>
      <c r="AA37" s="58"/>
      <c r="AB37" s="58"/>
      <c r="AC37" s="58"/>
      <c r="AD37" s="58"/>
      <c r="AE37" s="58"/>
      <c r="AF37" s="58"/>
      <c r="AG37" s="85" t="s">
        <v>172</v>
      </c>
      <c r="AQ37" s="34">
        <f t="shared" si="1"/>
        <v>10000</v>
      </c>
      <c r="AR37" s="34">
        <f t="shared" si="2"/>
        <v>0</v>
      </c>
    </row>
    <row r="38" spans="1:235" s="87" customFormat="1" ht="15.75" outlineLevel="2" x14ac:dyDescent="0.2">
      <c r="A38" s="56" t="s">
        <v>173</v>
      </c>
      <c r="B38" s="63" t="s">
        <v>174</v>
      </c>
      <c r="C38" s="58">
        <v>1.85</v>
      </c>
      <c r="D38" s="58">
        <f t="shared" si="7"/>
        <v>10347</v>
      </c>
      <c r="E38" s="58">
        <v>0</v>
      </c>
      <c r="F38" s="58">
        <v>10347</v>
      </c>
      <c r="G38" s="59">
        <v>0</v>
      </c>
      <c r="H38" s="60" t="s">
        <v>163</v>
      </c>
      <c r="I38" s="74" t="s">
        <v>175</v>
      </c>
      <c r="J38" s="74" t="s">
        <v>176</v>
      </c>
      <c r="K38" s="74" t="s">
        <v>177</v>
      </c>
      <c r="L38" s="74" t="s">
        <v>178</v>
      </c>
      <c r="M38" s="74" t="s">
        <v>179</v>
      </c>
      <c r="N38" s="74" t="str">
        <f>N37</f>
        <v>30 декабря 2021 г.</v>
      </c>
      <c r="O38" s="74"/>
      <c r="P38" s="74"/>
      <c r="Q38" s="74"/>
      <c r="R38" s="74"/>
      <c r="S38" s="74"/>
      <c r="T38" s="74"/>
      <c r="U38" s="74" t="s">
        <v>180</v>
      </c>
      <c r="V38" s="74" t="str">
        <f>V37</f>
        <v>20 декабря 2021 г.</v>
      </c>
      <c r="W38" s="74" t="str">
        <f>W37</f>
        <v>30 декабря 2021 г.</v>
      </c>
      <c r="X38" s="58"/>
      <c r="Y38" s="58"/>
      <c r="Z38" s="58"/>
      <c r="AA38" s="58"/>
      <c r="AB38" s="58"/>
      <c r="AC38" s="58"/>
      <c r="AD38" s="58"/>
      <c r="AE38" s="58"/>
      <c r="AF38" s="58"/>
      <c r="AG38" s="85" t="s">
        <v>172</v>
      </c>
      <c r="AQ38" s="34">
        <f t="shared" si="1"/>
        <v>10347</v>
      </c>
      <c r="AR38" s="34">
        <f t="shared" si="2"/>
        <v>0</v>
      </c>
    </row>
    <row r="39" spans="1:235" s="65" customFormat="1" ht="31.5" outlineLevel="2" x14ac:dyDescent="0.2">
      <c r="A39" s="56" t="s">
        <v>181</v>
      </c>
      <c r="B39" s="63" t="s">
        <v>182</v>
      </c>
      <c r="C39" s="58">
        <v>3</v>
      </c>
      <c r="D39" s="58">
        <f t="shared" si="7"/>
        <v>15894.6</v>
      </c>
      <c r="E39" s="58">
        <v>0</v>
      </c>
      <c r="F39" s="58">
        <v>15894.6</v>
      </c>
      <c r="G39" s="59">
        <v>0</v>
      </c>
      <c r="H39" s="60" t="s">
        <v>55</v>
      </c>
      <c r="I39" s="74" t="s">
        <v>78</v>
      </c>
      <c r="J39" s="74" t="s">
        <v>183</v>
      </c>
      <c r="K39" s="74" t="s">
        <v>184</v>
      </c>
      <c r="L39" s="74" t="s">
        <v>185</v>
      </c>
      <c r="M39" s="74" t="s">
        <v>63</v>
      </c>
      <c r="N39" s="74" t="s">
        <v>85</v>
      </c>
      <c r="O39" s="74"/>
      <c r="P39" s="74"/>
      <c r="Q39" s="74"/>
      <c r="R39" s="74"/>
      <c r="S39" s="74"/>
      <c r="T39" s="74" t="s">
        <v>55</v>
      </c>
      <c r="U39" s="74" t="s">
        <v>186</v>
      </c>
      <c r="V39" s="74" t="s">
        <v>85</v>
      </c>
      <c r="W39" s="74" t="s">
        <v>55</v>
      </c>
      <c r="X39" s="58"/>
      <c r="Y39" s="58"/>
      <c r="Z39" s="58"/>
      <c r="AA39" s="58"/>
      <c r="AB39" s="58"/>
      <c r="AC39" s="58"/>
      <c r="AD39" s="58"/>
      <c r="AE39" s="58"/>
      <c r="AF39" s="58"/>
      <c r="AG39" s="69"/>
      <c r="AQ39" s="34">
        <f t="shared" si="1"/>
        <v>15894.6</v>
      </c>
      <c r="AR39" s="34">
        <f t="shared" si="2"/>
        <v>0</v>
      </c>
    </row>
    <row r="40" spans="1:235" s="65" customFormat="1" ht="15.75" outlineLevel="2" x14ac:dyDescent="0.2">
      <c r="A40" s="56" t="s">
        <v>187</v>
      </c>
      <c r="B40" s="63" t="s">
        <v>188</v>
      </c>
      <c r="C40" s="58">
        <v>1</v>
      </c>
      <c r="D40" s="58">
        <f t="shared" si="7"/>
        <v>2301</v>
      </c>
      <c r="E40" s="58">
        <v>0</v>
      </c>
      <c r="F40" s="58">
        <v>2301</v>
      </c>
      <c r="G40" s="59">
        <v>0</v>
      </c>
      <c r="H40" s="60" t="s">
        <v>55</v>
      </c>
      <c r="I40" s="74" t="s">
        <v>84</v>
      </c>
      <c r="J40" s="74" t="s">
        <v>133</v>
      </c>
      <c r="K40" s="74" t="s">
        <v>134</v>
      </c>
      <c r="L40" s="74" t="s">
        <v>189</v>
      </c>
      <c r="M40" s="74" t="s">
        <v>190</v>
      </c>
      <c r="N40" s="74" t="s">
        <v>72</v>
      </c>
      <c r="O40" s="74"/>
      <c r="P40" s="74"/>
      <c r="Q40" s="74"/>
      <c r="R40" s="74"/>
      <c r="S40" s="74"/>
      <c r="T40" s="74" t="s">
        <v>55</v>
      </c>
      <c r="U40" s="74" t="s">
        <v>191</v>
      </c>
      <c r="V40" s="74" t="s">
        <v>72</v>
      </c>
      <c r="W40" s="74" t="s">
        <v>55</v>
      </c>
      <c r="X40" s="58"/>
      <c r="Y40" s="58"/>
      <c r="Z40" s="58"/>
      <c r="AA40" s="58"/>
      <c r="AB40" s="58"/>
      <c r="AC40" s="58"/>
      <c r="AD40" s="58"/>
      <c r="AE40" s="58"/>
      <c r="AF40" s="58"/>
      <c r="AG40" s="69"/>
      <c r="AQ40" s="34">
        <f t="shared" si="1"/>
        <v>2301</v>
      </c>
      <c r="AR40" s="34">
        <f t="shared" si="2"/>
        <v>0</v>
      </c>
    </row>
    <row r="41" spans="1:235" s="65" customFormat="1" ht="15.75" outlineLevel="2" x14ac:dyDescent="0.2">
      <c r="A41" s="56" t="s">
        <v>192</v>
      </c>
      <c r="B41" s="63" t="s">
        <v>193</v>
      </c>
      <c r="C41" s="58">
        <v>1</v>
      </c>
      <c r="D41" s="58">
        <f t="shared" si="7"/>
        <v>2000</v>
      </c>
      <c r="E41" s="58">
        <v>0</v>
      </c>
      <c r="F41" s="58">
        <v>2000</v>
      </c>
      <c r="G41" s="59">
        <v>0</v>
      </c>
      <c r="H41" s="60" t="s">
        <v>55</v>
      </c>
      <c r="I41" s="74" t="s">
        <v>160</v>
      </c>
      <c r="J41" s="74" t="s">
        <v>194</v>
      </c>
      <c r="K41" s="74" t="s">
        <v>195</v>
      </c>
      <c r="L41" s="74" t="s">
        <v>196</v>
      </c>
      <c r="M41" s="74" t="s">
        <v>197</v>
      </c>
      <c r="N41" s="74" t="s">
        <v>72</v>
      </c>
      <c r="O41" s="74"/>
      <c r="P41" s="74"/>
      <c r="Q41" s="74"/>
      <c r="R41" s="74"/>
      <c r="S41" s="74"/>
      <c r="T41" s="74" t="s">
        <v>55</v>
      </c>
      <c r="U41" s="74" t="s">
        <v>198</v>
      </c>
      <c r="V41" s="74" t="s">
        <v>72</v>
      </c>
      <c r="W41" s="74" t="s">
        <v>55</v>
      </c>
      <c r="X41" s="58"/>
      <c r="Y41" s="58"/>
      <c r="Z41" s="58"/>
      <c r="AA41" s="58"/>
      <c r="AB41" s="58"/>
      <c r="AC41" s="58"/>
      <c r="AD41" s="58"/>
      <c r="AE41" s="58"/>
      <c r="AF41" s="58"/>
      <c r="AG41" s="69"/>
      <c r="AQ41" s="34">
        <f t="shared" si="1"/>
        <v>2000</v>
      </c>
      <c r="AR41" s="34">
        <f t="shared" si="2"/>
        <v>0</v>
      </c>
    </row>
    <row r="42" spans="1:235" s="87" customFormat="1" ht="47.25" outlineLevel="2" x14ac:dyDescent="0.2">
      <c r="A42" s="56" t="s">
        <v>199</v>
      </c>
      <c r="B42" s="88" t="s">
        <v>200</v>
      </c>
      <c r="C42" s="58">
        <v>2.6</v>
      </c>
      <c r="D42" s="58">
        <f t="shared" si="7"/>
        <v>6000</v>
      </c>
      <c r="E42" s="58">
        <v>0</v>
      </c>
      <c r="F42" s="58">
        <v>6000</v>
      </c>
      <c r="G42" s="59">
        <v>0</v>
      </c>
      <c r="H42" s="60" t="s">
        <v>201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58"/>
      <c r="Y42" s="58"/>
      <c r="Z42" s="58"/>
      <c r="AA42" s="58"/>
      <c r="AB42" s="58"/>
      <c r="AC42" s="58"/>
      <c r="AD42" s="58"/>
      <c r="AE42" s="58"/>
      <c r="AF42" s="58"/>
      <c r="AG42" s="85" t="s">
        <v>202</v>
      </c>
      <c r="AQ42" s="34">
        <f t="shared" si="1"/>
        <v>6000</v>
      </c>
      <c r="AR42" s="34">
        <f t="shared" si="2"/>
        <v>0</v>
      </c>
    </row>
    <row r="43" spans="1:235" s="84" customFormat="1" ht="15.75" outlineLevel="2" x14ac:dyDescent="0.2">
      <c r="A43" s="56" t="s">
        <v>203</v>
      </c>
      <c r="B43" s="57" t="s">
        <v>204</v>
      </c>
      <c r="C43" s="58">
        <v>6</v>
      </c>
      <c r="D43" s="58">
        <f>SUM(E43:G43)</f>
        <v>35000</v>
      </c>
      <c r="E43" s="58">
        <v>0</v>
      </c>
      <c r="F43" s="58">
        <v>35000</v>
      </c>
      <c r="G43" s="59">
        <v>0</v>
      </c>
      <c r="H43" s="60" t="s">
        <v>163</v>
      </c>
      <c r="I43" s="74" t="s">
        <v>205</v>
      </c>
      <c r="J43" s="74" t="s">
        <v>91</v>
      </c>
      <c r="K43" s="74" t="s">
        <v>206</v>
      </c>
      <c r="L43" s="74" t="s">
        <v>62</v>
      </c>
      <c r="M43" s="74" t="s">
        <v>207</v>
      </c>
      <c r="N43" s="74" t="s">
        <v>169</v>
      </c>
      <c r="O43" s="74"/>
      <c r="P43" s="74"/>
      <c r="Q43" s="74"/>
      <c r="R43" s="74"/>
      <c r="S43" s="74"/>
      <c r="T43" s="74"/>
      <c r="U43" s="74" t="s">
        <v>146</v>
      </c>
      <c r="V43" s="74" t="s">
        <v>208</v>
      </c>
      <c r="W43" s="74" t="s">
        <v>55</v>
      </c>
      <c r="X43" s="58"/>
      <c r="Y43" s="58"/>
      <c r="Z43" s="58"/>
      <c r="AA43" s="58"/>
      <c r="AB43" s="58"/>
      <c r="AC43" s="58"/>
      <c r="AD43" s="58"/>
      <c r="AE43" s="58"/>
      <c r="AF43" s="58"/>
      <c r="AG43" s="84" t="s">
        <v>121</v>
      </c>
      <c r="AQ43" s="34">
        <f t="shared" si="1"/>
        <v>35000</v>
      </c>
      <c r="AR43" s="34">
        <f t="shared" si="2"/>
        <v>0</v>
      </c>
    </row>
    <row r="44" spans="1:235" s="84" customFormat="1" ht="15.75" outlineLevel="2" x14ac:dyDescent="0.2">
      <c r="A44" s="56" t="s">
        <v>209</v>
      </c>
      <c r="B44" s="57" t="s">
        <v>210</v>
      </c>
      <c r="C44" s="58">
        <v>4</v>
      </c>
      <c r="D44" s="58">
        <f>SUM(E44:G44)</f>
        <v>13000</v>
      </c>
      <c r="E44" s="58">
        <v>0</v>
      </c>
      <c r="F44" s="58">
        <v>13000</v>
      </c>
      <c r="G44" s="59">
        <v>0</v>
      </c>
      <c r="H44" s="60" t="s">
        <v>211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58"/>
      <c r="Y44" s="58"/>
      <c r="Z44" s="58"/>
      <c r="AA44" s="58"/>
      <c r="AB44" s="58"/>
      <c r="AC44" s="58"/>
      <c r="AD44" s="58"/>
      <c r="AE44" s="58"/>
      <c r="AF44" s="58"/>
      <c r="AG44" s="84" t="s">
        <v>121</v>
      </c>
      <c r="AQ44" s="34">
        <f t="shared" si="1"/>
        <v>13000</v>
      </c>
      <c r="AR44" s="34">
        <f t="shared" si="2"/>
        <v>0</v>
      </c>
    </row>
    <row r="45" spans="1:235" s="91" customFormat="1" ht="15.75" outlineLevel="2" x14ac:dyDescent="0.25">
      <c r="A45" s="56" t="s">
        <v>212</v>
      </c>
      <c r="B45" s="57" t="s">
        <v>213</v>
      </c>
      <c r="C45" s="58">
        <v>0</v>
      </c>
      <c r="D45" s="58">
        <f t="shared" si="7"/>
        <v>50000</v>
      </c>
      <c r="E45" s="58">
        <v>0</v>
      </c>
      <c r="F45" s="58">
        <v>50000</v>
      </c>
      <c r="G45" s="58">
        <v>0</v>
      </c>
      <c r="H45" s="60" t="s">
        <v>214</v>
      </c>
      <c r="I45" s="74" t="s">
        <v>215</v>
      </c>
      <c r="J45" s="74" t="s">
        <v>191</v>
      </c>
      <c r="K45" s="74" t="s">
        <v>216</v>
      </c>
      <c r="L45" s="74" t="s">
        <v>217</v>
      </c>
      <c r="M45" s="74" t="s">
        <v>218</v>
      </c>
      <c r="N45" s="74" t="s">
        <v>169</v>
      </c>
      <c r="O45" s="74"/>
      <c r="P45" s="74"/>
      <c r="Q45" s="74"/>
      <c r="R45" s="74"/>
      <c r="S45" s="74"/>
      <c r="T45" s="74"/>
      <c r="U45" s="74" t="s">
        <v>219</v>
      </c>
      <c r="V45" s="74" t="s">
        <v>169</v>
      </c>
      <c r="W45" s="74" t="s">
        <v>55</v>
      </c>
      <c r="X45" s="58"/>
      <c r="Y45" s="58"/>
      <c r="Z45" s="58"/>
      <c r="AA45" s="58"/>
      <c r="AB45" s="58"/>
      <c r="AC45" s="58"/>
      <c r="AD45" s="58"/>
      <c r="AE45" s="58"/>
      <c r="AF45" s="58"/>
      <c r="AG45" s="89" t="s">
        <v>220</v>
      </c>
      <c r="AH45" s="90"/>
      <c r="AI45" s="90"/>
      <c r="AJ45" s="90"/>
      <c r="AK45" s="90"/>
      <c r="AL45" s="90"/>
      <c r="AM45" s="90"/>
      <c r="AN45" s="90"/>
      <c r="AO45" s="90"/>
      <c r="AP45" s="90"/>
      <c r="AQ45" s="34">
        <f t="shared" si="1"/>
        <v>50000</v>
      </c>
      <c r="AR45" s="34">
        <f t="shared" si="2"/>
        <v>0</v>
      </c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</row>
    <row r="46" spans="1:235" s="93" customFormat="1" ht="31.5" outlineLevel="2" x14ac:dyDescent="0.2">
      <c r="A46" s="56" t="s">
        <v>221</v>
      </c>
      <c r="B46" s="63" t="s">
        <v>222</v>
      </c>
      <c r="C46" s="58">
        <v>0</v>
      </c>
      <c r="D46" s="58">
        <f>SUM(E46:G46)</f>
        <v>30000</v>
      </c>
      <c r="E46" s="58">
        <v>0</v>
      </c>
      <c r="F46" s="58">
        <v>30000</v>
      </c>
      <c r="G46" s="59">
        <v>0</v>
      </c>
      <c r="H46" s="58" t="s">
        <v>223</v>
      </c>
      <c r="I46" s="58" t="s">
        <v>224</v>
      </c>
      <c r="J46" s="74">
        <v>44383</v>
      </c>
      <c r="K46" s="74">
        <v>44393</v>
      </c>
      <c r="L46" s="74">
        <v>44400</v>
      </c>
      <c r="M46" s="74">
        <v>44410</v>
      </c>
      <c r="N46" s="74">
        <v>44530</v>
      </c>
      <c r="O46" s="74"/>
      <c r="P46" s="74"/>
      <c r="Q46" s="74"/>
      <c r="R46" s="74"/>
      <c r="S46" s="74"/>
      <c r="T46" s="74">
        <v>44402</v>
      </c>
      <c r="U46" s="74">
        <v>44411</v>
      </c>
      <c r="V46" s="74">
        <v>44530</v>
      </c>
      <c r="W46" s="74">
        <v>44540</v>
      </c>
      <c r="X46" s="58"/>
      <c r="Y46" s="58"/>
      <c r="Z46" s="58"/>
      <c r="AA46" s="58"/>
      <c r="AB46" s="58"/>
      <c r="AC46" s="58"/>
      <c r="AD46" s="58"/>
      <c r="AE46" s="58"/>
      <c r="AF46" s="58"/>
      <c r="AG46" s="92">
        <v>35000</v>
      </c>
      <c r="AQ46" s="34">
        <f t="shared" si="1"/>
        <v>30000</v>
      </c>
      <c r="AR46" s="34">
        <f t="shared" si="2"/>
        <v>0</v>
      </c>
    </row>
    <row r="47" spans="1:235" s="93" customFormat="1" ht="31.5" outlineLevel="2" x14ac:dyDescent="0.2">
      <c r="A47" s="56" t="s">
        <v>225</v>
      </c>
      <c r="B47" s="63" t="s">
        <v>226</v>
      </c>
      <c r="C47" s="58">
        <v>0</v>
      </c>
      <c r="D47" s="58">
        <f>SUM(E47:G47)</f>
        <v>35000</v>
      </c>
      <c r="E47" s="58">
        <v>0</v>
      </c>
      <c r="F47" s="58">
        <v>35000</v>
      </c>
      <c r="G47" s="59">
        <v>0</v>
      </c>
      <c r="H47" s="58" t="s">
        <v>223</v>
      </c>
      <c r="I47" s="58" t="s">
        <v>224</v>
      </c>
      <c r="J47" s="74">
        <v>44383</v>
      </c>
      <c r="K47" s="74">
        <v>44393</v>
      </c>
      <c r="L47" s="74">
        <v>44400</v>
      </c>
      <c r="M47" s="74">
        <v>44410</v>
      </c>
      <c r="N47" s="74">
        <v>44530</v>
      </c>
      <c r="O47" s="74"/>
      <c r="P47" s="74"/>
      <c r="Q47" s="74"/>
      <c r="R47" s="74"/>
      <c r="S47" s="74"/>
      <c r="T47" s="74">
        <v>44402</v>
      </c>
      <c r="U47" s="74">
        <v>44411</v>
      </c>
      <c r="V47" s="74">
        <v>44530</v>
      </c>
      <c r="W47" s="74">
        <v>44540</v>
      </c>
      <c r="X47" s="58"/>
      <c r="Y47" s="58"/>
      <c r="Z47" s="58"/>
      <c r="AA47" s="58"/>
      <c r="AB47" s="58"/>
      <c r="AC47" s="58"/>
      <c r="AD47" s="58"/>
      <c r="AE47" s="58"/>
      <c r="AF47" s="58"/>
      <c r="AG47" s="92">
        <v>35000</v>
      </c>
      <c r="AQ47" s="34">
        <f t="shared" si="1"/>
        <v>35000</v>
      </c>
      <c r="AR47" s="34">
        <f t="shared" si="2"/>
        <v>0</v>
      </c>
    </row>
    <row r="48" spans="1:235" s="93" customFormat="1" ht="31.5" outlineLevel="2" x14ac:dyDescent="0.2">
      <c r="A48" s="56" t="s">
        <v>227</v>
      </c>
      <c r="B48" s="63" t="s">
        <v>228</v>
      </c>
      <c r="C48" s="58">
        <v>0</v>
      </c>
      <c r="D48" s="58">
        <f>SUM(E48:G48)</f>
        <v>17000</v>
      </c>
      <c r="E48" s="58">
        <v>0</v>
      </c>
      <c r="F48" s="58">
        <v>17000</v>
      </c>
      <c r="G48" s="59">
        <v>0</v>
      </c>
      <c r="H48" s="58" t="s">
        <v>49</v>
      </c>
      <c r="I48" s="58" t="s">
        <v>49</v>
      </c>
      <c r="J48" s="60" t="s">
        <v>69</v>
      </c>
      <c r="K48" s="60" t="s">
        <v>96</v>
      </c>
      <c r="L48" s="60" t="s">
        <v>71</v>
      </c>
      <c r="M48" s="60" t="s">
        <v>97</v>
      </c>
      <c r="N48" s="60" t="s">
        <v>72</v>
      </c>
      <c r="O48" s="60"/>
      <c r="P48" s="60"/>
      <c r="Q48" s="60"/>
      <c r="R48" s="60"/>
      <c r="S48" s="60"/>
      <c r="T48" s="60" t="s">
        <v>97</v>
      </c>
      <c r="U48" s="60" t="s">
        <v>79</v>
      </c>
      <c r="V48" s="60" t="s">
        <v>72</v>
      </c>
      <c r="W48" s="60" t="s">
        <v>229</v>
      </c>
      <c r="X48" s="58"/>
      <c r="Y48" s="58"/>
      <c r="Z48" s="58"/>
      <c r="AA48" s="58"/>
      <c r="AB48" s="58"/>
      <c r="AC48" s="58"/>
      <c r="AD48" s="58"/>
      <c r="AE48" s="58"/>
      <c r="AF48" s="58"/>
      <c r="AG48" s="92">
        <v>13377.88</v>
      </c>
      <c r="AQ48" s="34">
        <f t="shared" si="1"/>
        <v>17000</v>
      </c>
      <c r="AR48" s="34">
        <f t="shared" si="2"/>
        <v>0</v>
      </c>
    </row>
    <row r="49" spans="1:235" s="93" customFormat="1" ht="31.5" outlineLevel="2" x14ac:dyDescent="0.2">
      <c r="A49" s="56" t="s">
        <v>230</v>
      </c>
      <c r="B49" s="63" t="s">
        <v>231</v>
      </c>
      <c r="C49" s="58">
        <v>0</v>
      </c>
      <c r="D49" s="58">
        <f>SUM(E49:G49)</f>
        <v>35000</v>
      </c>
      <c r="E49" s="58">
        <v>0</v>
      </c>
      <c r="F49" s="58">
        <v>35000</v>
      </c>
      <c r="G49" s="59">
        <v>0</v>
      </c>
      <c r="H49" s="58" t="s">
        <v>223</v>
      </c>
      <c r="I49" s="58" t="s">
        <v>224</v>
      </c>
      <c r="J49" s="74">
        <v>44383</v>
      </c>
      <c r="K49" s="74">
        <v>44393</v>
      </c>
      <c r="L49" s="74">
        <v>44400</v>
      </c>
      <c r="M49" s="74">
        <v>44410</v>
      </c>
      <c r="N49" s="74">
        <v>44530</v>
      </c>
      <c r="O49" s="74"/>
      <c r="P49" s="74"/>
      <c r="Q49" s="74"/>
      <c r="R49" s="74"/>
      <c r="S49" s="74"/>
      <c r="T49" s="74">
        <v>44402</v>
      </c>
      <c r="U49" s="74">
        <v>44411</v>
      </c>
      <c r="V49" s="74">
        <v>44530</v>
      </c>
      <c r="W49" s="74">
        <v>44540</v>
      </c>
      <c r="X49" s="58"/>
      <c r="Y49" s="58"/>
      <c r="Z49" s="58"/>
      <c r="AA49" s="58"/>
      <c r="AB49" s="58"/>
      <c r="AC49" s="58"/>
      <c r="AD49" s="58"/>
      <c r="AE49" s="58"/>
      <c r="AF49" s="58"/>
      <c r="AG49" s="92">
        <v>35000</v>
      </c>
      <c r="AQ49" s="34">
        <f t="shared" si="1"/>
        <v>35000</v>
      </c>
      <c r="AR49" s="34">
        <f t="shared" si="2"/>
        <v>0</v>
      </c>
    </row>
    <row r="50" spans="1:235" s="95" customFormat="1" ht="31.5" outlineLevel="2" x14ac:dyDescent="0.2">
      <c r="A50" s="56" t="s">
        <v>232</v>
      </c>
      <c r="B50" s="63" t="s">
        <v>233</v>
      </c>
      <c r="C50" s="58">
        <v>0</v>
      </c>
      <c r="D50" s="58">
        <f>SUM(E50:G50)</f>
        <v>70000</v>
      </c>
      <c r="E50" s="58">
        <v>0</v>
      </c>
      <c r="F50" s="58">
        <v>70000</v>
      </c>
      <c r="G50" s="59">
        <v>0</v>
      </c>
      <c r="H50" s="58" t="s">
        <v>223</v>
      </c>
      <c r="I50" s="58" t="s">
        <v>224</v>
      </c>
      <c r="J50" s="74">
        <v>44383</v>
      </c>
      <c r="K50" s="74">
        <v>44393</v>
      </c>
      <c r="L50" s="74">
        <v>44400</v>
      </c>
      <c r="M50" s="74">
        <v>44410</v>
      </c>
      <c r="N50" s="74">
        <v>44530</v>
      </c>
      <c r="O50" s="74"/>
      <c r="P50" s="74"/>
      <c r="Q50" s="74"/>
      <c r="R50" s="74"/>
      <c r="S50" s="74"/>
      <c r="T50" s="74">
        <v>44402</v>
      </c>
      <c r="U50" s="74">
        <v>44411</v>
      </c>
      <c r="V50" s="74">
        <v>44530</v>
      </c>
      <c r="W50" s="74">
        <v>44540</v>
      </c>
      <c r="X50" s="58"/>
      <c r="Y50" s="58"/>
      <c r="Z50" s="58"/>
      <c r="AA50" s="58"/>
      <c r="AB50" s="58"/>
      <c r="AC50" s="58"/>
      <c r="AD50" s="58"/>
      <c r="AE50" s="58"/>
      <c r="AF50" s="58"/>
      <c r="AG50" s="94">
        <v>100000</v>
      </c>
      <c r="AQ50" s="34">
        <f t="shared" si="1"/>
        <v>70000</v>
      </c>
      <c r="AR50" s="34">
        <f t="shared" si="2"/>
        <v>0</v>
      </c>
    </row>
    <row r="51" spans="1:235" ht="15.75" outlineLevel="2" x14ac:dyDescent="0.2">
      <c r="A51" s="56" t="s">
        <v>234</v>
      </c>
      <c r="B51" s="78" t="s">
        <v>235</v>
      </c>
      <c r="C51" s="58">
        <v>0</v>
      </c>
      <c r="D51" s="58">
        <f t="shared" ref="D51:D52" si="18">E51+F51+G51</f>
        <v>8000</v>
      </c>
      <c r="E51" s="58">
        <v>0</v>
      </c>
      <c r="F51" s="58">
        <v>8000</v>
      </c>
      <c r="G51" s="58">
        <v>0</v>
      </c>
      <c r="H51" s="60" t="s">
        <v>55</v>
      </c>
      <c r="I51" s="74">
        <v>44317</v>
      </c>
      <c r="J51" s="74">
        <f t="shared" ref="J51:J52" si="19">I51+5</f>
        <v>44322</v>
      </c>
      <c r="K51" s="74">
        <f t="shared" ref="K51:K52" si="20">J51+10</f>
        <v>44332</v>
      </c>
      <c r="L51" s="74">
        <f t="shared" ref="L51:L52" si="21">K51+7</f>
        <v>44339</v>
      </c>
      <c r="M51" s="74">
        <f t="shared" ref="M51:M52" si="22">L51+10</f>
        <v>44349</v>
      </c>
      <c r="N51" s="74">
        <f t="shared" ref="N51:N52" si="23">M51+90</f>
        <v>44439</v>
      </c>
      <c r="O51" s="74"/>
      <c r="P51" s="74"/>
      <c r="Q51" s="74"/>
      <c r="R51" s="74"/>
      <c r="S51" s="74"/>
      <c r="T51" s="74" t="s">
        <v>55</v>
      </c>
      <c r="U51" s="74">
        <f t="shared" ref="U51:U52" si="24">M51+1</f>
        <v>44350</v>
      </c>
      <c r="V51" s="74">
        <f t="shared" ref="V51:V52" si="25">N51</f>
        <v>44439</v>
      </c>
      <c r="W51" s="74" t="s">
        <v>55</v>
      </c>
      <c r="X51" s="58"/>
      <c r="Y51" s="58"/>
      <c r="Z51" s="58"/>
      <c r="AA51" s="58"/>
      <c r="AB51" s="58"/>
      <c r="AC51" s="58"/>
      <c r="AD51" s="58"/>
      <c r="AE51" s="58"/>
      <c r="AF51" s="58"/>
      <c r="AQ51" s="34">
        <f t="shared" si="1"/>
        <v>8000</v>
      </c>
      <c r="AR51" s="34">
        <f t="shared" si="2"/>
        <v>0</v>
      </c>
    </row>
    <row r="52" spans="1:235" ht="15.75" outlineLevel="2" x14ac:dyDescent="0.2">
      <c r="A52" s="56" t="s">
        <v>236</v>
      </c>
      <c r="B52" s="78" t="s">
        <v>237</v>
      </c>
      <c r="C52" s="58">
        <v>0</v>
      </c>
      <c r="D52" s="58">
        <f t="shared" si="18"/>
        <v>8000</v>
      </c>
      <c r="E52" s="58">
        <v>0</v>
      </c>
      <c r="F52" s="58">
        <v>8000</v>
      </c>
      <c r="G52" s="58">
        <v>0</v>
      </c>
      <c r="H52" s="60" t="s">
        <v>55</v>
      </c>
      <c r="I52" s="74">
        <v>44317</v>
      </c>
      <c r="J52" s="74">
        <f t="shared" si="19"/>
        <v>44322</v>
      </c>
      <c r="K52" s="74">
        <f t="shared" si="20"/>
        <v>44332</v>
      </c>
      <c r="L52" s="74">
        <f t="shared" si="21"/>
        <v>44339</v>
      </c>
      <c r="M52" s="74">
        <f t="shared" si="22"/>
        <v>44349</v>
      </c>
      <c r="N52" s="74">
        <f t="shared" si="23"/>
        <v>44439</v>
      </c>
      <c r="O52" s="74"/>
      <c r="P52" s="74"/>
      <c r="Q52" s="74"/>
      <c r="R52" s="74"/>
      <c r="S52" s="74"/>
      <c r="T52" s="74" t="s">
        <v>55</v>
      </c>
      <c r="U52" s="74">
        <f t="shared" si="24"/>
        <v>44350</v>
      </c>
      <c r="V52" s="74">
        <f t="shared" si="25"/>
        <v>44439</v>
      </c>
      <c r="W52" s="74" t="s">
        <v>55</v>
      </c>
      <c r="X52" s="58"/>
      <c r="Y52" s="58"/>
      <c r="Z52" s="58"/>
      <c r="AA52" s="58"/>
      <c r="AB52" s="58"/>
      <c r="AC52" s="58"/>
      <c r="AD52" s="58"/>
      <c r="AE52" s="58"/>
      <c r="AF52" s="58"/>
      <c r="AQ52" s="34">
        <f t="shared" si="1"/>
        <v>8000</v>
      </c>
      <c r="AR52" s="34">
        <f t="shared" si="2"/>
        <v>0</v>
      </c>
    </row>
    <row r="53" spans="1:235" s="54" customFormat="1" ht="15.75" outlineLevel="1" x14ac:dyDescent="0.2">
      <c r="A53" s="29">
        <v>4</v>
      </c>
      <c r="B53" s="29" t="s">
        <v>238</v>
      </c>
      <c r="C53" s="31">
        <f>SUM(C54:C56)</f>
        <v>0</v>
      </c>
      <c r="D53" s="31">
        <f t="shared" ref="D53:G53" si="26">SUM(D54:D56)</f>
        <v>23000</v>
      </c>
      <c r="E53" s="31">
        <f t="shared" si="26"/>
        <v>0</v>
      </c>
      <c r="F53" s="31">
        <f t="shared" si="26"/>
        <v>23000</v>
      </c>
      <c r="G53" s="31">
        <f t="shared" si="26"/>
        <v>0</v>
      </c>
      <c r="H53" s="72" t="s">
        <v>41</v>
      </c>
      <c r="I53" s="72" t="s">
        <v>41</v>
      </c>
      <c r="J53" s="72" t="s">
        <v>41</v>
      </c>
      <c r="K53" s="72" t="s">
        <v>41</v>
      </c>
      <c r="L53" s="72" t="s">
        <v>41</v>
      </c>
      <c r="M53" s="72" t="s">
        <v>41</v>
      </c>
      <c r="N53" s="72" t="s">
        <v>41</v>
      </c>
      <c r="O53" s="72" t="s">
        <v>41</v>
      </c>
      <c r="P53" s="72" t="s">
        <v>41</v>
      </c>
      <c r="Q53" s="72" t="s">
        <v>41</v>
      </c>
      <c r="R53" s="72" t="s">
        <v>41</v>
      </c>
      <c r="S53" s="72" t="s">
        <v>41</v>
      </c>
      <c r="T53" s="72" t="s">
        <v>41</v>
      </c>
      <c r="U53" s="72" t="s">
        <v>41</v>
      </c>
      <c r="V53" s="72" t="s">
        <v>41</v>
      </c>
      <c r="W53" s="72" t="s">
        <v>41</v>
      </c>
      <c r="X53" s="52" t="s">
        <v>41</v>
      </c>
      <c r="Y53" s="52" t="s">
        <v>41</v>
      </c>
      <c r="Z53" s="52" t="s">
        <v>41</v>
      </c>
      <c r="AA53" s="52" t="s">
        <v>41</v>
      </c>
      <c r="AB53" s="52" t="s">
        <v>41</v>
      </c>
      <c r="AC53" s="52" t="s">
        <v>41</v>
      </c>
      <c r="AD53" s="52" t="s">
        <v>41</v>
      </c>
      <c r="AE53" s="52" t="s">
        <v>41</v>
      </c>
      <c r="AF53" s="52" t="s">
        <v>41</v>
      </c>
      <c r="AG53" s="53"/>
      <c r="AQ53" s="34">
        <f t="shared" si="1"/>
        <v>23000</v>
      </c>
      <c r="AR53" s="34">
        <f t="shared" si="2"/>
        <v>0</v>
      </c>
    </row>
    <row r="54" spans="1:235" s="62" customFormat="1" ht="15.75" outlineLevel="2" x14ac:dyDescent="0.2">
      <c r="A54" s="56" t="s">
        <v>239</v>
      </c>
      <c r="B54" s="63" t="s">
        <v>240</v>
      </c>
      <c r="C54" s="58">
        <v>0</v>
      </c>
      <c r="D54" s="96">
        <f t="shared" si="7"/>
        <v>1000</v>
      </c>
      <c r="E54" s="58">
        <v>0</v>
      </c>
      <c r="F54" s="96">
        <v>1000</v>
      </c>
      <c r="G54" s="59">
        <v>0</v>
      </c>
      <c r="H54" s="60" t="s">
        <v>55</v>
      </c>
      <c r="I54" s="60" t="s">
        <v>55</v>
      </c>
      <c r="J54" s="74">
        <v>44256</v>
      </c>
      <c r="K54" s="74">
        <f>J54+10</f>
        <v>44266</v>
      </c>
      <c r="L54" s="74">
        <f>K54+7</f>
        <v>44273</v>
      </c>
      <c r="M54" s="74">
        <f>L54+10</f>
        <v>44283</v>
      </c>
      <c r="N54" s="74">
        <f>M54+90</f>
        <v>44373</v>
      </c>
      <c r="O54" s="74"/>
      <c r="P54" s="74"/>
      <c r="Q54" s="74"/>
      <c r="R54" s="74"/>
      <c r="S54" s="74"/>
      <c r="T54" s="74" t="s">
        <v>55</v>
      </c>
      <c r="U54" s="74">
        <f>M54+1</f>
        <v>44284</v>
      </c>
      <c r="V54" s="74">
        <f>N54</f>
        <v>44373</v>
      </c>
      <c r="W54" s="74" t="s">
        <v>55</v>
      </c>
      <c r="X54" s="58"/>
      <c r="Y54" s="58"/>
      <c r="Z54" s="58"/>
      <c r="AA54" s="58"/>
      <c r="AB54" s="58"/>
      <c r="AC54" s="58"/>
      <c r="AD54" s="58"/>
      <c r="AE54" s="58"/>
      <c r="AF54" s="58"/>
      <c r="AG54" s="97" t="s">
        <v>121</v>
      </c>
      <c r="AQ54" s="34">
        <f t="shared" si="1"/>
        <v>1000</v>
      </c>
      <c r="AR54" s="34">
        <f t="shared" si="2"/>
        <v>0</v>
      </c>
    </row>
    <row r="55" spans="1:235" ht="15.75" outlineLevel="2" x14ac:dyDescent="0.2">
      <c r="A55" s="56" t="s">
        <v>241</v>
      </c>
      <c r="B55" s="78" t="s">
        <v>242</v>
      </c>
      <c r="C55" s="58">
        <v>0</v>
      </c>
      <c r="D55" s="58">
        <f t="shared" ref="D55:D56" si="27">E55+F55+G55</f>
        <v>8000</v>
      </c>
      <c r="E55" s="58">
        <v>0</v>
      </c>
      <c r="F55" s="58">
        <v>8000</v>
      </c>
      <c r="G55" s="58">
        <v>0</v>
      </c>
      <c r="H55" s="60" t="s">
        <v>55</v>
      </c>
      <c r="I55" s="74">
        <v>44317</v>
      </c>
      <c r="J55" s="74">
        <f t="shared" ref="J55:J56" si="28">I55+5</f>
        <v>44322</v>
      </c>
      <c r="K55" s="74">
        <f t="shared" ref="K55:K56" si="29">J55+10</f>
        <v>44332</v>
      </c>
      <c r="L55" s="74">
        <f t="shared" ref="L55:L56" si="30">K55+7</f>
        <v>44339</v>
      </c>
      <c r="M55" s="74">
        <f t="shared" ref="M55:M56" si="31">L55+10</f>
        <v>44349</v>
      </c>
      <c r="N55" s="74">
        <f t="shared" ref="N55:N56" si="32">M55+90</f>
        <v>44439</v>
      </c>
      <c r="O55" s="74"/>
      <c r="P55" s="74"/>
      <c r="Q55" s="74"/>
      <c r="R55" s="74"/>
      <c r="S55" s="74"/>
      <c r="T55" s="74" t="s">
        <v>55</v>
      </c>
      <c r="U55" s="74">
        <f t="shared" ref="U55:U56" si="33">M55+1</f>
        <v>44350</v>
      </c>
      <c r="V55" s="74">
        <f t="shared" ref="V55:V56" si="34">N55</f>
        <v>44439</v>
      </c>
      <c r="W55" s="74" t="s">
        <v>55</v>
      </c>
      <c r="X55" s="58"/>
      <c r="Y55" s="58"/>
      <c r="Z55" s="58"/>
      <c r="AA55" s="58"/>
      <c r="AB55" s="58"/>
      <c r="AC55" s="58"/>
      <c r="AD55" s="58"/>
      <c r="AE55" s="58"/>
      <c r="AF55" s="58"/>
      <c r="AQ55" s="34">
        <f t="shared" si="1"/>
        <v>8000</v>
      </c>
      <c r="AR55" s="34">
        <f t="shared" si="2"/>
        <v>0</v>
      </c>
    </row>
    <row r="56" spans="1:235" ht="15.75" outlineLevel="2" x14ac:dyDescent="0.2">
      <c r="A56" s="56" t="s">
        <v>243</v>
      </c>
      <c r="B56" s="78" t="s">
        <v>244</v>
      </c>
      <c r="C56" s="58">
        <v>0</v>
      </c>
      <c r="D56" s="58">
        <f t="shared" si="27"/>
        <v>14000</v>
      </c>
      <c r="E56" s="58">
        <v>0</v>
      </c>
      <c r="F56" s="58">
        <v>14000</v>
      </c>
      <c r="G56" s="58">
        <v>0</v>
      </c>
      <c r="H56" s="60" t="s">
        <v>55</v>
      </c>
      <c r="I56" s="74">
        <v>44317</v>
      </c>
      <c r="J56" s="74">
        <f t="shared" si="28"/>
        <v>44322</v>
      </c>
      <c r="K56" s="74">
        <f t="shared" si="29"/>
        <v>44332</v>
      </c>
      <c r="L56" s="74">
        <f t="shared" si="30"/>
        <v>44339</v>
      </c>
      <c r="M56" s="74">
        <f t="shared" si="31"/>
        <v>44349</v>
      </c>
      <c r="N56" s="74">
        <f t="shared" si="32"/>
        <v>44439</v>
      </c>
      <c r="O56" s="74"/>
      <c r="P56" s="74"/>
      <c r="Q56" s="74"/>
      <c r="R56" s="74"/>
      <c r="S56" s="74"/>
      <c r="T56" s="74" t="s">
        <v>55</v>
      </c>
      <c r="U56" s="74">
        <f t="shared" si="33"/>
        <v>44350</v>
      </c>
      <c r="V56" s="74">
        <f t="shared" si="34"/>
        <v>44439</v>
      </c>
      <c r="W56" s="74" t="s">
        <v>55</v>
      </c>
      <c r="X56" s="58"/>
      <c r="Y56" s="58"/>
      <c r="Z56" s="58"/>
      <c r="AA56" s="58"/>
      <c r="AB56" s="58"/>
      <c r="AC56" s="58"/>
      <c r="AD56" s="58"/>
      <c r="AE56" s="58"/>
      <c r="AF56" s="58"/>
      <c r="AQ56" s="34">
        <f t="shared" si="1"/>
        <v>14000</v>
      </c>
      <c r="AR56" s="34">
        <f t="shared" si="2"/>
        <v>0</v>
      </c>
    </row>
    <row r="57" spans="1:235" s="54" customFormat="1" ht="15.75" outlineLevel="1" x14ac:dyDescent="0.2">
      <c r="A57" s="29">
        <v>5</v>
      </c>
      <c r="B57" s="29" t="s">
        <v>245</v>
      </c>
      <c r="C57" s="31">
        <f>SUM(C58:C60)</f>
        <v>4</v>
      </c>
      <c r="D57" s="31">
        <f t="shared" ref="D57:AF57" si="35">SUM(D58:D60)</f>
        <v>21000</v>
      </c>
      <c r="E57" s="31">
        <f t="shared" si="35"/>
        <v>0</v>
      </c>
      <c r="F57" s="31">
        <f t="shared" si="35"/>
        <v>21000</v>
      </c>
      <c r="G57" s="31">
        <f t="shared" si="35"/>
        <v>0</v>
      </c>
      <c r="H57" s="31">
        <f t="shared" si="35"/>
        <v>0</v>
      </c>
      <c r="I57" s="31">
        <f t="shared" si="35"/>
        <v>132921</v>
      </c>
      <c r="J57" s="31">
        <f t="shared" si="35"/>
        <v>132936</v>
      </c>
      <c r="K57" s="31">
        <f t="shared" si="35"/>
        <v>132966</v>
      </c>
      <c r="L57" s="31">
        <f t="shared" si="35"/>
        <v>132987</v>
      </c>
      <c r="M57" s="31">
        <f t="shared" si="35"/>
        <v>133017</v>
      </c>
      <c r="N57" s="31">
        <f t="shared" si="35"/>
        <v>133317</v>
      </c>
      <c r="O57" s="31">
        <f t="shared" si="35"/>
        <v>0</v>
      </c>
      <c r="P57" s="31">
        <f t="shared" si="35"/>
        <v>0</v>
      </c>
      <c r="Q57" s="31">
        <f t="shared" si="35"/>
        <v>0</v>
      </c>
      <c r="R57" s="31">
        <f t="shared" si="35"/>
        <v>0</v>
      </c>
      <c r="S57" s="31">
        <f t="shared" si="35"/>
        <v>0</v>
      </c>
      <c r="T57" s="31">
        <f t="shared" si="35"/>
        <v>44311</v>
      </c>
      <c r="U57" s="31">
        <f t="shared" si="35"/>
        <v>133020</v>
      </c>
      <c r="V57" s="31">
        <f t="shared" si="35"/>
        <v>133317</v>
      </c>
      <c r="W57" s="31">
        <f t="shared" si="35"/>
        <v>44460</v>
      </c>
      <c r="X57" s="31">
        <f t="shared" si="35"/>
        <v>0</v>
      </c>
      <c r="Y57" s="31">
        <f t="shared" si="35"/>
        <v>0</v>
      </c>
      <c r="Z57" s="31">
        <f t="shared" si="35"/>
        <v>0</v>
      </c>
      <c r="AA57" s="31">
        <f t="shared" si="35"/>
        <v>0</v>
      </c>
      <c r="AB57" s="31">
        <f t="shared" si="35"/>
        <v>0</v>
      </c>
      <c r="AC57" s="31">
        <f t="shared" si="35"/>
        <v>0</v>
      </c>
      <c r="AD57" s="31">
        <f t="shared" si="35"/>
        <v>0</v>
      </c>
      <c r="AE57" s="31">
        <f t="shared" si="35"/>
        <v>0</v>
      </c>
      <c r="AF57" s="31">
        <f t="shared" si="35"/>
        <v>0</v>
      </c>
      <c r="AG57" s="53"/>
      <c r="AQ57" s="34">
        <f t="shared" si="1"/>
        <v>21000</v>
      </c>
      <c r="AR57" s="34">
        <f t="shared" si="2"/>
        <v>0</v>
      </c>
    </row>
    <row r="58" spans="1:235" s="87" customFormat="1" ht="15.75" outlineLevel="2" x14ac:dyDescent="0.2">
      <c r="A58" s="98" t="s">
        <v>246</v>
      </c>
      <c r="B58" s="63" t="s">
        <v>247</v>
      </c>
      <c r="C58" s="58">
        <v>4</v>
      </c>
      <c r="D58" s="58">
        <f t="shared" ref="D58" si="36">SUM(E58:G58)</f>
        <v>5000</v>
      </c>
      <c r="E58" s="58">
        <v>0</v>
      </c>
      <c r="F58" s="58">
        <f>5000</f>
        <v>5000</v>
      </c>
      <c r="G58" s="59">
        <v>0</v>
      </c>
      <c r="H58" s="60" t="s">
        <v>163</v>
      </c>
      <c r="I58" s="74">
        <v>44287</v>
      </c>
      <c r="J58" s="74">
        <f>I58+5</f>
        <v>44292</v>
      </c>
      <c r="K58" s="74">
        <f>J58+10</f>
        <v>44302</v>
      </c>
      <c r="L58" s="74">
        <f>K58+7</f>
        <v>44309</v>
      </c>
      <c r="M58" s="74">
        <f>L58+10</f>
        <v>44319</v>
      </c>
      <c r="N58" s="74">
        <f>M58+120</f>
        <v>44439</v>
      </c>
      <c r="O58" s="74"/>
      <c r="P58" s="74"/>
      <c r="Q58" s="74"/>
      <c r="R58" s="74"/>
      <c r="S58" s="74"/>
      <c r="T58" s="74">
        <f>L58+2</f>
        <v>44311</v>
      </c>
      <c r="U58" s="74">
        <f>M58+1</f>
        <v>44320</v>
      </c>
      <c r="V58" s="74">
        <f>N58</f>
        <v>44439</v>
      </c>
      <c r="W58" s="74">
        <f>N58+21</f>
        <v>44460</v>
      </c>
      <c r="X58" s="58"/>
      <c r="Y58" s="58"/>
      <c r="Z58" s="58"/>
      <c r="AA58" s="58"/>
      <c r="AB58" s="58"/>
      <c r="AC58" s="58"/>
      <c r="AD58" s="58"/>
      <c r="AE58" s="58"/>
      <c r="AF58" s="58"/>
      <c r="AG58" s="64" t="s">
        <v>248</v>
      </c>
      <c r="AQ58" s="34">
        <f t="shared" si="1"/>
        <v>5000</v>
      </c>
      <c r="AR58" s="34">
        <f t="shared" si="2"/>
        <v>0</v>
      </c>
    </row>
    <row r="59" spans="1:235" ht="15.75" outlineLevel="2" x14ac:dyDescent="0.2">
      <c r="A59" s="98" t="s">
        <v>249</v>
      </c>
      <c r="B59" s="78" t="s">
        <v>250</v>
      </c>
      <c r="C59" s="58">
        <v>0</v>
      </c>
      <c r="D59" s="58">
        <f t="shared" ref="D59:D60" si="37">E59+F59+G59</f>
        <v>8000</v>
      </c>
      <c r="E59" s="58">
        <v>0</v>
      </c>
      <c r="F59" s="58">
        <v>8000</v>
      </c>
      <c r="G59" s="58">
        <v>0</v>
      </c>
      <c r="H59" s="60" t="s">
        <v>55</v>
      </c>
      <c r="I59" s="74">
        <v>44317</v>
      </c>
      <c r="J59" s="74">
        <f t="shared" ref="J59:J60" si="38">I59+5</f>
        <v>44322</v>
      </c>
      <c r="K59" s="74">
        <f t="shared" ref="K59:K60" si="39">J59+10</f>
        <v>44332</v>
      </c>
      <c r="L59" s="74">
        <f t="shared" ref="L59:L60" si="40">K59+7</f>
        <v>44339</v>
      </c>
      <c r="M59" s="74">
        <f t="shared" ref="M59:M60" si="41">L59+10</f>
        <v>44349</v>
      </c>
      <c r="N59" s="74">
        <f t="shared" ref="N59:N60" si="42">M59+90</f>
        <v>44439</v>
      </c>
      <c r="O59" s="74"/>
      <c r="P59" s="74"/>
      <c r="Q59" s="74"/>
      <c r="R59" s="74"/>
      <c r="S59" s="74"/>
      <c r="T59" s="74" t="s">
        <v>55</v>
      </c>
      <c r="U59" s="74">
        <f t="shared" ref="U59:U60" si="43">M59+1</f>
        <v>44350</v>
      </c>
      <c r="V59" s="74">
        <f t="shared" ref="V59:V60" si="44">N59</f>
        <v>44439</v>
      </c>
      <c r="W59" s="74" t="s">
        <v>55</v>
      </c>
      <c r="X59" s="58"/>
      <c r="Y59" s="58"/>
      <c r="Z59" s="58"/>
      <c r="AA59" s="58"/>
      <c r="AB59" s="58"/>
      <c r="AC59" s="58"/>
      <c r="AD59" s="58"/>
      <c r="AE59" s="58"/>
      <c r="AF59" s="58"/>
      <c r="AQ59" s="34">
        <f t="shared" si="1"/>
        <v>8000</v>
      </c>
      <c r="AR59" s="34">
        <f t="shared" si="2"/>
        <v>0</v>
      </c>
    </row>
    <row r="60" spans="1:235" ht="15.75" outlineLevel="2" x14ac:dyDescent="0.2">
      <c r="A60" s="98" t="s">
        <v>251</v>
      </c>
      <c r="B60" s="78" t="s">
        <v>252</v>
      </c>
      <c r="C60" s="58">
        <v>0</v>
      </c>
      <c r="D60" s="58">
        <f t="shared" si="37"/>
        <v>8000</v>
      </c>
      <c r="E60" s="58">
        <v>0</v>
      </c>
      <c r="F60" s="58">
        <v>8000</v>
      </c>
      <c r="G60" s="58">
        <v>0</v>
      </c>
      <c r="H60" s="60" t="s">
        <v>55</v>
      </c>
      <c r="I60" s="74">
        <v>44317</v>
      </c>
      <c r="J60" s="74">
        <f t="shared" si="38"/>
        <v>44322</v>
      </c>
      <c r="K60" s="74">
        <f t="shared" si="39"/>
        <v>44332</v>
      </c>
      <c r="L60" s="74">
        <f t="shared" si="40"/>
        <v>44339</v>
      </c>
      <c r="M60" s="74">
        <f t="shared" si="41"/>
        <v>44349</v>
      </c>
      <c r="N60" s="74">
        <f t="shared" si="42"/>
        <v>44439</v>
      </c>
      <c r="O60" s="74"/>
      <c r="P60" s="74"/>
      <c r="Q60" s="74"/>
      <c r="R60" s="74"/>
      <c r="S60" s="74"/>
      <c r="T60" s="74" t="s">
        <v>55</v>
      </c>
      <c r="U60" s="74">
        <f t="shared" si="43"/>
        <v>44350</v>
      </c>
      <c r="V60" s="74">
        <f t="shared" si="44"/>
        <v>44439</v>
      </c>
      <c r="W60" s="74" t="s">
        <v>55</v>
      </c>
      <c r="X60" s="58"/>
      <c r="Y60" s="58"/>
      <c r="Z60" s="58"/>
      <c r="AA60" s="58"/>
      <c r="AB60" s="58"/>
      <c r="AC60" s="58"/>
      <c r="AD60" s="58"/>
      <c r="AE60" s="58"/>
      <c r="AF60" s="58"/>
      <c r="AQ60" s="34">
        <f t="shared" si="1"/>
        <v>8000</v>
      </c>
      <c r="AR60" s="34">
        <f t="shared" si="2"/>
        <v>0</v>
      </c>
    </row>
    <row r="61" spans="1:235" s="54" customFormat="1" ht="15.75" outlineLevel="1" x14ac:dyDescent="0.2">
      <c r="A61" s="29">
        <v>6</v>
      </c>
      <c r="B61" s="29" t="s">
        <v>253</v>
      </c>
      <c r="C61" s="31">
        <f>SUM(C62:C62)</f>
        <v>1.8080000000000001</v>
      </c>
      <c r="D61" s="31">
        <f t="shared" ref="D61:G61" si="45">SUM(D62:D62)</f>
        <v>7100</v>
      </c>
      <c r="E61" s="31">
        <f t="shared" si="45"/>
        <v>0</v>
      </c>
      <c r="F61" s="31">
        <f t="shared" si="45"/>
        <v>7100</v>
      </c>
      <c r="G61" s="31">
        <f t="shared" si="45"/>
        <v>0</v>
      </c>
      <c r="H61" s="72" t="s">
        <v>41</v>
      </c>
      <c r="I61" s="72" t="s">
        <v>41</v>
      </c>
      <c r="J61" s="72" t="s">
        <v>41</v>
      </c>
      <c r="K61" s="72" t="s">
        <v>41</v>
      </c>
      <c r="L61" s="72" t="s">
        <v>41</v>
      </c>
      <c r="M61" s="72" t="s">
        <v>41</v>
      </c>
      <c r="N61" s="72" t="s">
        <v>41</v>
      </c>
      <c r="O61" s="72" t="s">
        <v>41</v>
      </c>
      <c r="P61" s="72" t="s">
        <v>41</v>
      </c>
      <c r="Q61" s="72" t="s">
        <v>41</v>
      </c>
      <c r="R61" s="72" t="s">
        <v>41</v>
      </c>
      <c r="S61" s="72" t="s">
        <v>41</v>
      </c>
      <c r="T61" s="72" t="s">
        <v>41</v>
      </c>
      <c r="U61" s="72" t="s">
        <v>41</v>
      </c>
      <c r="V61" s="72" t="s">
        <v>41</v>
      </c>
      <c r="W61" s="72" t="s">
        <v>41</v>
      </c>
      <c r="X61" s="52" t="s">
        <v>41</v>
      </c>
      <c r="Y61" s="52" t="s">
        <v>41</v>
      </c>
      <c r="Z61" s="52" t="s">
        <v>41</v>
      </c>
      <c r="AA61" s="52" t="s">
        <v>41</v>
      </c>
      <c r="AB61" s="52" t="s">
        <v>41</v>
      </c>
      <c r="AC61" s="52" t="s">
        <v>41</v>
      </c>
      <c r="AD61" s="52" t="s">
        <v>41</v>
      </c>
      <c r="AE61" s="52" t="s">
        <v>41</v>
      </c>
      <c r="AF61" s="52" t="s">
        <v>41</v>
      </c>
      <c r="AG61" s="53"/>
      <c r="AQ61" s="34">
        <f t="shared" si="1"/>
        <v>7100</v>
      </c>
      <c r="AR61" s="34">
        <f t="shared" si="2"/>
        <v>0</v>
      </c>
    </row>
    <row r="62" spans="1:235" s="91" customFormat="1" ht="30" outlineLevel="2" x14ac:dyDescent="0.25">
      <c r="A62" s="99" t="s">
        <v>254</v>
      </c>
      <c r="B62" s="57" t="s">
        <v>255</v>
      </c>
      <c r="C62" s="58">
        <v>1.8080000000000001</v>
      </c>
      <c r="D62" s="58">
        <f t="shared" ref="D62" si="46">SUM(E62:G62)</f>
        <v>7100</v>
      </c>
      <c r="E62" s="58">
        <v>0</v>
      </c>
      <c r="F62" s="58">
        <v>7100</v>
      </c>
      <c r="G62" s="58">
        <v>0</v>
      </c>
      <c r="H62" s="60" t="s">
        <v>49</v>
      </c>
      <c r="I62" s="74">
        <v>43887</v>
      </c>
      <c r="J62" s="74">
        <f>I62+5</f>
        <v>43892</v>
      </c>
      <c r="K62" s="74">
        <f t="shared" ref="K62" si="47">J62+10</f>
        <v>43902</v>
      </c>
      <c r="L62" s="74">
        <f t="shared" ref="L62" si="48">K62+7</f>
        <v>43909</v>
      </c>
      <c r="M62" s="74">
        <f t="shared" ref="M62" si="49">L62+10</f>
        <v>43919</v>
      </c>
      <c r="N62" s="74">
        <f>M62+120</f>
        <v>44039</v>
      </c>
      <c r="O62" s="74"/>
      <c r="P62" s="74"/>
      <c r="Q62" s="74"/>
      <c r="R62" s="74"/>
      <c r="S62" s="74"/>
      <c r="T62" s="74">
        <f t="shared" ref="T62" si="50">L62+2</f>
        <v>43911</v>
      </c>
      <c r="U62" s="74">
        <f t="shared" ref="U62" si="51">M62+1</f>
        <v>43920</v>
      </c>
      <c r="V62" s="74">
        <v>44347</v>
      </c>
      <c r="W62" s="74">
        <f t="shared" ref="W62" si="52">N62+10</f>
        <v>44049</v>
      </c>
      <c r="X62" s="58"/>
      <c r="Y62" s="58"/>
      <c r="Z62" s="58"/>
      <c r="AA62" s="58"/>
      <c r="AB62" s="58"/>
      <c r="AC62" s="58"/>
      <c r="AD62" s="58"/>
      <c r="AE62" s="58"/>
      <c r="AF62" s="58"/>
      <c r="AG62" s="89" t="s">
        <v>256</v>
      </c>
      <c r="AH62" s="90"/>
      <c r="AI62" s="90"/>
      <c r="AJ62" s="90"/>
      <c r="AK62" s="90"/>
      <c r="AL62" s="90"/>
      <c r="AM62" s="90"/>
      <c r="AN62" s="90"/>
      <c r="AO62" s="90"/>
      <c r="AP62" s="90"/>
      <c r="AQ62" s="34">
        <f t="shared" si="1"/>
        <v>7100</v>
      </c>
      <c r="AR62" s="34">
        <f t="shared" si="2"/>
        <v>0</v>
      </c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</row>
    <row r="63" spans="1:235" s="54" customFormat="1" ht="15.75" outlineLevel="1" x14ac:dyDescent="0.2">
      <c r="A63" s="29">
        <v>7</v>
      </c>
      <c r="B63" s="29" t="s">
        <v>257</v>
      </c>
      <c r="C63" s="31">
        <f>SUM(C64:C68)</f>
        <v>6.4429999999999996</v>
      </c>
      <c r="D63" s="31">
        <f t="shared" ref="D63:G63" si="53">SUM(D64:D68)</f>
        <v>35300</v>
      </c>
      <c r="E63" s="31">
        <f t="shared" si="53"/>
        <v>0</v>
      </c>
      <c r="F63" s="31">
        <f t="shared" si="53"/>
        <v>35300</v>
      </c>
      <c r="G63" s="31">
        <f t="shared" si="53"/>
        <v>0</v>
      </c>
      <c r="H63" s="72" t="s">
        <v>41</v>
      </c>
      <c r="I63" s="72" t="s">
        <v>41</v>
      </c>
      <c r="J63" s="72" t="s">
        <v>41</v>
      </c>
      <c r="K63" s="72" t="s">
        <v>41</v>
      </c>
      <c r="L63" s="72" t="s">
        <v>41</v>
      </c>
      <c r="M63" s="72" t="s">
        <v>41</v>
      </c>
      <c r="N63" s="72" t="s">
        <v>41</v>
      </c>
      <c r="O63" s="72" t="s">
        <v>41</v>
      </c>
      <c r="P63" s="72" t="s">
        <v>41</v>
      </c>
      <c r="Q63" s="72" t="s">
        <v>41</v>
      </c>
      <c r="R63" s="72" t="s">
        <v>41</v>
      </c>
      <c r="S63" s="72" t="s">
        <v>41</v>
      </c>
      <c r="T63" s="72" t="s">
        <v>41</v>
      </c>
      <c r="U63" s="72" t="s">
        <v>41</v>
      </c>
      <c r="V63" s="72" t="s">
        <v>41</v>
      </c>
      <c r="W63" s="72" t="s">
        <v>41</v>
      </c>
      <c r="X63" s="52" t="s">
        <v>41</v>
      </c>
      <c r="Y63" s="52" t="s">
        <v>41</v>
      </c>
      <c r="Z63" s="52" t="s">
        <v>41</v>
      </c>
      <c r="AA63" s="52" t="s">
        <v>41</v>
      </c>
      <c r="AB63" s="52" t="s">
        <v>41</v>
      </c>
      <c r="AC63" s="52" t="s">
        <v>41</v>
      </c>
      <c r="AD63" s="52" t="s">
        <v>41</v>
      </c>
      <c r="AE63" s="52" t="s">
        <v>41</v>
      </c>
      <c r="AF63" s="52" t="s">
        <v>41</v>
      </c>
      <c r="AG63" s="53"/>
      <c r="AQ63" s="34">
        <f t="shared" si="1"/>
        <v>35300</v>
      </c>
      <c r="AR63" s="34">
        <f t="shared" si="2"/>
        <v>0</v>
      </c>
    </row>
    <row r="64" spans="1:235" s="91" customFormat="1" ht="15.75" outlineLevel="2" x14ac:dyDescent="0.25">
      <c r="A64" s="99" t="s">
        <v>258</v>
      </c>
      <c r="B64" s="57" t="s">
        <v>259</v>
      </c>
      <c r="C64" s="58">
        <v>4.3330000000000002</v>
      </c>
      <c r="D64" s="58">
        <f t="shared" ref="D64:D66" si="54">SUM(E64:G64)</f>
        <v>11300</v>
      </c>
      <c r="E64" s="58">
        <v>0</v>
      </c>
      <c r="F64" s="58">
        <v>11300</v>
      </c>
      <c r="G64" s="58">
        <v>0</v>
      </c>
      <c r="H64" s="60" t="s">
        <v>49</v>
      </c>
      <c r="I64" s="74">
        <v>44253</v>
      </c>
      <c r="J64" s="74">
        <f>I64+5</f>
        <v>44258</v>
      </c>
      <c r="K64" s="74">
        <f t="shared" ref="K64" si="55">J64+10</f>
        <v>44268</v>
      </c>
      <c r="L64" s="74">
        <f t="shared" ref="L64" si="56">K64+7</f>
        <v>44275</v>
      </c>
      <c r="M64" s="74">
        <f t="shared" ref="M64" si="57">L64+10</f>
        <v>44285</v>
      </c>
      <c r="N64" s="74">
        <f>M64+120</f>
        <v>44405</v>
      </c>
      <c r="O64" s="74"/>
      <c r="P64" s="74"/>
      <c r="Q64" s="74"/>
      <c r="R64" s="74"/>
      <c r="S64" s="74"/>
      <c r="T64" s="74">
        <f t="shared" ref="T64" si="58">L64+2</f>
        <v>44277</v>
      </c>
      <c r="U64" s="74">
        <f t="shared" ref="U64" si="59">M64+1</f>
        <v>44286</v>
      </c>
      <c r="V64" s="74">
        <v>44347</v>
      </c>
      <c r="W64" s="74">
        <f t="shared" ref="W64" si="60">N64+10</f>
        <v>44415</v>
      </c>
      <c r="X64" s="58"/>
      <c r="Y64" s="58"/>
      <c r="Z64" s="58"/>
      <c r="AA64" s="58"/>
      <c r="AB64" s="58"/>
      <c r="AC64" s="58"/>
      <c r="AD64" s="58"/>
      <c r="AE64" s="58"/>
      <c r="AF64" s="58"/>
      <c r="AG64" s="89" t="s">
        <v>220</v>
      </c>
      <c r="AH64" s="90"/>
      <c r="AI64" s="90"/>
      <c r="AJ64" s="90"/>
      <c r="AK64" s="90"/>
      <c r="AL64" s="90"/>
      <c r="AM64" s="90"/>
      <c r="AN64" s="90"/>
      <c r="AO64" s="90"/>
      <c r="AP64" s="90"/>
      <c r="AQ64" s="34">
        <f t="shared" si="1"/>
        <v>11300</v>
      </c>
      <c r="AR64" s="34">
        <f t="shared" si="2"/>
        <v>0</v>
      </c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</row>
    <row r="65" spans="1:235" s="100" customFormat="1" ht="15.75" outlineLevel="2" x14ac:dyDescent="0.2">
      <c r="A65" s="99" t="s">
        <v>260</v>
      </c>
      <c r="B65" s="63" t="s">
        <v>261</v>
      </c>
      <c r="C65" s="58">
        <v>2.11</v>
      </c>
      <c r="D65" s="58">
        <f t="shared" si="54"/>
        <v>4000</v>
      </c>
      <c r="E65" s="58">
        <v>0</v>
      </c>
      <c r="F65" s="58">
        <v>4000</v>
      </c>
      <c r="G65" s="59">
        <v>0</v>
      </c>
      <c r="H65" s="60" t="s">
        <v>55</v>
      </c>
      <c r="I65" s="74">
        <v>44284</v>
      </c>
      <c r="J65" s="74">
        <f>I65+5</f>
        <v>44289</v>
      </c>
      <c r="K65" s="74">
        <f>J65+10</f>
        <v>44299</v>
      </c>
      <c r="L65" s="74">
        <f>K65+7</f>
        <v>44306</v>
      </c>
      <c r="M65" s="74">
        <f>L65+10</f>
        <v>44316</v>
      </c>
      <c r="N65" s="74">
        <f>M65+120</f>
        <v>44436</v>
      </c>
      <c r="O65" s="74"/>
      <c r="P65" s="74"/>
      <c r="Q65" s="74"/>
      <c r="R65" s="74"/>
      <c r="S65" s="74"/>
      <c r="T65" s="74" t="s">
        <v>55</v>
      </c>
      <c r="U65" s="74">
        <f>M65+1</f>
        <v>44317</v>
      </c>
      <c r="V65" s="74">
        <f>N65</f>
        <v>44436</v>
      </c>
      <c r="W65" s="74" t="s">
        <v>55</v>
      </c>
      <c r="X65" s="58"/>
      <c r="Y65" s="58"/>
      <c r="Z65" s="58"/>
      <c r="AA65" s="58"/>
      <c r="AB65" s="58"/>
      <c r="AC65" s="58"/>
      <c r="AD65" s="58"/>
      <c r="AE65" s="58"/>
      <c r="AF65" s="58"/>
      <c r="AG65" s="64" t="s">
        <v>262</v>
      </c>
      <c r="AQ65" s="34">
        <f t="shared" si="1"/>
        <v>4000</v>
      </c>
      <c r="AR65" s="34">
        <f t="shared" si="2"/>
        <v>0</v>
      </c>
    </row>
    <row r="66" spans="1:235" s="87" customFormat="1" ht="15.75" outlineLevel="2" x14ac:dyDescent="0.2">
      <c r="A66" s="99" t="s">
        <v>263</v>
      </c>
      <c r="B66" s="57" t="s">
        <v>264</v>
      </c>
      <c r="C66" s="58">
        <v>0</v>
      </c>
      <c r="D66" s="58">
        <f t="shared" si="54"/>
        <v>4000</v>
      </c>
      <c r="E66" s="58">
        <v>0</v>
      </c>
      <c r="F66" s="58">
        <v>4000</v>
      </c>
      <c r="G66" s="59">
        <v>0</v>
      </c>
      <c r="H66" s="60" t="s">
        <v>55</v>
      </c>
      <c r="I66" s="74">
        <v>44281</v>
      </c>
      <c r="J66" s="74">
        <f>I66+5</f>
        <v>44286</v>
      </c>
      <c r="K66" s="74">
        <f>J66+10</f>
        <v>44296</v>
      </c>
      <c r="L66" s="74">
        <f>K66+7</f>
        <v>44303</v>
      </c>
      <c r="M66" s="74">
        <f>L66+10</f>
        <v>44313</v>
      </c>
      <c r="N66" s="74">
        <f>M66+90</f>
        <v>44403</v>
      </c>
      <c r="O66" s="74"/>
      <c r="P66" s="74"/>
      <c r="Q66" s="74"/>
      <c r="R66" s="74"/>
      <c r="S66" s="74"/>
      <c r="T66" s="74">
        <f>L66+2</f>
        <v>44305</v>
      </c>
      <c r="U66" s="74">
        <f>M66+1</f>
        <v>44314</v>
      </c>
      <c r="V66" s="74">
        <f>N66</f>
        <v>44403</v>
      </c>
      <c r="W66" s="74" t="s">
        <v>55</v>
      </c>
      <c r="X66" s="58"/>
      <c r="Y66" s="58"/>
      <c r="Z66" s="58"/>
      <c r="AA66" s="58"/>
      <c r="AB66" s="58"/>
      <c r="AC66" s="58"/>
      <c r="AD66" s="58"/>
      <c r="AE66" s="58"/>
      <c r="AF66" s="58"/>
      <c r="AG66" s="64" t="s">
        <v>265</v>
      </c>
      <c r="AQ66" s="34">
        <f t="shared" si="1"/>
        <v>4000</v>
      </c>
      <c r="AR66" s="34">
        <f t="shared" si="2"/>
        <v>0</v>
      </c>
    </row>
    <row r="67" spans="1:235" ht="15.75" outlineLevel="2" x14ac:dyDescent="0.2">
      <c r="A67" s="99" t="s">
        <v>266</v>
      </c>
      <c r="B67" s="78" t="s">
        <v>267</v>
      </c>
      <c r="C67" s="58">
        <v>0</v>
      </c>
      <c r="D67" s="58">
        <f t="shared" ref="D67:D68" si="61">E67+F67+G67</f>
        <v>8000</v>
      </c>
      <c r="E67" s="58">
        <v>0</v>
      </c>
      <c r="F67" s="58">
        <v>8000</v>
      </c>
      <c r="G67" s="58">
        <v>0</v>
      </c>
      <c r="H67" s="60" t="s">
        <v>55</v>
      </c>
      <c r="I67" s="74">
        <v>44317</v>
      </c>
      <c r="J67" s="74">
        <f t="shared" ref="J67:J68" si="62">I67+5</f>
        <v>44322</v>
      </c>
      <c r="K67" s="74">
        <f t="shared" ref="K67:K68" si="63">J67+10</f>
        <v>44332</v>
      </c>
      <c r="L67" s="74">
        <f t="shared" ref="L67:L68" si="64">K67+7</f>
        <v>44339</v>
      </c>
      <c r="M67" s="74">
        <f t="shared" ref="M67:M68" si="65">L67+10</f>
        <v>44349</v>
      </c>
      <c r="N67" s="74">
        <f t="shared" ref="N67:N68" si="66">M67+90</f>
        <v>44439</v>
      </c>
      <c r="O67" s="74"/>
      <c r="P67" s="74"/>
      <c r="Q67" s="74"/>
      <c r="R67" s="74"/>
      <c r="S67" s="74"/>
      <c r="T67" s="74" t="s">
        <v>55</v>
      </c>
      <c r="U67" s="74">
        <f t="shared" ref="U67:U68" si="67">M67+1</f>
        <v>44350</v>
      </c>
      <c r="V67" s="74">
        <f t="shared" ref="V67:V68" si="68">N67</f>
        <v>44439</v>
      </c>
      <c r="W67" s="74" t="s">
        <v>55</v>
      </c>
      <c r="X67" s="58"/>
      <c r="Y67" s="58"/>
      <c r="Z67" s="58"/>
      <c r="AA67" s="58"/>
      <c r="AB67" s="58"/>
      <c r="AC67" s="58"/>
      <c r="AD67" s="58"/>
      <c r="AE67" s="58"/>
      <c r="AF67" s="58"/>
      <c r="AQ67" s="34">
        <f t="shared" si="1"/>
        <v>8000</v>
      </c>
      <c r="AR67" s="34">
        <f t="shared" si="2"/>
        <v>0</v>
      </c>
    </row>
    <row r="68" spans="1:235" ht="15.75" outlineLevel="2" x14ac:dyDescent="0.2">
      <c r="A68" s="99" t="s">
        <v>268</v>
      </c>
      <c r="B68" s="78" t="s">
        <v>269</v>
      </c>
      <c r="C68" s="58">
        <v>0</v>
      </c>
      <c r="D68" s="58">
        <f t="shared" si="61"/>
        <v>8000</v>
      </c>
      <c r="E68" s="58">
        <v>0</v>
      </c>
      <c r="F68" s="58">
        <v>8000</v>
      </c>
      <c r="G68" s="58">
        <v>0</v>
      </c>
      <c r="H68" s="60" t="s">
        <v>55</v>
      </c>
      <c r="I68" s="74">
        <v>44317</v>
      </c>
      <c r="J68" s="74">
        <f t="shared" si="62"/>
        <v>44322</v>
      </c>
      <c r="K68" s="74">
        <f t="shared" si="63"/>
        <v>44332</v>
      </c>
      <c r="L68" s="74">
        <f t="shared" si="64"/>
        <v>44339</v>
      </c>
      <c r="M68" s="74">
        <f t="shared" si="65"/>
        <v>44349</v>
      </c>
      <c r="N68" s="74">
        <f t="shared" si="66"/>
        <v>44439</v>
      </c>
      <c r="O68" s="74"/>
      <c r="P68" s="74"/>
      <c r="Q68" s="74"/>
      <c r="R68" s="74"/>
      <c r="S68" s="74"/>
      <c r="T68" s="74" t="s">
        <v>55</v>
      </c>
      <c r="U68" s="74">
        <f t="shared" si="67"/>
        <v>44350</v>
      </c>
      <c r="V68" s="74">
        <f t="shared" si="68"/>
        <v>44439</v>
      </c>
      <c r="W68" s="74" t="s">
        <v>55</v>
      </c>
      <c r="X68" s="58"/>
      <c r="Y68" s="58"/>
      <c r="Z68" s="58"/>
      <c r="AA68" s="58"/>
      <c r="AB68" s="58"/>
      <c r="AC68" s="58"/>
      <c r="AD68" s="58"/>
      <c r="AE68" s="58"/>
      <c r="AF68" s="58"/>
      <c r="AQ68" s="34">
        <f t="shared" si="1"/>
        <v>8000</v>
      </c>
      <c r="AR68" s="34">
        <f t="shared" si="2"/>
        <v>0</v>
      </c>
    </row>
    <row r="69" spans="1:235" s="54" customFormat="1" ht="15.75" outlineLevel="1" x14ac:dyDescent="0.2">
      <c r="A69" s="101" t="s">
        <v>270</v>
      </c>
      <c r="B69" s="29" t="s">
        <v>271</v>
      </c>
      <c r="C69" s="31">
        <f>C70</f>
        <v>0</v>
      </c>
      <c r="D69" s="31">
        <f t="shared" ref="D69:G69" si="69">D70</f>
        <v>35000</v>
      </c>
      <c r="E69" s="31">
        <f t="shared" si="69"/>
        <v>0</v>
      </c>
      <c r="F69" s="31">
        <f t="shared" si="69"/>
        <v>35000</v>
      </c>
      <c r="G69" s="31">
        <f t="shared" si="69"/>
        <v>0</v>
      </c>
      <c r="H69" s="52" t="s">
        <v>41</v>
      </c>
      <c r="I69" s="72" t="s">
        <v>41</v>
      </c>
      <c r="J69" s="72" t="s">
        <v>41</v>
      </c>
      <c r="K69" s="72" t="s">
        <v>41</v>
      </c>
      <c r="L69" s="72" t="s">
        <v>41</v>
      </c>
      <c r="M69" s="72" t="s">
        <v>41</v>
      </c>
      <c r="N69" s="72" t="s">
        <v>41</v>
      </c>
      <c r="O69" s="52" t="s">
        <v>41</v>
      </c>
      <c r="P69" s="52" t="s">
        <v>41</v>
      </c>
      <c r="Q69" s="52" t="s">
        <v>41</v>
      </c>
      <c r="R69" s="52" t="s">
        <v>41</v>
      </c>
      <c r="S69" s="52" t="s">
        <v>41</v>
      </c>
      <c r="T69" s="52" t="s">
        <v>41</v>
      </c>
      <c r="U69" s="52" t="s">
        <v>41</v>
      </c>
      <c r="V69" s="52" t="s">
        <v>41</v>
      </c>
      <c r="W69" s="52" t="s">
        <v>41</v>
      </c>
      <c r="X69" s="52" t="s">
        <v>41</v>
      </c>
      <c r="Y69" s="52" t="s">
        <v>41</v>
      </c>
      <c r="Z69" s="52" t="s">
        <v>41</v>
      </c>
      <c r="AA69" s="52" t="s">
        <v>41</v>
      </c>
      <c r="AB69" s="52" t="s">
        <v>41</v>
      </c>
      <c r="AC69" s="52" t="s">
        <v>41</v>
      </c>
      <c r="AD69" s="52" t="s">
        <v>41</v>
      </c>
      <c r="AE69" s="52" t="s">
        <v>41</v>
      </c>
      <c r="AF69" s="52" t="s">
        <v>41</v>
      </c>
      <c r="AG69" s="102"/>
      <c r="AQ69" s="34">
        <f t="shared" si="1"/>
        <v>35000</v>
      </c>
      <c r="AR69" s="34">
        <f t="shared" si="2"/>
        <v>0</v>
      </c>
    </row>
    <row r="70" spans="1:235" s="95" customFormat="1" ht="31.5" outlineLevel="2" x14ac:dyDescent="0.2">
      <c r="A70" s="56" t="s">
        <v>272</v>
      </c>
      <c r="B70" s="63" t="s">
        <v>273</v>
      </c>
      <c r="C70" s="58">
        <v>0</v>
      </c>
      <c r="D70" s="58">
        <f t="shared" ref="D70" si="70">SUM(E70:G70)</f>
        <v>35000</v>
      </c>
      <c r="E70" s="58">
        <v>0</v>
      </c>
      <c r="F70" s="58">
        <v>35000</v>
      </c>
      <c r="G70" s="59">
        <v>0</v>
      </c>
      <c r="H70" s="58" t="s">
        <v>49</v>
      </c>
      <c r="I70" s="58" t="s">
        <v>131</v>
      </c>
      <c r="J70" s="60" t="s">
        <v>69</v>
      </c>
      <c r="K70" s="60" t="s">
        <v>96</v>
      </c>
      <c r="L70" s="60" t="s">
        <v>71</v>
      </c>
      <c r="M70" s="60" t="s">
        <v>97</v>
      </c>
      <c r="N70" s="60" t="s">
        <v>72</v>
      </c>
      <c r="O70" s="60"/>
      <c r="P70" s="60"/>
      <c r="Q70" s="60"/>
      <c r="R70" s="60"/>
      <c r="S70" s="60"/>
      <c r="T70" s="60" t="s">
        <v>97</v>
      </c>
      <c r="U70" s="60" t="s">
        <v>79</v>
      </c>
      <c r="V70" s="60" t="s">
        <v>72</v>
      </c>
      <c r="W70" s="60" t="s">
        <v>229</v>
      </c>
      <c r="X70" s="58"/>
      <c r="Y70" s="58"/>
      <c r="Z70" s="58"/>
      <c r="AA70" s="58"/>
      <c r="AB70" s="58"/>
      <c r="AC70" s="58"/>
      <c r="AD70" s="58"/>
      <c r="AE70" s="58"/>
      <c r="AF70" s="58"/>
      <c r="AG70" s="94">
        <v>25000</v>
      </c>
      <c r="AQ70" s="34">
        <f t="shared" si="1"/>
        <v>35000</v>
      </c>
      <c r="AR70" s="34">
        <f t="shared" si="2"/>
        <v>0</v>
      </c>
    </row>
    <row r="71" spans="1:235" s="54" customFormat="1" ht="15.75" outlineLevel="1" x14ac:dyDescent="0.2">
      <c r="A71" s="29">
        <v>9</v>
      </c>
      <c r="B71" s="29" t="s">
        <v>274</v>
      </c>
      <c r="C71" s="31">
        <f t="shared" ref="C71:AF71" si="71">SUM(C72:C87)</f>
        <v>7.0625000000000009</v>
      </c>
      <c r="D71" s="31">
        <f t="shared" si="71"/>
        <v>77350</v>
      </c>
      <c r="E71" s="31">
        <f t="shared" si="71"/>
        <v>0</v>
      </c>
      <c r="F71" s="31">
        <f t="shared" si="71"/>
        <v>77350</v>
      </c>
      <c r="G71" s="31">
        <f t="shared" si="71"/>
        <v>0</v>
      </c>
      <c r="H71" s="31">
        <f t="shared" si="71"/>
        <v>0</v>
      </c>
      <c r="I71" s="31">
        <f t="shared" si="71"/>
        <v>443250</v>
      </c>
      <c r="J71" s="31">
        <f t="shared" si="71"/>
        <v>443300</v>
      </c>
      <c r="K71" s="31">
        <f t="shared" si="71"/>
        <v>443400</v>
      </c>
      <c r="L71" s="31">
        <f t="shared" si="71"/>
        <v>443470</v>
      </c>
      <c r="M71" s="31">
        <f t="shared" si="71"/>
        <v>443570</v>
      </c>
      <c r="N71" s="31">
        <f t="shared" si="71"/>
        <v>444620</v>
      </c>
      <c r="O71" s="31">
        <f t="shared" si="71"/>
        <v>0</v>
      </c>
      <c r="P71" s="31">
        <f t="shared" si="71"/>
        <v>0</v>
      </c>
      <c r="Q71" s="31">
        <f t="shared" si="71"/>
        <v>0</v>
      </c>
      <c r="R71" s="31">
        <f t="shared" si="71"/>
        <v>0</v>
      </c>
      <c r="S71" s="31">
        <f t="shared" si="71"/>
        <v>0</v>
      </c>
      <c r="T71" s="31">
        <f t="shared" si="71"/>
        <v>177481</v>
      </c>
      <c r="U71" s="31">
        <f t="shared" si="71"/>
        <v>443580</v>
      </c>
      <c r="V71" s="31">
        <f t="shared" si="71"/>
        <v>444561</v>
      </c>
      <c r="W71" s="31">
        <f t="shared" si="71"/>
        <v>178033</v>
      </c>
      <c r="X71" s="31">
        <f t="shared" si="71"/>
        <v>0</v>
      </c>
      <c r="Y71" s="31">
        <f t="shared" si="71"/>
        <v>0</v>
      </c>
      <c r="Z71" s="31">
        <f t="shared" si="71"/>
        <v>0</v>
      </c>
      <c r="AA71" s="31">
        <f t="shared" si="71"/>
        <v>0</v>
      </c>
      <c r="AB71" s="31">
        <f t="shared" si="71"/>
        <v>0</v>
      </c>
      <c r="AC71" s="31">
        <f t="shared" si="71"/>
        <v>0</v>
      </c>
      <c r="AD71" s="31">
        <f t="shared" si="71"/>
        <v>0</v>
      </c>
      <c r="AE71" s="31">
        <f t="shared" si="71"/>
        <v>0</v>
      </c>
      <c r="AF71" s="31">
        <f t="shared" si="71"/>
        <v>0</v>
      </c>
      <c r="AG71" s="53"/>
      <c r="AQ71" s="34">
        <f t="shared" si="1"/>
        <v>77350</v>
      </c>
      <c r="AR71" s="34">
        <f t="shared" si="2"/>
        <v>0</v>
      </c>
    </row>
    <row r="72" spans="1:235" s="91" customFormat="1" ht="15.75" outlineLevel="2" x14ac:dyDescent="0.25">
      <c r="A72" s="99" t="s">
        <v>275</v>
      </c>
      <c r="B72" s="57" t="s">
        <v>276</v>
      </c>
      <c r="C72" s="58">
        <v>2.4525000000000001</v>
      </c>
      <c r="D72" s="58">
        <f t="shared" ref="D72:D82" si="72">SUM(E72:G72)</f>
        <v>13300</v>
      </c>
      <c r="E72" s="58">
        <v>0</v>
      </c>
      <c r="F72" s="58">
        <v>13300</v>
      </c>
      <c r="G72" s="58">
        <v>0</v>
      </c>
      <c r="H72" s="60" t="s">
        <v>49</v>
      </c>
      <c r="I72" s="74">
        <v>44251</v>
      </c>
      <c r="J72" s="74">
        <f>I72+5</f>
        <v>44256</v>
      </c>
      <c r="K72" s="74">
        <f t="shared" ref="K72" si="73">J72+10</f>
        <v>44266</v>
      </c>
      <c r="L72" s="74">
        <f t="shared" ref="L72" si="74">K72+7</f>
        <v>44273</v>
      </c>
      <c r="M72" s="74">
        <f t="shared" ref="M72" si="75">L72+10</f>
        <v>44283</v>
      </c>
      <c r="N72" s="74">
        <f>M72+120</f>
        <v>44403</v>
      </c>
      <c r="O72" s="74"/>
      <c r="P72" s="74"/>
      <c r="Q72" s="74"/>
      <c r="R72" s="74"/>
      <c r="S72" s="74"/>
      <c r="T72" s="74">
        <f t="shared" ref="T72" si="76">L72+2</f>
        <v>44275</v>
      </c>
      <c r="U72" s="74">
        <f t="shared" ref="U72" si="77">M72+1</f>
        <v>44284</v>
      </c>
      <c r="V72" s="74">
        <v>44344</v>
      </c>
      <c r="W72" s="74">
        <f t="shared" ref="W72" si="78">N72+10</f>
        <v>44413</v>
      </c>
      <c r="X72" s="58"/>
      <c r="Y72" s="58"/>
      <c r="Z72" s="58"/>
      <c r="AA72" s="58"/>
      <c r="AB72" s="58"/>
      <c r="AC72" s="58"/>
      <c r="AD72" s="58"/>
      <c r="AE72" s="58"/>
      <c r="AF72" s="58"/>
      <c r="AG72" s="89" t="s">
        <v>220</v>
      </c>
      <c r="AH72" s="90"/>
      <c r="AI72" s="90"/>
      <c r="AJ72" s="90"/>
      <c r="AK72" s="90"/>
      <c r="AL72" s="90"/>
      <c r="AM72" s="90"/>
      <c r="AN72" s="90"/>
      <c r="AO72" s="90"/>
      <c r="AP72" s="90"/>
      <c r="AQ72" s="34">
        <f t="shared" ref="AQ72:AQ135" si="79">SUM(E72:G72)</f>
        <v>13300</v>
      </c>
      <c r="AR72" s="34">
        <f t="shared" ref="AR72:AR135" si="80">AQ72-D72</f>
        <v>0</v>
      </c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</row>
    <row r="73" spans="1:235" ht="15.75" outlineLevel="2" x14ac:dyDescent="0.2">
      <c r="A73" s="99" t="s">
        <v>277</v>
      </c>
      <c r="B73" s="63" t="s">
        <v>278</v>
      </c>
      <c r="C73" s="58">
        <v>2</v>
      </c>
      <c r="D73" s="58">
        <f t="shared" si="72"/>
        <v>6000</v>
      </c>
      <c r="E73" s="58">
        <v>0</v>
      </c>
      <c r="F73" s="58">
        <v>6000</v>
      </c>
      <c r="G73" s="59">
        <v>0</v>
      </c>
      <c r="H73" s="60" t="s">
        <v>55</v>
      </c>
      <c r="I73" s="74">
        <v>44280</v>
      </c>
      <c r="J73" s="74">
        <f>I73+5</f>
        <v>44285</v>
      </c>
      <c r="K73" s="74">
        <f>J73+10</f>
        <v>44295</v>
      </c>
      <c r="L73" s="74">
        <f>K73+7</f>
        <v>44302</v>
      </c>
      <c r="M73" s="74">
        <f>L73+10</f>
        <v>44312</v>
      </c>
      <c r="N73" s="74">
        <f>M73+120</f>
        <v>44432</v>
      </c>
      <c r="O73" s="74"/>
      <c r="P73" s="74"/>
      <c r="Q73" s="74"/>
      <c r="R73" s="74"/>
      <c r="S73" s="74"/>
      <c r="T73" s="74" t="s">
        <v>55</v>
      </c>
      <c r="U73" s="74">
        <f>M73+1</f>
        <v>44313</v>
      </c>
      <c r="V73" s="74">
        <f>N73</f>
        <v>44432</v>
      </c>
      <c r="W73" s="74" t="s">
        <v>55</v>
      </c>
      <c r="X73" s="58"/>
      <c r="Y73" s="58"/>
      <c r="Z73" s="58"/>
      <c r="AA73" s="58"/>
      <c r="AB73" s="58"/>
      <c r="AC73" s="58"/>
      <c r="AD73" s="58"/>
      <c r="AE73" s="58"/>
      <c r="AF73" s="58"/>
      <c r="AQ73" s="34">
        <f t="shared" si="79"/>
        <v>6000</v>
      </c>
      <c r="AR73" s="34">
        <f t="shared" si="80"/>
        <v>0</v>
      </c>
    </row>
    <row r="74" spans="1:235" s="104" customFormat="1" ht="38.25" outlineLevel="2" x14ac:dyDescent="0.2">
      <c r="A74" s="99" t="s">
        <v>279</v>
      </c>
      <c r="B74" s="88" t="s">
        <v>280</v>
      </c>
      <c r="C74" s="58">
        <v>0</v>
      </c>
      <c r="D74" s="58">
        <f t="shared" si="72"/>
        <v>8000</v>
      </c>
      <c r="E74" s="58">
        <v>0</v>
      </c>
      <c r="F74" s="58">
        <v>8000</v>
      </c>
      <c r="G74" s="59">
        <v>0</v>
      </c>
      <c r="H74" s="103" t="s">
        <v>281</v>
      </c>
      <c r="I74" s="74">
        <v>44378</v>
      </c>
      <c r="J74" s="74">
        <f>I74+5</f>
        <v>44383</v>
      </c>
      <c r="K74" s="74">
        <f>J74+10</f>
        <v>44393</v>
      </c>
      <c r="L74" s="74">
        <f>K74+7</f>
        <v>44400</v>
      </c>
      <c r="M74" s="74">
        <f>L74+10</f>
        <v>44410</v>
      </c>
      <c r="N74" s="74">
        <f>M74+120</f>
        <v>44530</v>
      </c>
      <c r="O74" s="74"/>
      <c r="P74" s="74"/>
      <c r="Q74" s="74"/>
      <c r="R74" s="74"/>
      <c r="S74" s="74"/>
      <c r="T74" s="74">
        <f>L74+2</f>
        <v>44402</v>
      </c>
      <c r="U74" s="74">
        <f>M74+1</f>
        <v>44411</v>
      </c>
      <c r="V74" s="74">
        <f>N74</f>
        <v>44530</v>
      </c>
      <c r="W74" s="74">
        <f>N74+10</f>
        <v>44540</v>
      </c>
      <c r="X74" s="58"/>
      <c r="Y74" s="58"/>
      <c r="Z74" s="58"/>
      <c r="AA74" s="58"/>
      <c r="AB74" s="58"/>
      <c r="AC74" s="58"/>
      <c r="AD74" s="58"/>
      <c r="AE74" s="58"/>
      <c r="AF74" s="58"/>
      <c r="AG74" s="104" t="s">
        <v>282</v>
      </c>
      <c r="AQ74" s="34">
        <f t="shared" si="79"/>
        <v>8000</v>
      </c>
      <c r="AR74" s="34">
        <f t="shared" si="80"/>
        <v>0</v>
      </c>
    </row>
    <row r="75" spans="1:235" s="93" customFormat="1" ht="15.75" outlineLevel="2" x14ac:dyDescent="0.2">
      <c r="A75" s="99" t="s">
        <v>283</v>
      </c>
      <c r="B75" s="105" t="s">
        <v>284</v>
      </c>
      <c r="C75" s="58">
        <v>0</v>
      </c>
      <c r="D75" s="58">
        <f t="shared" si="72"/>
        <v>1300</v>
      </c>
      <c r="E75" s="58">
        <v>0</v>
      </c>
      <c r="F75" s="106">
        <f>1000+300</f>
        <v>1300</v>
      </c>
      <c r="G75" s="58">
        <v>0</v>
      </c>
      <c r="H75" s="58" t="s">
        <v>55</v>
      </c>
      <c r="I75" s="74" t="s">
        <v>160</v>
      </c>
      <c r="J75" s="74" t="s">
        <v>194</v>
      </c>
      <c r="K75" s="74" t="s">
        <v>195</v>
      </c>
      <c r="L75" s="74" t="s">
        <v>196</v>
      </c>
      <c r="M75" s="74" t="s">
        <v>197</v>
      </c>
      <c r="N75" s="74" t="s">
        <v>72</v>
      </c>
      <c r="O75" s="74"/>
      <c r="P75" s="74"/>
      <c r="Q75" s="74"/>
      <c r="R75" s="74"/>
      <c r="S75" s="74"/>
      <c r="T75" s="74" t="s">
        <v>55</v>
      </c>
      <c r="U75" s="74" t="s">
        <v>198</v>
      </c>
      <c r="V75" s="74" t="s">
        <v>72</v>
      </c>
      <c r="W75" s="74" t="s">
        <v>55</v>
      </c>
      <c r="X75" s="58"/>
      <c r="Y75" s="58"/>
      <c r="Z75" s="58"/>
      <c r="AA75" s="58"/>
      <c r="AB75" s="58"/>
      <c r="AC75" s="58"/>
      <c r="AD75" s="58"/>
      <c r="AE75" s="58"/>
      <c r="AF75" s="58"/>
      <c r="AG75" s="92" t="s">
        <v>285</v>
      </c>
      <c r="AQ75" s="34">
        <f t="shared" si="79"/>
        <v>1300</v>
      </c>
      <c r="AR75" s="34">
        <f t="shared" si="80"/>
        <v>0</v>
      </c>
    </row>
    <row r="76" spans="1:235" s="93" customFormat="1" ht="15.75" outlineLevel="2" x14ac:dyDescent="0.2">
      <c r="A76" s="99" t="s">
        <v>286</v>
      </c>
      <c r="B76" s="63" t="s">
        <v>287</v>
      </c>
      <c r="C76" s="58">
        <v>0.36</v>
      </c>
      <c r="D76" s="58">
        <f t="shared" si="72"/>
        <v>1000</v>
      </c>
      <c r="E76" s="58">
        <v>0</v>
      </c>
      <c r="F76" s="58">
        <v>1000</v>
      </c>
      <c r="G76" s="58">
        <v>0</v>
      </c>
      <c r="H76" s="58" t="s">
        <v>55</v>
      </c>
      <c r="I76" s="74" t="s">
        <v>160</v>
      </c>
      <c r="J76" s="74" t="s">
        <v>194</v>
      </c>
      <c r="K76" s="74" t="s">
        <v>195</v>
      </c>
      <c r="L76" s="74" t="s">
        <v>196</v>
      </c>
      <c r="M76" s="74" t="s">
        <v>197</v>
      </c>
      <c r="N76" s="74" t="s">
        <v>72</v>
      </c>
      <c r="O76" s="74"/>
      <c r="P76" s="74"/>
      <c r="Q76" s="74"/>
      <c r="R76" s="74"/>
      <c r="S76" s="74"/>
      <c r="T76" s="74" t="s">
        <v>55</v>
      </c>
      <c r="U76" s="74" t="s">
        <v>198</v>
      </c>
      <c r="V76" s="74" t="s">
        <v>72</v>
      </c>
      <c r="W76" s="74" t="s">
        <v>55</v>
      </c>
      <c r="X76" s="58"/>
      <c r="Y76" s="58"/>
      <c r="Z76" s="58"/>
      <c r="AA76" s="58"/>
      <c r="AB76" s="58"/>
      <c r="AC76" s="58"/>
      <c r="AD76" s="58"/>
      <c r="AE76" s="58"/>
      <c r="AF76" s="58"/>
      <c r="AG76" s="92" t="s">
        <v>285</v>
      </c>
      <c r="AQ76" s="34">
        <f t="shared" si="79"/>
        <v>1000</v>
      </c>
      <c r="AR76" s="34">
        <f t="shared" si="80"/>
        <v>0</v>
      </c>
    </row>
    <row r="77" spans="1:235" s="93" customFormat="1" ht="31.5" outlineLevel="2" x14ac:dyDescent="0.2">
      <c r="A77" s="99" t="s">
        <v>288</v>
      </c>
      <c r="B77" s="105" t="s">
        <v>868</v>
      </c>
      <c r="C77" s="58">
        <v>0.37</v>
      </c>
      <c r="D77" s="58">
        <f t="shared" si="72"/>
        <v>1000</v>
      </c>
      <c r="E77" s="58">
        <v>0</v>
      </c>
      <c r="F77" s="58">
        <v>1000</v>
      </c>
      <c r="G77" s="58">
        <v>0</v>
      </c>
      <c r="H77" s="58" t="s">
        <v>214</v>
      </c>
      <c r="I77" s="74">
        <v>44378</v>
      </c>
      <c r="J77" s="74">
        <f>I77+5</f>
        <v>44383</v>
      </c>
      <c r="K77" s="74">
        <f>J77+10</f>
        <v>44393</v>
      </c>
      <c r="L77" s="74">
        <f>K77+7</f>
        <v>44400</v>
      </c>
      <c r="M77" s="74">
        <f>L77+10</f>
        <v>44410</v>
      </c>
      <c r="N77" s="74">
        <f>M77+120</f>
        <v>44530</v>
      </c>
      <c r="O77" s="74"/>
      <c r="P77" s="74"/>
      <c r="Q77" s="74"/>
      <c r="R77" s="74"/>
      <c r="S77" s="74"/>
      <c r="T77" s="74">
        <f>L77+2</f>
        <v>44402</v>
      </c>
      <c r="U77" s="74">
        <f>M77+1</f>
        <v>44411</v>
      </c>
      <c r="V77" s="74">
        <f>N77</f>
        <v>44530</v>
      </c>
      <c r="W77" s="74">
        <f>N77+10</f>
        <v>44540</v>
      </c>
      <c r="Y77" s="58"/>
      <c r="Z77" s="58"/>
      <c r="AA77" s="58"/>
      <c r="AB77" s="58"/>
      <c r="AC77" s="58"/>
      <c r="AD77" s="58"/>
      <c r="AE77" s="58"/>
      <c r="AF77" s="58"/>
      <c r="AG77" s="92" t="s">
        <v>285</v>
      </c>
      <c r="AQ77" s="34">
        <f t="shared" si="79"/>
        <v>1000</v>
      </c>
      <c r="AR77" s="34">
        <f t="shared" si="80"/>
        <v>0</v>
      </c>
    </row>
    <row r="78" spans="1:235" s="93" customFormat="1" ht="31.5" outlineLevel="2" x14ac:dyDescent="0.2">
      <c r="A78" s="99" t="s">
        <v>289</v>
      </c>
      <c r="B78" s="105" t="s">
        <v>869</v>
      </c>
      <c r="C78" s="58">
        <v>1</v>
      </c>
      <c r="D78" s="58">
        <f t="shared" si="72"/>
        <v>2600</v>
      </c>
      <c r="E78" s="58">
        <v>0</v>
      </c>
      <c r="F78" s="107">
        <v>2600</v>
      </c>
      <c r="G78" s="58">
        <v>0</v>
      </c>
      <c r="H78" s="58" t="s">
        <v>214</v>
      </c>
      <c r="I78" s="74">
        <v>44378</v>
      </c>
      <c r="J78" s="74">
        <f>I78+5</f>
        <v>44383</v>
      </c>
      <c r="K78" s="74">
        <f>J78+10</f>
        <v>44393</v>
      </c>
      <c r="L78" s="74">
        <f>K78+7</f>
        <v>44400</v>
      </c>
      <c r="M78" s="74">
        <f>L78+10</f>
        <v>44410</v>
      </c>
      <c r="N78" s="74">
        <f>M78+120</f>
        <v>44530</v>
      </c>
      <c r="O78" s="74"/>
      <c r="P78" s="74"/>
      <c r="Q78" s="74"/>
      <c r="R78" s="74"/>
      <c r="S78" s="74"/>
      <c r="T78" s="74">
        <f>L78+2</f>
        <v>44402</v>
      </c>
      <c r="U78" s="74">
        <f>M78+1</f>
        <v>44411</v>
      </c>
      <c r="V78" s="74">
        <f>N78</f>
        <v>44530</v>
      </c>
      <c r="W78" s="74">
        <f>N78+10</f>
        <v>44540</v>
      </c>
      <c r="X78" s="58"/>
      <c r="Y78" s="58"/>
      <c r="Z78" s="58"/>
      <c r="AA78" s="58"/>
      <c r="AB78" s="58"/>
      <c r="AC78" s="58"/>
      <c r="AD78" s="58"/>
      <c r="AE78" s="58"/>
      <c r="AF78" s="58"/>
      <c r="AG78" s="92" t="s">
        <v>285</v>
      </c>
      <c r="AQ78" s="34">
        <f t="shared" si="79"/>
        <v>2600</v>
      </c>
      <c r="AR78" s="34">
        <f t="shared" si="80"/>
        <v>0</v>
      </c>
    </row>
    <row r="79" spans="1:235" s="93" customFormat="1" ht="15.75" outlineLevel="2" x14ac:dyDescent="0.2">
      <c r="A79" s="99" t="s">
        <v>290</v>
      </c>
      <c r="B79" s="105" t="s">
        <v>291</v>
      </c>
      <c r="C79" s="58">
        <v>0</v>
      </c>
      <c r="D79" s="58">
        <f t="shared" si="72"/>
        <v>50</v>
      </c>
      <c r="E79" s="58">
        <v>0</v>
      </c>
      <c r="F79" s="106">
        <f>150 - 100</f>
        <v>50</v>
      </c>
      <c r="G79" s="58">
        <v>0</v>
      </c>
      <c r="H79" s="58" t="s">
        <v>55</v>
      </c>
      <c r="I79" s="74" t="s">
        <v>160</v>
      </c>
      <c r="J79" s="74" t="s">
        <v>194</v>
      </c>
      <c r="K79" s="74" t="s">
        <v>195</v>
      </c>
      <c r="L79" s="74" t="s">
        <v>196</v>
      </c>
      <c r="M79" s="74" t="s">
        <v>197</v>
      </c>
      <c r="N79" s="74" t="s">
        <v>72</v>
      </c>
      <c r="O79" s="74"/>
      <c r="P79" s="74"/>
      <c r="Q79" s="74"/>
      <c r="R79" s="74"/>
      <c r="S79" s="74"/>
      <c r="T79" s="74" t="s">
        <v>55</v>
      </c>
      <c r="U79" s="74" t="s">
        <v>198</v>
      </c>
      <c r="V79" s="74" t="s">
        <v>72</v>
      </c>
      <c r="W79" s="74" t="s">
        <v>55</v>
      </c>
      <c r="X79" s="58"/>
      <c r="Y79" s="58"/>
      <c r="Z79" s="58"/>
      <c r="AA79" s="58"/>
      <c r="AB79" s="58"/>
      <c r="AC79" s="58"/>
      <c r="AD79" s="58"/>
      <c r="AE79" s="58"/>
      <c r="AF79" s="58"/>
      <c r="AG79" s="92" t="s">
        <v>285</v>
      </c>
      <c r="AQ79" s="34">
        <f t="shared" si="79"/>
        <v>50</v>
      </c>
      <c r="AR79" s="34">
        <f t="shared" si="80"/>
        <v>0</v>
      </c>
    </row>
    <row r="80" spans="1:235" s="93" customFormat="1" ht="15.75" outlineLevel="2" x14ac:dyDescent="0.2">
      <c r="A80" s="99" t="s">
        <v>292</v>
      </c>
      <c r="B80" s="105" t="s">
        <v>293</v>
      </c>
      <c r="C80" s="58">
        <v>0</v>
      </c>
      <c r="D80" s="58">
        <f t="shared" si="72"/>
        <v>1300</v>
      </c>
      <c r="E80" s="58">
        <v>0</v>
      </c>
      <c r="F80" s="106">
        <f>1000+300</f>
        <v>1300</v>
      </c>
      <c r="G80" s="58">
        <v>0</v>
      </c>
      <c r="H80" s="58" t="s">
        <v>55</v>
      </c>
      <c r="I80" s="74" t="s">
        <v>160</v>
      </c>
      <c r="J80" s="74" t="s">
        <v>194</v>
      </c>
      <c r="K80" s="74" t="s">
        <v>195</v>
      </c>
      <c r="L80" s="74" t="s">
        <v>196</v>
      </c>
      <c r="M80" s="74" t="s">
        <v>197</v>
      </c>
      <c r="N80" s="74" t="s">
        <v>72</v>
      </c>
      <c r="O80" s="74"/>
      <c r="P80" s="74"/>
      <c r="Q80" s="74"/>
      <c r="R80" s="74"/>
      <c r="S80" s="74"/>
      <c r="T80" s="74" t="s">
        <v>55</v>
      </c>
      <c r="U80" s="74" t="s">
        <v>198</v>
      </c>
      <c r="V80" s="74" t="s">
        <v>72</v>
      </c>
      <c r="W80" s="74" t="s">
        <v>55</v>
      </c>
      <c r="X80" s="58"/>
      <c r="Y80" s="58"/>
      <c r="Z80" s="58"/>
      <c r="AA80" s="58"/>
      <c r="AB80" s="58"/>
      <c r="AC80" s="58"/>
      <c r="AD80" s="58"/>
      <c r="AE80" s="58"/>
      <c r="AF80" s="58"/>
      <c r="AG80" s="92" t="s">
        <v>285</v>
      </c>
      <c r="AQ80" s="34">
        <f t="shared" si="79"/>
        <v>1300</v>
      </c>
      <c r="AR80" s="34">
        <f t="shared" si="80"/>
        <v>0</v>
      </c>
    </row>
    <row r="81" spans="1:235" s="93" customFormat="1" ht="15.75" outlineLevel="2" x14ac:dyDescent="0.2">
      <c r="A81" s="99" t="s">
        <v>294</v>
      </c>
      <c r="B81" s="63" t="s">
        <v>295</v>
      </c>
      <c r="C81" s="58">
        <v>0.88</v>
      </c>
      <c r="D81" s="58">
        <f t="shared" si="72"/>
        <v>1500</v>
      </c>
      <c r="E81" s="58">
        <v>0</v>
      </c>
      <c r="F81" s="106">
        <f>2300-500-300</f>
        <v>1500</v>
      </c>
      <c r="G81" s="58">
        <v>0</v>
      </c>
      <c r="H81" s="58" t="s">
        <v>55</v>
      </c>
      <c r="I81" s="74" t="s">
        <v>160</v>
      </c>
      <c r="J81" s="74" t="s">
        <v>194</v>
      </c>
      <c r="K81" s="74" t="s">
        <v>195</v>
      </c>
      <c r="L81" s="74" t="s">
        <v>196</v>
      </c>
      <c r="M81" s="74" t="s">
        <v>197</v>
      </c>
      <c r="N81" s="74" t="s">
        <v>72</v>
      </c>
      <c r="O81" s="74"/>
      <c r="P81" s="74"/>
      <c r="Q81" s="74"/>
      <c r="R81" s="74"/>
      <c r="S81" s="74"/>
      <c r="T81" s="74" t="s">
        <v>55</v>
      </c>
      <c r="U81" s="74" t="s">
        <v>198</v>
      </c>
      <c r="V81" s="74" t="s">
        <v>72</v>
      </c>
      <c r="W81" s="74" t="s">
        <v>55</v>
      </c>
      <c r="X81" s="58"/>
      <c r="Y81" s="58"/>
      <c r="Z81" s="58"/>
      <c r="AA81" s="58"/>
      <c r="AB81" s="58"/>
      <c r="AC81" s="58"/>
      <c r="AD81" s="58"/>
      <c r="AE81" s="58"/>
      <c r="AF81" s="58"/>
      <c r="AG81" s="92" t="s">
        <v>285</v>
      </c>
      <c r="AQ81" s="34">
        <f t="shared" si="79"/>
        <v>1500</v>
      </c>
      <c r="AR81" s="34">
        <f t="shared" si="80"/>
        <v>0</v>
      </c>
    </row>
    <row r="82" spans="1:235" s="93" customFormat="1" ht="15.75" outlineLevel="2" x14ac:dyDescent="0.2">
      <c r="A82" s="99" t="s">
        <v>296</v>
      </c>
      <c r="B82" s="105" t="s">
        <v>297</v>
      </c>
      <c r="C82" s="58">
        <v>0</v>
      </c>
      <c r="D82" s="58">
        <f t="shared" si="72"/>
        <v>1300</v>
      </c>
      <c r="E82" s="58">
        <v>0</v>
      </c>
      <c r="F82" s="106">
        <f>1000+300</f>
        <v>1300</v>
      </c>
      <c r="G82" s="58">
        <v>0</v>
      </c>
      <c r="H82" s="58" t="s">
        <v>55</v>
      </c>
      <c r="I82" s="74" t="s">
        <v>160</v>
      </c>
      <c r="J82" s="74" t="s">
        <v>194</v>
      </c>
      <c r="K82" s="74" t="s">
        <v>195</v>
      </c>
      <c r="L82" s="74" t="s">
        <v>196</v>
      </c>
      <c r="M82" s="74" t="s">
        <v>197</v>
      </c>
      <c r="N82" s="74" t="s">
        <v>72</v>
      </c>
      <c r="O82" s="74"/>
      <c r="P82" s="74"/>
      <c r="Q82" s="74"/>
      <c r="R82" s="74"/>
      <c r="S82" s="74"/>
      <c r="T82" s="74" t="s">
        <v>55</v>
      </c>
      <c r="U82" s="74" t="s">
        <v>198</v>
      </c>
      <c r="V82" s="74" t="s">
        <v>72</v>
      </c>
      <c r="W82" s="74" t="s">
        <v>55</v>
      </c>
      <c r="X82" s="58"/>
      <c r="Y82" s="58"/>
      <c r="Z82" s="58"/>
      <c r="AA82" s="58"/>
      <c r="AB82" s="58"/>
      <c r="AC82" s="58"/>
      <c r="AD82" s="58"/>
      <c r="AE82" s="58"/>
      <c r="AF82" s="58"/>
      <c r="AG82" s="92" t="s">
        <v>285</v>
      </c>
      <c r="AQ82" s="34">
        <f t="shared" si="79"/>
        <v>1300</v>
      </c>
      <c r="AR82" s="34">
        <f t="shared" si="80"/>
        <v>0</v>
      </c>
    </row>
    <row r="83" spans="1:235" ht="15.75" outlineLevel="2" x14ac:dyDescent="0.2">
      <c r="A83" s="99" t="s">
        <v>298</v>
      </c>
      <c r="B83" s="108" t="s">
        <v>299</v>
      </c>
      <c r="C83" s="58">
        <v>0</v>
      </c>
      <c r="D83" s="58">
        <f t="shared" ref="D83:D87" si="81">E83+F83+G83</f>
        <v>8000</v>
      </c>
      <c r="E83" s="58">
        <v>0</v>
      </c>
      <c r="F83" s="58">
        <v>8000</v>
      </c>
      <c r="G83" s="58">
        <v>0</v>
      </c>
      <c r="H83" s="60" t="s">
        <v>55</v>
      </c>
      <c r="I83" s="74">
        <v>44317</v>
      </c>
      <c r="J83" s="74">
        <f t="shared" ref="J83:J87" si="82">I83+5</f>
        <v>44322</v>
      </c>
      <c r="K83" s="74">
        <f t="shared" ref="K83:K87" si="83">J83+10</f>
        <v>44332</v>
      </c>
      <c r="L83" s="74">
        <f t="shared" ref="L83:L87" si="84">K83+7</f>
        <v>44339</v>
      </c>
      <c r="M83" s="74">
        <f t="shared" ref="M83:M87" si="85">L83+10</f>
        <v>44349</v>
      </c>
      <c r="N83" s="74">
        <f t="shared" ref="N83:N87" si="86">M83+90</f>
        <v>44439</v>
      </c>
      <c r="O83" s="74"/>
      <c r="P83" s="74"/>
      <c r="Q83" s="74"/>
      <c r="R83" s="74"/>
      <c r="S83" s="74"/>
      <c r="T83" s="74" t="s">
        <v>55</v>
      </c>
      <c r="U83" s="74">
        <f t="shared" ref="U83:U87" si="87">M83+1</f>
        <v>44350</v>
      </c>
      <c r="V83" s="74">
        <f t="shared" ref="V83:V87" si="88">N83</f>
        <v>44439</v>
      </c>
      <c r="W83" s="74" t="s">
        <v>55</v>
      </c>
      <c r="X83" s="58"/>
      <c r="Y83" s="58"/>
      <c r="Z83" s="58"/>
      <c r="AA83" s="58"/>
      <c r="AB83" s="58"/>
      <c r="AC83" s="58"/>
      <c r="AD83" s="58"/>
      <c r="AE83" s="58"/>
      <c r="AF83" s="58"/>
      <c r="AQ83" s="34">
        <f t="shared" si="79"/>
        <v>8000</v>
      </c>
      <c r="AR83" s="34">
        <f t="shared" si="80"/>
        <v>0</v>
      </c>
    </row>
    <row r="84" spans="1:235" ht="15.75" outlineLevel="2" x14ac:dyDescent="0.2">
      <c r="A84" s="99" t="s">
        <v>300</v>
      </c>
      <c r="B84" s="78" t="s">
        <v>301</v>
      </c>
      <c r="C84" s="58">
        <v>0</v>
      </c>
      <c r="D84" s="58">
        <f t="shared" si="81"/>
        <v>8000</v>
      </c>
      <c r="E84" s="58">
        <v>0</v>
      </c>
      <c r="F84" s="58">
        <v>8000</v>
      </c>
      <c r="G84" s="58">
        <v>0</v>
      </c>
      <c r="H84" s="60" t="s">
        <v>55</v>
      </c>
      <c r="I84" s="74">
        <v>44317</v>
      </c>
      <c r="J84" s="74">
        <f t="shared" si="82"/>
        <v>44322</v>
      </c>
      <c r="K84" s="74">
        <f t="shared" si="83"/>
        <v>44332</v>
      </c>
      <c r="L84" s="74">
        <f t="shared" si="84"/>
        <v>44339</v>
      </c>
      <c r="M84" s="74">
        <f t="shared" si="85"/>
        <v>44349</v>
      </c>
      <c r="N84" s="74">
        <f t="shared" si="86"/>
        <v>44439</v>
      </c>
      <c r="O84" s="74"/>
      <c r="P84" s="74"/>
      <c r="Q84" s="74"/>
      <c r="R84" s="74"/>
      <c r="S84" s="74"/>
      <c r="T84" s="74" t="s">
        <v>55</v>
      </c>
      <c r="U84" s="74">
        <f t="shared" si="87"/>
        <v>44350</v>
      </c>
      <c r="V84" s="74">
        <f t="shared" si="88"/>
        <v>44439</v>
      </c>
      <c r="W84" s="74" t="s">
        <v>55</v>
      </c>
      <c r="X84" s="58"/>
      <c r="Y84" s="58"/>
      <c r="Z84" s="58"/>
      <c r="AA84" s="58"/>
      <c r="AB84" s="58"/>
      <c r="AC84" s="58"/>
      <c r="AD84" s="58"/>
      <c r="AE84" s="58"/>
      <c r="AF84" s="58"/>
      <c r="AQ84" s="34">
        <f t="shared" si="79"/>
        <v>8000</v>
      </c>
      <c r="AR84" s="34">
        <f t="shared" si="80"/>
        <v>0</v>
      </c>
    </row>
    <row r="85" spans="1:235" ht="15.75" outlineLevel="2" x14ac:dyDescent="0.2">
      <c r="A85" s="99" t="s">
        <v>302</v>
      </c>
      <c r="B85" s="78" t="s">
        <v>303</v>
      </c>
      <c r="C85" s="58">
        <v>0</v>
      </c>
      <c r="D85" s="58">
        <f t="shared" si="81"/>
        <v>8000</v>
      </c>
      <c r="E85" s="58">
        <v>0</v>
      </c>
      <c r="F85" s="58">
        <v>8000</v>
      </c>
      <c r="G85" s="58">
        <v>0</v>
      </c>
      <c r="H85" s="60" t="s">
        <v>55</v>
      </c>
      <c r="I85" s="74">
        <v>44317</v>
      </c>
      <c r="J85" s="74">
        <f t="shared" si="82"/>
        <v>44322</v>
      </c>
      <c r="K85" s="74">
        <f t="shared" si="83"/>
        <v>44332</v>
      </c>
      <c r="L85" s="74">
        <f t="shared" si="84"/>
        <v>44339</v>
      </c>
      <c r="M85" s="74">
        <f t="shared" si="85"/>
        <v>44349</v>
      </c>
      <c r="N85" s="74">
        <f t="shared" si="86"/>
        <v>44439</v>
      </c>
      <c r="O85" s="74"/>
      <c r="P85" s="74"/>
      <c r="Q85" s="74"/>
      <c r="R85" s="74"/>
      <c r="S85" s="74"/>
      <c r="T85" s="74" t="s">
        <v>55</v>
      </c>
      <c r="U85" s="74">
        <f t="shared" si="87"/>
        <v>44350</v>
      </c>
      <c r="V85" s="74">
        <f t="shared" si="88"/>
        <v>44439</v>
      </c>
      <c r="W85" s="74" t="s">
        <v>55</v>
      </c>
      <c r="X85" s="58"/>
      <c r="Y85" s="58"/>
      <c r="Z85" s="58"/>
      <c r="AA85" s="58"/>
      <c r="AB85" s="58"/>
      <c r="AC85" s="58"/>
      <c r="AD85" s="58"/>
      <c r="AE85" s="58"/>
      <c r="AF85" s="58"/>
      <c r="AQ85" s="34">
        <f t="shared" si="79"/>
        <v>8000</v>
      </c>
      <c r="AR85" s="34">
        <f t="shared" si="80"/>
        <v>0</v>
      </c>
    </row>
    <row r="86" spans="1:235" ht="15.75" outlineLevel="2" x14ac:dyDescent="0.2">
      <c r="A86" s="99" t="s">
        <v>304</v>
      </c>
      <c r="B86" s="78" t="s">
        <v>305</v>
      </c>
      <c r="C86" s="58">
        <v>0</v>
      </c>
      <c r="D86" s="58">
        <f t="shared" si="81"/>
        <v>8000</v>
      </c>
      <c r="E86" s="58">
        <v>0</v>
      </c>
      <c r="F86" s="58">
        <v>8000</v>
      </c>
      <c r="G86" s="58">
        <v>0</v>
      </c>
      <c r="H86" s="60" t="s">
        <v>55</v>
      </c>
      <c r="I86" s="74">
        <v>44317</v>
      </c>
      <c r="J86" s="74">
        <f t="shared" si="82"/>
        <v>44322</v>
      </c>
      <c r="K86" s="74">
        <f t="shared" si="83"/>
        <v>44332</v>
      </c>
      <c r="L86" s="74">
        <f t="shared" si="84"/>
        <v>44339</v>
      </c>
      <c r="M86" s="74">
        <f t="shared" si="85"/>
        <v>44349</v>
      </c>
      <c r="N86" s="74">
        <f t="shared" si="86"/>
        <v>44439</v>
      </c>
      <c r="O86" s="74"/>
      <c r="P86" s="74"/>
      <c r="Q86" s="74"/>
      <c r="R86" s="74"/>
      <c r="S86" s="74"/>
      <c r="T86" s="74" t="s">
        <v>55</v>
      </c>
      <c r="U86" s="74">
        <f t="shared" si="87"/>
        <v>44350</v>
      </c>
      <c r="V86" s="74">
        <f t="shared" si="88"/>
        <v>44439</v>
      </c>
      <c r="W86" s="74" t="s">
        <v>55</v>
      </c>
      <c r="X86" s="58"/>
      <c r="Y86" s="58"/>
      <c r="Z86" s="58"/>
      <c r="AA86" s="58"/>
      <c r="AB86" s="58"/>
      <c r="AC86" s="58"/>
      <c r="AD86" s="58"/>
      <c r="AE86" s="58"/>
      <c r="AF86" s="58"/>
      <c r="AQ86" s="34">
        <f t="shared" si="79"/>
        <v>8000</v>
      </c>
      <c r="AR86" s="34">
        <f t="shared" si="80"/>
        <v>0</v>
      </c>
    </row>
    <row r="87" spans="1:235" ht="15.75" outlineLevel="2" x14ac:dyDescent="0.2">
      <c r="A87" s="99" t="s">
        <v>306</v>
      </c>
      <c r="B87" s="78" t="s">
        <v>307</v>
      </c>
      <c r="C87" s="58">
        <v>0</v>
      </c>
      <c r="D87" s="58">
        <f t="shared" si="81"/>
        <v>8000</v>
      </c>
      <c r="E87" s="58">
        <v>0</v>
      </c>
      <c r="F87" s="58">
        <v>8000</v>
      </c>
      <c r="G87" s="58">
        <v>0</v>
      </c>
      <c r="H87" s="60" t="s">
        <v>55</v>
      </c>
      <c r="I87" s="74">
        <v>44317</v>
      </c>
      <c r="J87" s="74">
        <f t="shared" si="82"/>
        <v>44322</v>
      </c>
      <c r="K87" s="74">
        <f t="shared" si="83"/>
        <v>44332</v>
      </c>
      <c r="L87" s="74">
        <f t="shared" si="84"/>
        <v>44339</v>
      </c>
      <c r="M87" s="74">
        <f t="shared" si="85"/>
        <v>44349</v>
      </c>
      <c r="N87" s="74">
        <f t="shared" si="86"/>
        <v>44439</v>
      </c>
      <c r="O87" s="74"/>
      <c r="P87" s="74"/>
      <c r="Q87" s="74"/>
      <c r="R87" s="74"/>
      <c r="S87" s="74"/>
      <c r="T87" s="74" t="s">
        <v>55</v>
      </c>
      <c r="U87" s="74">
        <f t="shared" si="87"/>
        <v>44350</v>
      </c>
      <c r="V87" s="74">
        <f t="shared" si="88"/>
        <v>44439</v>
      </c>
      <c r="W87" s="74" t="s">
        <v>55</v>
      </c>
      <c r="X87" s="58"/>
      <c r="Y87" s="58"/>
      <c r="Z87" s="58"/>
      <c r="AA87" s="58"/>
      <c r="AB87" s="58"/>
      <c r="AC87" s="58"/>
      <c r="AD87" s="58"/>
      <c r="AE87" s="58"/>
      <c r="AF87" s="58"/>
      <c r="AQ87" s="34">
        <f t="shared" si="79"/>
        <v>8000</v>
      </c>
      <c r="AR87" s="34">
        <f t="shared" si="80"/>
        <v>0</v>
      </c>
    </row>
    <row r="88" spans="1:235" s="54" customFormat="1" ht="15.75" outlineLevel="1" x14ac:dyDescent="0.2">
      <c r="A88" s="29">
        <v>10</v>
      </c>
      <c r="B88" s="29" t="s">
        <v>308</v>
      </c>
      <c r="C88" s="31">
        <f>SUM(C89:C96)</f>
        <v>0</v>
      </c>
      <c r="D88" s="31">
        <f t="shared" ref="D88:AF88" si="89">SUM(D89:D96)</f>
        <v>171500</v>
      </c>
      <c r="E88" s="31">
        <f t="shared" si="89"/>
        <v>0</v>
      </c>
      <c r="F88" s="31">
        <f t="shared" si="89"/>
        <v>171500</v>
      </c>
      <c r="G88" s="31">
        <f t="shared" si="89"/>
        <v>0</v>
      </c>
      <c r="H88" s="31">
        <f t="shared" si="89"/>
        <v>0</v>
      </c>
      <c r="I88" s="31">
        <f t="shared" si="89"/>
        <v>310157</v>
      </c>
      <c r="J88" s="31">
        <f t="shared" si="89"/>
        <v>354575</v>
      </c>
      <c r="K88" s="31">
        <f t="shared" si="89"/>
        <v>354655</v>
      </c>
      <c r="L88" s="31">
        <f t="shared" si="89"/>
        <v>354711</v>
      </c>
      <c r="M88" s="31">
        <f t="shared" si="89"/>
        <v>354791</v>
      </c>
      <c r="N88" s="31">
        <f t="shared" si="89"/>
        <v>355601</v>
      </c>
      <c r="O88" s="31">
        <f t="shared" si="89"/>
        <v>0</v>
      </c>
      <c r="P88" s="31">
        <f t="shared" si="89"/>
        <v>0</v>
      </c>
      <c r="Q88" s="31">
        <f t="shared" si="89"/>
        <v>0</v>
      </c>
      <c r="R88" s="31">
        <f t="shared" si="89"/>
        <v>0</v>
      </c>
      <c r="S88" s="31">
        <f t="shared" si="89"/>
        <v>0</v>
      </c>
      <c r="T88" s="31">
        <f t="shared" si="89"/>
        <v>88724</v>
      </c>
      <c r="U88" s="31">
        <f t="shared" si="89"/>
        <v>354799</v>
      </c>
      <c r="V88" s="31">
        <f t="shared" si="89"/>
        <v>355601</v>
      </c>
      <c r="W88" s="31">
        <f t="shared" si="89"/>
        <v>89000</v>
      </c>
      <c r="X88" s="31">
        <f t="shared" si="89"/>
        <v>0</v>
      </c>
      <c r="Y88" s="31">
        <f t="shared" si="89"/>
        <v>0</v>
      </c>
      <c r="Z88" s="31">
        <f t="shared" si="89"/>
        <v>0</v>
      </c>
      <c r="AA88" s="31">
        <f t="shared" si="89"/>
        <v>0</v>
      </c>
      <c r="AB88" s="31">
        <f t="shared" si="89"/>
        <v>0</v>
      </c>
      <c r="AC88" s="31">
        <f t="shared" si="89"/>
        <v>0</v>
      </c>
      <c r="AD88" s="31">
        <f t="shared" si="89"/>
        <v>0</v>
      </c>
      <c r="AE88" s="31">
        <f t="shared" si="89"/>
        <v>0</v>
      </c>
      <c r="AF88" s="31">
        <f t="shared" si="89"/>
        <v>0</v>
      </c>
      <c r="AG88" s="53"/>
      <c r="AQ88" s="34">
        <f t="shared" si="79"/>
        <v>171500</v>
      </c>
      <c r="AR88" s="34">
        <f t="shared" si="80"/>
        <v>0</v>
      </c>
    </row>
    <row r="89" spans="1:235" ht="15.75" outlineLevel="2" x14ac:dyDescent="0.2">
      <c r="A89" s="99" t="s">
        <v>309</v>
      </c>
      <c r="B89" s="63" t="s">
        <v>310</v>
      </c>
      <c r="C89" s="58">
        <v>0</v>
      </c>
      <c r="D89" s="58">
        <f t="shared" ref="D89:D90" si="90">SUM(E89:G89)</f>
        <v>1500</v>
      </c>
      <c r="E89" s="58">
        <v>0</v>
      </c>
      <c r="F89" s="58">
        <v>1500</v>
      </c>
      <c r="G89" s="59">
        <v>0</v>
      </c>
      <c r="H89" s="60" t="s">
        <v>55</v>
      </c>
      <c r="I89" s="74">
        <v>44274</v>
      </c>
      <c r="J89" s="74">
        <f>I89+5</f>
        <v>44279</v>
      </c>
      <c r="K89" s="74">
        <f>J89+10</f>
        <v>44289</v>
      </c>
      <c r="L89" s="74">
        <f>K89+7</f>
        <v>44296</v>
      </c>
      <c r="M89" s="74">
        <f>L89+10</f>
        <v>44306</v>
      </c>
      <c r="N89" s="74">
        <f>M89+120</f>
        <v>44426</v>
      </c>
      <c r="O89" s="74"/>
      <c r="P89" s="74"/>
      <c r="Q89" s="74"/>
      <c r="R89" s="74"/>
      <c r="S89" s="74"/>
      <c r="T89" s="74" t="s">
        <v>55</v>
      </c>
      <c r="U89" s="74">
        <f>M89+1</f>
        <v>44307</v>
      </c>
      <c r="V89" s="74">
        <f>N89</f>
        <v>44426</v>
      </c>
      <c r="W89" s="74" t="s">
        <v>55</v>
      </c>
      <c r="X89" s="58"/>
      <c r="Y89" s="58"/>
      <c r="Z89" s="58"/>
      <c r="AA89" s="58"/>
      <c r="AB89" s="58"/>
      <c r="AC89" s="58"/>
      <c r="AD89" s="58"/>
      <c r="AE89" s="58"/>
      <c r="AF89" s="58"/>
      <c r="AG89" s="75" t="s">
        <v>113</v>
      </c>
      <c r="AQ89" s="34">
        <f t="shared" si="79"/>
        <v>1500</v>
      </c>
      <c r="AR89" s="34">
        <f t="shared" si="80"/>
        <v>0</v>
      </c>
    </row>
    <row r="90" spans="1:235" s="91" customFormat="1" ht="15.75" outlineLevel="2" x14ac:dyDescent="0.25">
      <c r="A90" s="99" t="s">
        <v>311</v>
      </c>
      <c r="B90" s="57" t="s">
        <v>312</v>
      </c>
      <c r="C90" s="58">
        <v>0</v>
      </c>
      <c r="D90" s="58">
        <f t="shared" si="90"/>
        <v>100000</v>
      </c>
      <c r="E90" s="58">
        <v>0</v>
      </c>
      <c r="F90" s="58">
        <v>100000</v>
      </c>
      <c r="G90" s="58">
        <v>0</v>
      </c>
      <c r="H90" s="60" t="s">
        <v>163</v>
      </c>
      <c r="I90" s="74">
        <v>44298</v>
      </c>
      <c r="J90" s="74">
        <f>I90+5</f>
        <v>44303</v>
      </c>
      <c r="K90" s="74">
        <f>J90+10</f>
        <v>44313</v>
      </c>
      <c r="L90" s="74">
        <f>K90+7</f>
        <v>44320</v>
      </c>
      <c r="M90" s="74">
        <f>L90+10</f>
        <v>44330</v>
      </c>
      <c r="N90" s="74">
        <f>M90+120</f>
        <v>44450</v>
      </c>
      <c r="O90" s="74"/>
      <c r="P90" s="74"/>
      <c r="Q90" s="74"/>
      <c r="R90" s="74"/>
      <c r="S90" s="74"/>
      <c r="T90" s="74">
        <f>L90+2</f>
        <v>44322</v>
      </c>
      <c r="U90" s="74">
        <f>M90+1</f>
        <v>44331</v>
      </c>
      <c r="V90" s="74">
        <f>N90</f>
        <v>44450</v>
      </c>
      <c r="W90" s="74">
        <f>N90+10</f>
        <v>44460</v>
      </c>
      <c r="X90" s="58"/>
      <c r="Y90" s="58"/>
      <c r="Z90" s="58"/>
      <c r="AA90" s="58"/>
      <c r="AB90" s="58"/>
      <c r="AC90" s="58"/>
      <c r="AD90" s="58"/>
      <c r="AE90" s="58"/>
      <c r="AF90" s="58"/>
      <c r="AG90" s="89" t="s">
        <v>313</v>
      </c>
      <c r="AH90" s="90">
        <v>295000</v>
      </c>
      <c r="AI90" s="90"/>
      <c r="AJ90" s="90"/>
      <c r="AK90" s="90"/>
      <c r="AL90" s="90"/>
      <c r="AM90" s="90"/>
      <c r="AN90" s="90"/>
      <c r="AO90" s="90"/>
      <c r="AP90" s="90"/>
      <c r="AQ90" s="34">
        <f t="shared" si="79"/>
        <v>100000</v>
      </c>
      <c r="AR90" s="34">
        <f t="shared" si="80"/>
        <v>0</v>
      </c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</row>
    <row r="91" spans="1:235" s="93" customFormat="1" ht="31.5" outlineLevel="2" x14ac:dyDescent="0.2">
      <c r="A91" s="99" t="s">
        <v>314</v>
      </c>
      <c r="B91" s="63" t="s">
        <v>315</v>
      </c>
      <c r="C91" s="58">
        <v>0</v>
      </c>
      <c r="D91" s="58">
        <f>SUM(E91:G91)</f>
        <v>30000</v>
      </c>
      <c r="E91" s="58">
        <v>0</v>
      </c>
      <c r="F91" s="58">
        <v>30000</v>
      </c>
      <c r="G91" s="59">
        <v>0</v>
      </c>
      <c r="H91" s="58" t="s">
        <v>223</v>
      </c>
      <c r="I91" s="58" t="s">
        <v>224</v>
      </c>
      <c r="J91" s="74">
        <v>44383</v>
      </c>
      <c r="K91" s="74">
        <v>44393</v>
      </c>
      <c r="L91" s="74">
        <v>44400</v>
      </c>
      <c r="M91" s="74">
        <v>44410</v>
      </c>
      <c r="N91" s="74">
        <v>44530</v>
      </c>
      <c r="O91" s="74"/>
      <c r="P91" s="74"/>
      <c r="Q91" s="74"/>
      <c r="R91" s="74"/>
      <c r="S91" s="74"/>
      <c r="T91" s="74">
        <v>44402</v>
      </c>
      <c r="U91" s="74">
        <v>44411</v>
      </c>
      <c r="V91" s="74">
        <v>44530</v>
      </c>
      <c r="W91" s="74">
        <v>44540</v>
      </c>
      <c r="X91" s="58"/>
      <c r="Y91" s="58"/>
      <c r="Z91" s="58"/>
      <c r="AA91" s="58"/>
      <c r="AB91" s="58"/>
      <c r="AC91" s="58"/>
      <c r="AD91" s="58"/>
      <c r="AE91" s="58"/>
      <c r="AF91" s="58"/>
      <c r="AG91" s="92">
        <v>40000</v>
      </c>
      <c r="AQ91" s="34">
        <f t="shared" si="79"/>
        <v>30000</v>
      </c>
      <c r="AR91" s="34">
        <f t="shared" si="80"/>
        <v>0</v>
      </c>
    </row>
    <row r="92" spans="1:235" ht="15.75" outlineLevel="2" x14ac:dyDescent="0.2">
      <c r="A92" s="99" t="s">
        <v>316</v>
      </c>
      <c r="B92" s="109" t="s">
        <v>317</v>
      </c>
      <c r="C92" s="58">
        <v>0</v>
      </c>
      <c r="D92" s="58">
        <f t="shared" ref="D92:D96" si="91">E92+F92+G92</f>
        <v>8000</v>
      </c>
      <c r="E92" s="58">
        <v>0</v>
      </c>
      <c r="F92" s="58">
        <v>8000</v>
      </c>
      <c r="G92" s="58">
        <v>0</v>
      </c>
      <c r="H92" s="60" t="s">
        <v>55</v>
      </c>
      <c r="I92" s="74">
        <v>44317</v>
      </c>
      <c r="J92" s="74">
        <f t="shared" ref="J92:J96" si="92">I92+5</f>
        <v>44322</v>
      </c>
      <c r="K92" s="74">
        <f t="shared" ref="K92:K96" si="93">J92+10</f>
        <v>44332</v>
      </c>
      <c r="L92" s="74">
        <f t="shared" ref="L92:L96" si="94">K92+7</f>
        <v>44339</v>
      </c>
      <c r="M92" s="74">
        <f t="shared" ref="M92:M96" si="95">L92+10</f>
        <v>44349</v>
      </c>
      <c r="N92" s="74">
        <f t="shared" ref="N92:N96" si="96">M92+90</f>
        <v>44439</v>
      </c>
      <c r="O92" s="74"/>
      <c r="P92" s="74"/>
      <c r="Q92" s="74"/>
      <c r="R92" s="74"/>
      <c r="S92" s="74"/>
      <c r="T92" s="74" t="s">
        <v>55</v>
      </c>
      <c r="U92" s="74">
        <f t="shared" ref="U92:U96" si="97">M92+1</f>
        <v>44350</v>
      </c>
      <c r="V92" s="74">
        <f t="shared" ref="V92:V96" si="98">N92</f>
        <v>44439</v>
      </c>
      <c r="W92" s="74" t="s">
        <v>55</v>
      </c>
      <c r="X92" s="58"/>
      <c r="Y92" s="58"/>
      <c r="Z92" s="58"/>
      <c r="AA92" s="58"/>
      <c r="AB92" s="58"/>
      <c r="AC92" s="58"/>
      <c r="AD92" s="58"/>
      <c r="AE92" s="58"/>
      <c r="AF92" s="58"/>
      <c r="AQ92" s="34">
        <f t="shared" si="79"/>
        <v>8000</v>
      </c>
      <c r="AR92" s="34">
        <f t="shared" si="80"/>
        <v>0</v>
      </c>
    </row>
    <row r="93" spans="1:235" ht="15.75" outlineLevel="2" x14ac:dyDescent="0.2">
      <c r="A93" s="99" t="s">
        <v>318</v>
      </c>
      <c r="B93" s="109" t="s">
        <v>319</v>
      </c>
      <c r="C93" s="58">
        <v>0</v>
      </c>
      <c r="D93" s="58">
        <f t="shared" si="91"/>
        <v>8000</v>
      </c>
      <c r="E93" s="58">
        <v>0</v>
      </c>
      <c r="F93" s="58">
        <v>8000</v>
      </c>
      <c r="G93" s="58">
        <v>0</v>
      </c>
      <c r="H93" s="60" t="s">
        <v>55</v>
      </c>
      <c r="I93" s="74">
        <v>44317</v>
      </c>
      <c r="J93" s="74">
        <f t="shared" si="92"/>
        <v>44322</v>
      </c>
      <c r="K93" s="74">
        <f t="shared" si="93"/>
        <v>44332</v>
      </c>
      <c r="L93" s="74">
        <f t="shared" si="94"/>
        <v>44339</v>
      </c>
      <c r="M93" s="74">
        <f t="shared" si="95"/>
        <v>44349</v>
      </c>
      <c r="N93" s="74">
        <f t="shared" si="96"/>
        <v>44439</v>
      </c>
      <c r="O93" s="74"/>
      <c r="P93" s="74"/>
      <c r="Q93" s="74"/>
      <c r="R93" s="74"/>
      <c r="S93" s="74"/>
      <c r="T93" s="74" t="s">
        <v>55</v>
      </c>
      <c r="U93" s="74">
        <f t="shared" si="97"/>
        <v>44350</v>
      </c>
      <c r="V93" s="74">
        <f t="shared" si="98"/>
        <v>44439</v>
      </c>
      <c r="W93" s="74" t="s">
        <v>55</v>
      </c>
      <c r="X93" s="58"/>
      <c r="Y93" s="58"/>
      <c r="Z93" s="58"/>
      <c r="AA93" s="58"/>
      <c r="AB93" s="58"/>
      <c r="AC93" s="58"/>
      <c r="AD93" s="58"/>
      <c r="AE93" s="58"/>
      <c r="AF93" s="58"/>
      <c r="AQ93" s="34">
        <f t="shared" si="79"/>
        <v>8000</v>
      </c>
      <c r="AR93" s="34">
        <f t="shared" si="80"/>
        <v>0</v>
      </c>
    </row>
    <row r="94" spans="1:235" ht="15.75" outlineLevel="2" x14ac:dyDescent="0.2">
      <c r="A94" s="99" t="s">
        <v>320</v>
      </c>
      <c r="B94" s="109" t="s">
        <v>321</v>
      </c>
      <c r="C94" s="58">
        <v>0</v>
      </c>
      <c r="D94" s="58">
        <f t="shared" si="91"/>
        <v>8000</v>
      </c>
      <c r="E94" s="58">
        <v>0</v>
      </c>
      <c r="F94" s="58">
        <v>8000</v>
      </c>
      <c r="G94" s="58">
        <v>0</v>
      </c>
      <c r="H94" s="60" t="s">
        <v>55</v>
      </c>
      <c r="I94" s="74">
        <v>44317</v>
      </c>
      <c r="J94" s="74">
        <f t="shared" si="92"/>
        <v>44322</v>
      </c>
      <c r="K94" s="74">
        <f t="shared" si="93"/>
        <v>44332</v>
      </c>
      <c r="L94" s="74">
        <f t="shared" si="94"/>
        <v>44339</v>
      </c>
      <c r="M94" s="74">
        <f t="shared" si="95"/>
        <v>44349</v>
      </c>
      <c r="N94" s="74">
        <f t="shared" si="96"/>
        <v>44439</v>
      </c>
      <c r="O94" s="74"/>
      <c r="P94" s="74"/>
      <c r="Q94" s="74"/>
      <c r="R94" s="74"/>
      <c r="S94" s="74"/>
      <c r="T94" s="74" t="s">
        <v>55</v>
      </c>
      <c r="U94" s="74">
        <f t="shared" si="97"/>
        <v>44350</v>
      </c>
      <c r="V94" s="74">
        <f t="shared" si="98"/>
        <v>44439</v>
      </c>
      <c r="W94" s="74" t="s">
        <v>55</v>
      </c>
      <c r="X94" s="58"/>
      <c r="Y94" s="58"/>
      <c r="Z94" s="58"/>
      <c r="AA94" s="58"/>
      <c r="AB94" s="58"/>
      <c r="AC94" s="58"/>
      <c r="AD94" s="58"/>
      <c r="AE94" s="58"/>
      <c r="AF94" s="58"/>
      <c r="AQ94" s="34">
        <f t="shared" si="79"/>
        <v>8000</v>
      </c>
      <c r="AR94" s="34">
        <f t="shared" si="80"/>
        <v>0</v>
      </c>
    </row>
    <row r="95" spans="1:235" ht="15.75" outlineLevel="2" x14ac:dyDescent="0.2">
      <c r="A95" s="99" t="s">
        <v>322</v>
      </c>
      <c r="B95" s="109" t="s">
        <v>323</v>
      </c>
      <c r="C95" s="58">
        <v>0</v>
      </c>
      <c r="D95" s="58">
        <f t="shared" si="91"/>
        <v>8000</v>
      </c>
      <c r="E95" s="58">
        <v>0</v>
      </c>
      <c r="F95" s="58">
        <v>8000</v>
      </c>
      <c r="G95" s="58">
        <v>0</v>
      </c>
      <c r="H95" s="60" t="s">
        <v>55</v>
      </c>
      <c r="I95" s="74">
        <v>44317</v>
      </c>
      <c r="J95" s="74">
        <f t="shared" si="92"/>
        <v>44322</v>
      </c>
      <c r="K95" s="74">
        <f t="shared" si="93"/>
        <v>44332</v>
      </c>
      <c r="L95" s="74">
        <f t="shared" si="94"/>
        <v>44339</v>
      </c>
      <c r="M95" s="74">
        <f t="shared" si="95"/>
        <v>44349</v>
      </c>
      <c r="N95" s="74">
        <f t="shared" si="96"/>
        <v>44439</v>
      </c>
      <c r="O95" s="74"/>
      <c r="P95" s="74"/>
      <c r="Q95" s="74"/>
      <c r="R95" s="74"/>
      <c r="S95" s="74"/>
      <c r="T95" s="74" t="s">
        <v>55</v>
      </c>
      <c r="U95" s="74">
        <f t="shared" si="97"/>
        <v>44350</v>
      </c>
      <c r="V95" s="74">
        <f t="shared" si="98"/>
        <v>44439</v>
      </c>
      <c r="W95" s="74" t="s">
        <v>55</v>
      </c>
      <c r="X95" s="58"/>
      <c r="Y95" s="58"/>
      <c r="Z95" s="58"/>
      <c r="AA95" s="58"/>
      <c r="AB95" s="58"/>
      <c r="AC95" s="58"/>
      <c r="AD95" s="58"/>
      <c r="AE95" s="58"/>
      <c r="AF95" s="58"/>
      <c r="AQ95" s="34">
        <f t="shared" si="79"/>
        <v>8000</v>
      </c>
      <c r="AR95" s="34">
        <f t="shared" si="80"/>
        <v>0</v>
      </c>
    </row>
    <row r="96" spans="1:235" ht="15.75" outlineLevel="2" x14ac:dyDescent="0.2">
      <c r="A96" s="99" t="s">
        <v>324</v>
      </c>
      <c r="B96" s="109" t="s">
        <v>325</v>
      </c>
      <c r="C96" s="58">
        <v>0</v>
      </c>
      <c r="D96" s="58">
        <f t="shared" si="91"/>
        <v>8000</v>
      </c>
      <c r="E96" s="58">
        <v>0</v>
      </c>
      <c r="F96" s="58">
        <v>8000</v>
      </c>
      <c r="G96" s="58">
        <v>0</v>
      </c>
      <c r="H96" s="60" t="s">
        <v>55</v>
      </c>
      <c r="I96" s="74">
        <v>44317</v>
      </c>
      <c r="J96" s="74">
        <f t="shared" si="92"/>
        <v>44322</v>
      </c>
      <c r="K96" s="74">
        <f t="shared" si="93"/>
        <v>44332</v>
      </c>
      <c r="L96" s="74">
        <f t="shared" si="94"/>
        <v>44339</v>
      </c>
      <c r="M96" s="74">
        <f t="shared" si="95"/>
        <v>44349</v>
      </c>
      <c r="N96" s="74">
        <f t="shared" si="96"/>
        <v>44439</v>
      </c>
      <c r="O96" s="74"/>
      <c r="P96" s="74"/>
      <c r="Q96" s="74"/>
      <c r="R96" s="74"/>
      <c r="S96" s="74"/>
      <c r="T96" s="74" t="s">
        <v>55</v>
      </c>
      <c r="U96" s="74">
        <f t="shared" si="97"/>
        <v>44350</v>
      </c>
      <c r="V96" s="74">
        <f t="shared" si="98"/>
        <v>44439</v>
      </c>
      <c r="W96" s="74" t="s">
        <v>55</v>
      </c>
      <c r="X96" s="58"/>
      <c r="Y96" s="58"/>
      <c r="Z96" s="58"/>
      <c r="AA96" s="58"/>
      <c r="AB96" s="58"/>
      <c r="AC96" s="58"/>
      <c r="AD96" s="58"/>
      <c r="AE96" s="58"/>
      <c r="AF96" s="58"/>
      <c r="AQ96" s="34">
        <f t="shared" si="79"/>
        <v>8000</v>
      </c>
      <c r="AR96" s="34">
        <f t="shared" si="80"/>
        <v>0</v>
      </c>
    </row>
    <row r="97" spans="1:44" s="112" customFormat="1" ht="15.75" outlineLevel="1" x14ac:dyDescent="0.2">
      <c r="A97" s="101" t="s">
        <v>326</v>
      </c>
      <c r="B97" s="29" t="s">
        <v>327</v>
      </c>
      <c r="C97" s="31">
        <f>SUM(C98:C99)</f>
        <v>0</v>
      </c>
      <c r="D97" s="31">
        <f t="shared" ref="D97:G97" si="99">SUM(D98:D99)</f>
        <v>16000</v>
      </c>
      <c r="E97" s="31">
        <f t="shared" si="99"/>
        <v>0</v>
      </c>
      <c r="F97" s="31">
        <f t="shared" si="99"/>
        <v>16000</v>
      </c>
      <c r="G97" s="31">
        <f t="shared" si="99"/>
        <v>0</v>
      </c>
      <c r="H97" s="31" t="s">
        <v>41</v>
      </c>
      <c r="I97" s="110" t="s">
        <v>41</v>
      </c>
      <c r="J97" s="110" t="s">
        <v>41</v>
      </c>
      <c r="K97" s="110" t="s">
        <v>41</v>
      </c>
      <c r="L97" s="110" t="s">
        <v>41</v>
      </c>
      <c r="M97" s="110" t="s">
        <v>41</v>
      </c>
      <c r="N97" s="110" t="s">
        <v>41</v>
      </c>
      <c r="O97" s="31" t="s">
        <v>41</v>
      </c>
      <c r="P97" s="31" t="s">
        <v>41</v>
      </c>
      <c r="Q97" s="31" t="s">
        <v>41</v>
      </c>
      <c r="R97" s="31" t="s">
        <v>41</v>
      </c>
      <c r="S97" s="31" t="s">
        <v>41</v>
      </c>
      <c r="T97" s="31" t="s">
        <v>41</v>
      </c>
      <c r="U97" s="31" t="s">
        <v>41</v>
      </c>
      <c r="V97" s="31" t="s">
        <v>41</v>
      </c>
      <c r="W97" s="31" t="s">
        <v>41</v>
      </c>
      <c r="X97" s="31" t="s">
        <v>41</v>
      </c>
      <c r="Y97" s="31" t="s">
        <v>41</v>
      </c>
      <c r="Z97" s="31" t="s">
        <v>41</v>
      </c>
      <c r="AA97" s="31" t="s">
        <v>41</v>
      </c>
      <c r="AB97" s="31" t="s">
        <v>41</v>
      </c>
      <c r="AC97" s="31" t="s">
        <v>41</v>
      </c>
      <c r="AD97" s="31" t="s">
        <v>41</v>
      </c>
      <c r="AE97" s="31" t="s">
        <v>41</v>
      </c>
      <c r="AF97" s="31" t="s">
        <v>41</v>
      </c>
      <c r="AG97" s="111"/>
      <c r="AQ97" s="34">
        <f t="shared" si="79"/>
        <v>16000</v>
      </c>
      <c r="AR97" s="34">
        <f t="shared" si="80"/>
        <v>0</v>
      </c>
    </row>
    <row r="98" spans="1:44" s="112" customFormat="1" ht="15.75" outlineLevel="2" x14ac:dyDescent="0.2">
      <c r="A98" s="99" t="s">
        <v>328</v>
      </c>
      <c r="B98" s="78" t="s">
        <v>329</v>
      </c>
      <c r="C98" s="58">
        <v>0</v>
      </c>
      <c r="D98" s="58">
        <f t="shared" ref="D98:D99" si="100">E98+F98+G98</f>
        <v>8000</v>
      </c>
      <c r="E98" s="58">
        <v>0</v>
      </c>
      <c r="F98" s="58">
        <v>8000</v>
      </c>
      <c r="G98" s="58">
        <v>0</v>
      </c>
      <c r="H98" s="60" t="s">
        <v>55</v>
      </c>
      <c r="I98" s="74">
        <v>44317</v>
      </c>
      <c r="J98" s="74">
        <f t="shared" ref="J98:J99" si="101">I98+5</f>
        <v>44322</v>
      </c>
      <c r="K98" s="74">
        <f t="shared" ref="K98:K99" si="102">J98+10</f>
        <v>44332</v>
      </c>
      <c r="L98" s="74">
        <f t="shared" ref="L98:L99" si="103">K98+7</f>
        <v>44339</v>
      </c>
      <c r="M98" s="74">
        <f t="shared" ref="M98:M99" si="104">L98+10</f>
        <v>44349</v>
      </c>
      <c r="N98" s="74">
        <f t="shared" ref="N98:N99" si="105">M98+90</f>
        <v>44439</v>
      </c>
      <c r="O98" s="74"/>
      <c r="P98" s="74"/>
      <c r="Q98" s="74"/>
      <c r="R98" s="74"/>
      <c r="S98" s="74"/>
      <c r="T98" s="74" t="s">
        <v>55</v>
      </c>
      <c r="U98" s="74">
        <f t="shared" ref="U98:U99" si="106">M98+1</f>
        <v>44350</v>
      </c>
      <c r="V98" s="74">
        <f t="shared" ref="V98:V99" si="107">N98</f>
        <v>44439</v>
      </c>
      <c r="W98" s="74" t="s">
        <v>55</v>
      </c>
      <c r="X98" s="58"/>
      <c r="Y98" s="58"/>
      <c r="Z98" s="58"/>
      <c r="AA98" s="58"/>
      <c r="AB98" s="58"/>
      <c r="AC98" s="58"/>
      <c r="AD98" s="58"/>
      <c r="AE98" s="58"/>
      <c r="AF98" s="58"/>
      <c r="AG98" s="113"/>
      <c r="AQ98" s="34">
        <f t="shared" si="79"/>
        <v>8000</v>
      </c>
      <c r="AR98" s="34">
        <f t="shared" si="80"/>
        <v>0</v>
      </c>
    </row>
    <row r="99" spans="1:44" s="112" customFormat="1" ht="15.75" outlineLevel="2" x14ac:dyDescent="0.2">
      <c r="A99" s="99" t="s">
        <v>330</v>
      </c>
      <c r="B99" s="78" t="s">
        <v>331</v>
      </c>
      <c r="C99" s="58">
        <v>0</v>
      </c>
      <c r="D99" s="58">
        <f t="shared" si="100"/>
        <v>8000</v>
      </c>
      <c r="E99" s="58">
        <v>0</v>
      </c>
      <c r="F99" s="58">
        <v>8000</v>
      </c>
      <c r="G99" s="58">
        <v>0</v>
      </c>
      <c r="H99" s="60" t="s">
        <v>55</v>
      </c>
      <c r="I99" s="74">
        <v>44317</v>
      </c>
      <c r="J99" s="74">
        <f t="shared" si="101"/>
        <v>44322</v>
      </c>
      <c r="K99" s="74">
        <f t="shared" si="102"/>
        <v>44332</v>
      </c>
      <c r="L99" s="74">
        <f t="shared" si="103"/>
        <v>44339</v>
      </c>
      <c r="M99" s="74">
        <f t="shared" si="104"/>
        <v>44349</v>
      </c>
      <c r="N99" s="74">
        <f t="shared" si="105"/>
        <v>44439</v>
      </c>
      <c r="O99" s="74"/>
      <c r="P99" s="74"/>
      <c r="Q99" s="74"/>
      <c r="R99" s="74"/>
      <c r="S99" s="74"/>
      <c r="T99" s="74" t="s">
        <v>55</v>
      </c>
      <c r="U99" s="74">
        <f t="shared" si="106"/>
        <v>44350</v>
      </c>
      <c r="V99" s="74">
        <f t="shared" si="107"/>
        <v>44439</v>
      </c>
      <c r="W99" s="74" t="s">
        <v>55</v>
      </c>
      <c r="X99" s="58"/>
      <c r="Y99" s="58"/>
      <c r="Z99" s="58"/>
      <c r="AA99" s="58"/>
      <c r="AB99" s="58"/>
      <c r="AC99" s="58"/>
      <c r="AD99" s="58"/>
      <c r="AE99" s="58"/>
      <c r="AF99" s="58"/>
      <c r="AG99" s="113"/>
      <c r="AQ99" s="34">
        <f t="shared" si="79"/>
        <v>8000</v>
      </c>
      <c r="AR99" s="34">
        <f t="shared" si="80"/>
        <v>0</v>
      </c>
    </row>
    <row r="100" spans="1:44" s="54" customFormat="1" ht="15.75" outlineLevel="1" x14ac:dyDescent="0.2">
      <c r="A100" s="29">
        <v>12</v>
      </c>
      <c r="B100" s="29" t="s">
        <v>332</v>
      </c>
      <c r="C100" s="31">
        <f>SUM(C101:C101)</f>
        <v>1</v>
      </c>
      <c r="D100" s="31">
        <f t="shared" ref="D100:G100" si="108">SUM(D101:D101)</f>
        <v>2100</v>
      </c>
      <c r="E100" s="31">
        <f t="shared" si="108"/>
        <v>0</v>
      </c>
      <c r="F100" s="31">
        <f t="shared" si="108"/>
        <v>2100</v>
      </c>
      <c r="G100" s="31">
        <f t="shared" si="108"/>
        <v>0</v>
      </c>
      <c r="H100" s="72" t="s">
        <v>41</v>
      </c>
      <c r="I100" s="72" t="s">
        <v>41</v>
      </c>
      <c r="J100" s="72" t="s">
        <v>41</v>
      </c>
      <c r="K100" s="72" t="s">
        <v>41</v>
      </c>
      <c r="L100" s="72" t="s">
        <v>41</v>
      </c>
      <c r="M100" s="72" t="s">
        <v>41</v>
      </c>
      <c r="N100" s="72" t="s">
        <v>41</v>
      </c>
      <c r="O100" s="72" t="s">
        <v>41</v>
      </c>
      <c r="P100" s="72" t="s">
        <v>41</v>
      </c>
      <c r="Q100" s="72" t="s">
        <v>41</v>
      </c>
      <c r="R100" s="72" t="s">
        <v>41</v>
      </c>
      <c r="S100" s="72" t="s">
        <v>41</v>
      </c>
      <c r="T100" s="72" t="s">
        <v>41</v>
      </c>
      <c r="U100" s="72" t="s">
        <v>41</v>
      </c>
      <c r="V100" s="72" t="s">
        <v>41</v>
      </c>
      <c r="W100" s="72" t="s">
        <v>41</v>
      </c>
      <c r="X100" s="52" t="s">
        <v>41</v>
      </c>
      <c r="Y100" s="52" t="s">
        <v>41</v>
      </c>
      <c r="Z100" s="52" t="s">
        <v>41</v>
      </c>
      <c r="AA100" s="52" t="s">
        <v>41</v>
      </c>
      <c r="AB100" s="52" t="s">
        <v>41</v>
      </c>
      <c r="AC100" s="52" t="s">
        <v>41</v>
      </c>
      <c r="AD100" s="52" t="s">
        <v>41</v>
      </c>
      <c r="AE100" s="52" t="s">
        <v>41</v>
      </c>
      <c r="AF100" s="52" t="s">
        <v>41</v>
      </c>
      <c r="AG100" s="53"/>
      <c r="AQ100" s="34">
        <f t="shared" si="79"/>
        <v>2100</v>
      </c>
      <c r="AR100" s="34">
        <f t="shared" si="80"/>
        <v>0</v>
      </c>
    </row>
    <row r="101" spans="1:44" customFormat="1" ht="15.75" outlineLevel="2" x14ac:dyDescent="0.25">
      <c r="A101" s="99" t="s">
        <v>333</v>
      </c>
      <c r="B101" s="63" t="s">
        <v>334</v>
      </c>
      <c r="C101" s="58">
        <v>1</v>
      </c>
      <c r="D101" s="58">
        <f>SUM(E101:G101)</f>
        <v>2100</v>
      </c>
      <c r="E101" s="58">
        <v>0</v>
      </c>
      <c r="F101" s="58">
        <v>2100</v>
      </c>
      <c r="G101" s="59">
        <v>0</v>
      </c>
      <c r="H101" s="60" t="s">
        <v>55</v>
      </c>
      <c r="I101" s="74">
        <v>44242</v>
      </c>
      <c r="J101" s="74">
        <f>I101+5</f>
        <v>44247</v>
      </c>
      <c r="K101" s="74">
        <f>J101+10</f>
        <v>44257</v>
      </c>
      <c r="L101" s="74">
        <f>K101+7</f>
        <v>44264</v>
      </c>
      <c r="M101" s="74">
        <f>L101+10</f>
        <v>44274</v>
      </c>
      <c r="N101" s="74">
        <f>M101+120</f>
        <v>44394</v>
      </c>
      <c r="O101" s="74"/>
      <c r="P101" s="74"/>
      <c r="Q101" s="74"/>
      <c r="R101" s="74"/>
      <c r="S101" s="74"/>
      <c r="T101" s="74" t="s">
        <v>55</v>
      </c>
      <c r="U101" s="74">
        <f>M101+1</f>
        <v>44275</v>
      </c>
      <c r="V101" s="74">
        <f>N101</f>
        <v>44394</v>
      </c>
      <c r="W101" s="74" t="s">
        <v>55</v>
      </c>
      <c r="X101" s="58"/>
      <c r="Y101" s="58"/>
      <c r="Z101" s="58"/>
      <c r="AA101" s="58"/>
      <c r="AB101" s="58"/>
      <c r="AC101" s="58"/>
      <c r="AD101" s="58"/>
      <c r="AE101" s="58"/>
      <c r="AF101" s="58"/>
      <c r="AG101" s="85" t="s">
        <v>335</v>
      </c>
      <c r="AQ101" s="34">
        <f t="shared" si="79"/>
        <v>2100</v>
      </c>
      <c r="AR101" s="34">
        <f t="shared" si="80"/>
        <v>0</v>
      </c>
    </row>
    <row r="102" spans="1:44" s="54" customFormat="1" ht="15.75" outlineLevel="1" x14ac:dyDescent="0.2">
      <c r="A102" s="29">
        <v>13</v>
      </c>
      <c r="B102" s="29" t="s">
        <v>336</v>
      </c>
      <c r="C102" s="31">
        <f>SUM(C103:C112)</f>
        <v>6.2</v>
      </c>
      <c r="D102" s="31">
        <f t="shared" ref="D102:G102" si="109">SUM(D103:D112)</f>
        <v>38700</v>
      </c>
      <c r="E102" s="31">
        <f t="shared" si="109"/>
        <v>0</v>
      </c>
      <c r="F102" s="31">
        <f t="shared" si="109"/>
        <v>38700</v>
      </c>
      <c r="G102" s="31">
        <f t="shared" si="109"/>
        <v>0</v>
      </c>
      <c r="H102" s="72" t="s">
        <v>41</v>
      </c>
      <c r="I102" s="72" t="s">
        <v>41</v>
      </c>
      <c r="J102" s="72" t="s">
        <v>41</v>
      </c>
      <c r="K102" s="72" t="s">
        <v>41</v>
      </c>
      <c r="L102" s="72" t="s">
        <v>41</v>
      </c>
      <c r="M102" s="72" t="s">
        <v>41</v>
      </c>
      <c r="N102" s="72" t="s">
        <v>41</v>
      </c>
      <c r="O102" s="72" t="s">
        <v>41</v>
      </c>
      <c r="P102" s="72" t="s">
        <v>41</v>
      </c>
      <c r="Q102" s="72" t="s">
        <v>41</v>
      </c>
      <c r="R102" s="72" t="s">
        <v>41</v>
      </c>
      <c r="S102" s="72" t="s">
        <v>41</v>
      </c>
      <c r="T102" s="72" t="s">
        <v>41</v>
      </c>
      <c r="U102" s="72" t="s">
        <v>41</v>
      </c>
      <c r="V102" s="72" t="s">
        <v>41</v>
      </c>
      <c r="W102" s="72" t="s">
        <v>41</v>
      </c>
      <c r="X102" s="52" t="s">
        <v>41</v>
      </c>
      <c r="Y102" s="52" t="s">
        <v>41</v>
      </c>
      <c r="Z102" s="52" t="s">
        <v>41</v>
      </c>
      <c r="AA102" s="52" t="s">
        <v>41</v>
      </c>
      <c r="AB102" s="52" t="s">
        <v>41</v>
      </c>
      <c r="AC102" s="52" t="s">
        <v>41</v>
      </c>
      <c r="AD102" s="52" t="s">
        <v>41</v>
      </c>
      <c r="AE102" s="52" t="s">
        <v>41</v>
      </c>
      <c r="AF102" s="52" t="s">
        <v>41</v>
      </c>
      <c r="AG102" s="53"/>
      <c r="AQ102" s="34">
        <f t="shared" si="79"/>
        <v>38700</v>
      </c>
      <c r="AR102" s="34">
        <f t="shared" si="80"/>
        <v>0</v>
      </c>
    </row>
    <row r="103" spans="1:44" s="87" customFormat="1" ht="15.75" outlineLevel="2" x14ac:dyDescent="0.2">
      <c r="A103" s="99" t="s">
        <v>337</v>
      </c>
      <c r="B103" s="114" t="s">
        <v>338</v>
      </c>
      <c r="C103" s="58">
        <v>0</v>
      </c>
      <c r="D103" s="58">
        <f t="shared" ref="D103:D110" si="110">SUM(E103:G103)</f>
        <v>1000</v>
      </c>
      <c r="E103" s="58">
        <v>0</v>
      </c>
      <c r="F103" s="115">
        <v>1000</v>
      </c>
      <c r="G103" s="59">
        <v>0</v>
      </c>
      <c r="H103" s="60" t="s">
        <v>55</v>
      </c>
      <c r="I103" s="60" t="s">
        <v>55</v>
      </c>
      <c r="J103" s="74">
        <v>44237</v>
      </c>
      <c r="K103" s="74">
        <f>J103+12</f>
        <v>44249</v>
      </c>
      <c r="L103" s="74">
        <f t="shared" ref="L103:L112" si="111">K103+7</f>
        <v>44256</v>
      </c>
      <c r="M103" s="74">
        <f t="shared" ref="M103:M112" si="112">L103+10</f>
        <v>44266</v>
      </c>
      <c r="N103" s="74">
        <f>M103+90</f>
        <v>44356</v>
      </c>
      <c r="O103" s="74"/>
      <c r="P103" s="74"/>
      <c r="Q103" s="74"/>
      <c r="R103" s="74"/>
      <c r="S103" s="74"/>
      <c r="T103" s="74" t="s">
        <v>55</v>
      </c>
      <c r="U103" s="74">
        <f t="shared" ref="U103:U112" si="113">M103+1</f>
        <v>44267</v>
      </c>
      <c r="V103" s="74">
        <f t="shared" ref="V103:V112" si="114">N103</f>
        <v>44356</v>
      </c>
      <c r="W103" s="74" t="s">
        <v>55</v>
      </c>
      <c r="X103" s="58"/>
      <c r="Y103" s="58"/>
      <c r="Z103" s="58"/>
      <c r="AA103" s="58"/>
      <c r="AB103" s="58"/>
      <c r="AC103" s="58"/>
      <c r="AD103" s="58"/>
      <c r="AE103" s="58"/>
      <c r="AF103" s="58"/>
      <c r="AG103" s="85" t="s">
        <v>335</v>
      </c>
      <c r="AQ103" s="34">
        <f t="shared" si="79"/>
        <v>1000</v>
      </c>
      <c r="AR103" s="34">
        <f t="shared" si="80"/>
        <v>0</v>
      </c>
    </row>
    <row r="104" spans="1:44" s="116" customFormat="1" ht="15.75" outlineLevel="2" x14ac:dyDescent="0.2">
      <c r="A104" s="99" t="s">
        <v>339</v>
      </c>
      <c r="B104" s="63" t="s">
        <v>340</v>
      </c>
      <c r="C104" s="58">
        <v>1</v>
      </c>
      <c r="D104" s="58">
        <f t="shared" si="110"/>
        <v>5000</v>
      </c>
      <c r="E104" s="58">
        <v>0</v>
      </c>
      <c r="F104" s="58">
        <v>5000</v>
      </c>
      <c r="G104" s="59">
        <v>0</v>
      </c>
      <c r="H104" s="60" t="s">
        <v>49</v>
      </c>
      <c r="I104" s="74">
        <v>44228</v>
      </c>
      <c r="J104" s="74">
        <v>44237</v>
      </c>
      <c r="K104" s="74">
        <f>J104+12</f>
        <v>44249</v>
      </c>
      <c r="L104" s="74">
        <f t="shared" si="111"/>
        <v>44256</v>
      </c>
      <c r="M104" s="74">
        <f t="shared" si="112"/>
        <v>44266</v>
      </c>
      <c r="N104" s="74">
        <f>M104+90</f>
        <v>44356</v>
      </c>
      <c r="O104" s="74"/>
      <c r="P104" s="74"/>
      <c r="Q104" s="74"/>
      <c r="R104" s="74"/>
      <c r="S104" s="74"/>
      <c r="T104" s="74">
        <f>L104+2</f>
        <v>44258</v>
      </c>
      <c r="U104" s="74">
        <f t="shared" si="113"/>
        <v>44267</v>
      </c>
      <c r="V104" s="74">
        <f t="shared" si="114"/>
        <v>44356</v>
      </c>
      <c r="W104" s="74">
        <f>N104+10</f>
        <v>44366</v>
      </c>
      <c r="X104" s="58"/>
      <c r="Y104" s="58"/>
      <c r="Z104" s="58"/>
      <c r="AA104" s="58"/>
      <c r="AB104" s="58"/>
      <c r="AC104" s="58"/>
      <c r="AD104" s="58"/>
      <c r="AE104" s="58"/>
      <c r="AF104" s="58"/>
      <c r="AG104" s="85" t="s">
        <v>341</v>
      </c>
      <c r="AQ104" s="34">
        <f t="shared" si="79"/>
        <v>5000</v>
      </c>
      <c r="AR104" s="34">
        <f t="shared" si="80"/>
        <v>0</v>
      </c>
    </row>
    <row r="105" spans="1:44" s="87" customFormat="1" ht="15.75" outlineLevel="2" x14ac:dyDescent="0.2">
      <c r="A105" s="99" t="s">
        <v>342</v>
      </c>
      <c r="B105" s="63" t="s">
        <v>343</v>
      </c>
      <c r="C105" s="58">
        <v>0</v>
      </c>
      <c r="D105" s="58">
        <f t="shared" si="110"/>
        <v>3000</v>
      </c>
      <c r="E105" s="58">
        <v>0</v>
      </c>
      <c r="F105" s="58">
        <v>3000</v>
      </c>
      <c r="G105" s="59">
        <v>0</v>
      </c>
      <c r="H105" s="60" t="s">
        <v>163</v>
      </c>
      <c r="I105" s="74">
        <v>44287</v>
      </c>
      <c r="J105" s="74">
        <f t="shared" ref="J105:J112" si="115">I105+5</f>
        <v>44292</v>
      </c>
      <c r="K105" s="74">
        <f t="shared" ref="K105:K112" si="116">J105+10</f>
        <v>44302</v>
      </c>
      <c r="L105" s="74">
        <f t="shared" si="111"/>
        <v>44309</v>
      </c>
      <c r="M105" s="74">
        <f t="shared" si="112"/>
        <v>44319</v>
      </c>
      <c r="N105" s="74">
        <f>M105+120</f>
        <v>44439</v>
      </c>
      <c r="O105" s="74"/>
      <c r="P105" s="74"/>
      <c r="Q105" s="74"/>
      <c r="R105" s="74"/>
      <c r="S105" s="74"/>
      <c r="T105" s="74">
        <f>L105+2</f>
        <v>44311</v>
      </c>
      <c r="U105" s="74">
        <f t="shared" si="113"/>
        <v>44320</v>
      </c>
      <c r="V105" s="74">
        <f t="shared" si="114"/>
        <v>44439</v>
      </c>
      <c r="W105" s="74">
        <f>N105+10</f>
        <v>44449</v>
      </c>
      <c r="X105" s="58"/>
      <c r="Y105" s="58"/>
      <c r="Z105" s="58"/>
      <c r="AA105" s="58"/>
      <c r="AB105" s="58"/>
      <c r="AC105" s="58"/>
      <c r="AD105" s="58"/>
      <c r="AE105" s="58"/>
      <c r="AF105" s="58"/>
      <c r="AG105" s="117" t="s">
        <v>344</v>
      </c>
      <c r="AQ105" s="34">
        <f t="shared" si="79"/>
        <v>3000</v>
      </c>
      <c r="AR105" s="34">
        <f t="shared" si="80"/>
        <v>0</v>
      </c>
    </row>
    <row r="106" spans="1:44" s="62" customFormat="1" ht="15.75" outlineLevel="2" x14ac:dyDescent="0.2">
      <c r="A106" s="99" t="s">
        <v>345</v>
      </c>
      <c r="B106" s="63" t="s">
        <v>346</v>
      </c>
      <c r="C106" s="58">
        <v>0</v>
      </c>
      <c r="D106" s="58">
        <f t="shared" si="110"/>
        <v>4000</v>
      </c>
      <c r="E106" s="58">
        <v>0</v>
      </c>
      <c r="F106" s="58">
        <v>4000</v>
      </c>
      <c r="G106" s="59">
        <v>0</v>
      </c>
      <c r="H106" s="60" t="s">
        <v>55</v>
      </c>
      <c r="I106" s="74">
        <v>44317</v>
      </c>
      <c r="J106" s="74">
        <f t="shared" si="115"/>
        <v>44322</v>
      </c>
      <c r="K106" s="74">
        <f t="shared" si="116"/>
        <v>44332</v>
      </c>
      <c r="L106" s="74">
        <f t="shared" si="111"/>
        <v>44339</v>
      </c>
      <c r="M106" s="74">
        <f t="shared" si="112"/>
        <v>44349</v>
      </c>
      <c r="N106" s="74">
        <f>M106+90</f>
        <v>44439</v>
      </c>
      <c r="O106" s="74"/>
      <c r="P106" s="74"/>
      <c r="Q106" s="74"/>
      <c r="R106" s="74"/>
      <c r="S106" s="74"/>
      <c r="T106" s="74" t="s">
        <v>55</v>
      </c>
      <c r="U106" s="74">
        <f t="shared" si="113"/>
        <v>44350</v>
      </c>
      <c r="V106" s="74">
        <f t="shared" si="114"/>
        <v>44439</v>
      </c>
      <c r="W106" s="74" t="s">
        <v>55</v>
      </c>
      <c r="X106" s="58"/>
      <c r="Y106" s="58"/>
      <c r="Z106" s="58"/>
      <c r="AA106" s="58"/>
      <c r="AB106" s="58"/>
      <c r="AC106" s="58"/>
      <c r="AD106" s="58"/>
      <c r="AE106" s="58"/>
      <c r="AF106" s="58"/>
      <c r="AG106" s="118" t="s">
        <v>121</v>
      </c>
      <c r="AQ106" s="34">
        <f t="shared" si="79"/>
        <v>4000</v>
      </c>
      <c r="AR106" s="34">
        <f t="shared" si="80"/>
        <v>0</v>
      </c>
    </row>
    <row r="107" spans="1:44" s="62" customFormat="1" ht="15.75" outlineLevel="2" x14ac:dyDescent="0.2">
      <c r="A107" s="99" t="s">
        <v>347</v>
      </c>
      <c r="B107" s="63" t="s">
        <v>348</v>
      </c>
      <c r="C107" s="58">
        <v>0</v>
      </c>
      <c r="D107" s="58">
        <f t="shared" si="110"/>
        <v>1200</v>
      </c>
      <c r="E107" s="58">
        <v>0</v>
      </c>
      <c r="F107" s="58">
        <v>1200</v>
      </c>
      <c r="G107" s="59">
        <v>0</v>
      </c>
      <c r="H107" s="60" t="s">
        <v>55</v>
      </c>
      <c r="I107" s="74">
        <v>44285</v>
      </c>
      <c r="J107" s="74">
        <f t="shared" si="115"/>
        <v>44290</v>
      </c>
      <c r="K107" s="74">
        <f t="shared" si="116"/>
        <v>44300</v>
      </c>
      <c r="L107" s="74">
        <f t="shared" si="111"/>
        <v>44307</v>
      </c>
      <c r="M107" s="74">
        <f t="shared" si="112"/>
        <v>44317</v>
      </c>
      <c r="N107" s="74">
        <f>M107+120</f>
        <v>44437</v>
      </c>
      <c r="O107" s="74"/>
      <c r="P107" s="74"/>
      <c r="Q107" s="74"/>
      <c r="R107" s="74"/>
      <c r="S107" s="74"/>
      <c r="T107" s="74" t="s">
        <v>55</v>
      </c>
      <c r="U107" s="74">
        <f t="shared" si="113"/>
        <v>44318</v>
      </c>
      <c r="V107" s="74">
        <f t="shared" si="114"/>
        <v>44437</v>
      </c>
      <c r="W107" s="74" t="s">
        <v>55</v>
      </c>
      <c r="X107" s="58"/>
      <c r="Y107" s="58"/>
      <c r="Z107" s="58"/>
      <c r="AA107" s="58"/>
      <c r="AB107" s="58"/>
      <c r="AC107" s="58"/>
      <c r="AD107" s="58"/>
      <c r="AE107" s="58"/>
      <c r="AF107" s="58"/>
      <c r="AG107" s="118" t="s">
        <v>121</v>
      </c>
      <c r="AQ107" s="34">
        <f t="shared" si="79"/>
        <v>1200</v>
      </c>
      <c r="AR107" s="34">
        <f t="shared" si="80"/>
        <v>0</v>
      </c>
    </row>
    <row r="108" spans="1:44" s="62" customFormat="1" ht="15.75" outlineLevel="2" x14ac:dyDescent="0.2">
      <c r="A108" s="99" t="s">
        <v>349</v>
      </c>
      <c r="B108" s="63" t="s">
        <v>350</v>
      </c>
      <c r="C108" s="58">
        <v>1.2</v>
      </c>
      <c r="D108" s="58">
        <f t="shared" si="110"/>
        <v>2000</v>
      </c>
      <c r="E108" s="58">
        <v>0</v>
      </c>
      <c r="F108" s="58">
        <v>2000</v>
      </c>
      <c r="G108" s="59">
        <v>0</v>
      </c>
      <c r="H108" s="60" t="s">
        <v>55</v>
      </c>
      <c r="I108" s="74">
        <v>44284</v>
      </c>
      <c r="J108" s="74">
        <f t="shared" si="115"/>
        <v>44289</v>
      </c>
      <c r="K108" s="74">
        <f t="shared" si="116"/>
        <v>44299</v>
      </c>
      <c r="L108" s="74">
        <f t="shared" si="111"/>
        <v>44306</v>
      </c>
      <c r="M108" s="74">
        <f t="shared" si="112"/>
        <v>44316</v>
      </c>
      <c r="N108" s="74">
        <f>M108+120</f>
        <v>44436</v>
      </c>
      <c r="O108" s="74"/>
      <c r="P108" s="74"/>
      <c r="Q108" s="74"/>
      <c r="R108" s="74"/>
      <c r="S108" s="74"/>
      <c r="T108" s="74" t="s">
        <v>55</v>
      </c>
      <c r="U108" s="74">
        <f t="shared" si="113"/>
        <v>44317</v>
      </c>
      <c r="V108" s="74">
        <f t="shared" si="114"/>
        <v>44436</v>
      </c>
      <c r="W108" s="74" t="s">
        <v>55</v>
      </c>
      <c r="X108" s="58"/>
      <c r="Y108" s="58"/>
      <c r="Z108" s="58"/>
      <c r="AA108" s="58"/>
      <c r="AB108" s="58"/>
      <c r="AC108" s="58"/>
      <c r="AD108" s="58"/>
      <c r="AE108" s="58"/>
      <c r="AF108" s="58"/>
      <c r="AG108" s="118" t="s">
        <v>121</v>
      </c>
      <c r="AQ108" s="34">
        <f t="shared" si="79"/>
        <v>2000</v>
      </c>
      <c r="AR108" s="34">
        <f t="shared" si="80"/>
        <v>0</v>
      </c>
    </row>
    <row r="109" spans="1:44" ht="15.75" outlineLevel="2" x14ac:dyDescent="0.2">
      <c r="A109" s="99" t="s">
        <v>351</v>
      </c>
      <c r="B109" s="63" t="s">
        <v>352</v>
      </c>
      <c r="C109" s="58">
        <v>4</v>
      </c>
      <c r="D109" s="58">
        <f t="shared" si="110"/>
        <v>6000</v>
      </c>
      <c r="E109" s="58">
        <v>0</v>
      </c>
      <c r="F109" s="58">
        <v>6000</v>
      </c>
      <c r="G109" s="59">
        <v>0</v>
      </c>
      <c r="H109" s="60" t="s">
        <v>55</v>
      </c>
      <c r="I109" s="74">
        <v>44281</v>
      </c>
      <c r="J109" s="74">
        <f t="shared" si="115"/>
        <v>44286</v>
      </c>
      <c r="K109" s="74">
        <f t="shared" si="116"/>
        <v>44296</v>
      </c>
      <c r="L109" s="74">
        <f t="shared" si="111"/>
        <v>44303</v>
      </c>
      <c r="M109" s="74">
        <f t="shared" si="112"/>
        <v>44313</v>
      </c>
      <c r="N109" s="74">
        <f>M109+120</f>
        <v>44433</v>
      </c>
      <c r="O109" s="74"/>
      <c r="P109" s="74"/>
      <c r="Q109" s="74"/>
      <c r="R109" s="74"/>
      <c r="S109" s="74"/>
      <c r="T109" s="74" t="s">
        <v>55</v>
      </c>
      <c r="U109" s="74">
        <f t="shared" si="113"/>
        <v>44314</v>
      </c>
      <c r="V109" s="74">
        <f t="shared" si="114"/>
        <v>44433</v>
      </c>
      <c r="W109" s="74" t="s">
        <v>55</v>
      </c>
      <c r="X109" s="58"/>
      <c r="Y109" s="58"/>
      <c r="Z109" s="58"/>
      <c r="AA109" s="58"/>
      <c r="AB109" s="58"/>
      <c r="AC109" s="58"/>
      <c r="AD109" s="58"/>
      <c r="AE109" s="58"/>
      <c r="AF109" s="58"/>
      <c r="AG109" s="85" t="s">
        <v>335</v>
      </c>
      <c r="AQ109" s="34">
        <f t="shared" si="79"/>
        <v>6000</v>
      </c>
      <c r="AR109" s="34">
        <f t="shared" si="80"/>
        <v>0</v>
      </c>
    </row>
    <row r="110" spans="1:44" s="104" customFormat="1" ht="31.5" outlineLevel="2" x14ac:dyDescent="0.2">
      <c r="A110" s="99" t="s">
        <v>353</v>
      </c>
      <c r="B110" s="88" t="s">
        <v>354</v>
      </c>
      <c r="C110" s="58">
        <v>0</v>
      </c>
      <c r="D110" s="58">
        <f t="shared" si="110"/>
        <v>500</v>
      </c>
      <c r="E110" s="58">
        <v>0</v>
      </c>
      <c r="F110" s="58">
        <v>500</v>
      </c>
      <c r="G110" s="59">
        <v>0</v>
      </c>
      <c r="H110" s="103" t="s">
        <v>355</v>
      </c>
      <c r="I110" s="74">
        <v>44280</v>
      </c>
      <c r="J110" s="74">
        <f t="shared" si="115"/>
        <v>44285</v>
      </c>
      <c r="K110" s="74">
        <f t="shared" si="116"/>
        <v>44295</v>
      </c>
      <c r="L110" s="74">
        <f t="shared" si="111"/>
        <v>44302</v>
      </c>
      <c r="M110" s="74">
        <f t="shared" si="112"/>
        <v>44312</v>
      </c>
      <c r="N110" s="74">
        <f>M110+120</f>
        <v>44432</v>
      </c>
      <c r="O110" s="74"/>
      <c r="P110" s="74"/>
      <c r="Q110" s="74"/>
      <c r="R110" s="74"/>
      <c r="S110" s="74"/>
      <c r="T110" s="74" t="s">
        <v>55</v>
      </c>
      <c r="U110" s="74">
        <f t="shared" si="113"/>
        <v>44313</v>
      </c>
      <c r="V110" s="74">
        <f t="shared" si="114"/>
        <v>44432</v>
      </c>
      <c r="W110" s="74" t="s">
        <v>55</v>
      </c>
      <c r="X110" s="58"/>
      <c r="Y110" s="58"/>
      <c r="Z110" s="58"/>
      <c r="AA110" s="58"/>
      <c r="AB110" s="58"/>
      <c r="AC110" s="58"/>
      <c r="AD110" s="58"/>
      <c r="AE110" s="58"/>
      <c r="AF110" s="58"/>
      <c r="AG110" s="119" t="s">
        <v>356</v>
      </c>
      <c r="AQ110" s="34">
        <f t="shared" si="79"/>
        <v>500</v>
      </c>
      <c r="AR110" s="34">
        <f t="shared" si="80"/>
        <v>0</v>
      </c>
    </row>
    <row r="111" spans="1:44" ht="15.75" outlineLevel="2" x14ac:dyDescent="0.2">
      <c r="A111" s="99" t="s">
        <v>357</v>
      </c>
      <c r="B111" s="78" t="s">
        <v>358</v>
      </c>
      <c r="C111" s="58">
        <v>0</v>
      </c>
      <c r="D111" s="58">
        <f t="shared" ref="D111:D112" si="117">E111+F111+G111</f>
        <v>8000</v>
      </c>
      <c r="E111" s="58">
        <v>0</v>
      </c>
      <c r="F111" s="58">
        <v>8000</v>
      </c>
      <c r="G111" s="58">
        <v>0</v>
      </c>
      <c r="H111" s="60" t="s">
        <v>55</v>
      </c>
      <c r="I111" s="74">
        <v>44317</v>
      </c>
      <c r="J111" s="74">
        <f t="shared" si="115"/>
        <v>44322</v>
      </c>
      <c r="K111" s="74">
        <f t="shared" si="116"/>
        <v>44332</v>
      </c>
      <c r="L111" s="74">
        <f t="shared" si="111"/>
        <v>44339</v>
      </c>
      <c r="M111" s="74">
        <f t="shared" si="112"/>
        <v>44349</v>
      </c>
      <c r="N111" s="74">
        <f t="shared" ref="N111:N112" si="118">M111+90</f>
        <v>44439</v>
      </c>
      <c r="O111" s="74"/>
      <c r="P111" s="74"/>
      <c r="Q111" s="74"/>
      <c r="R111" s="74"/>
      <c r="S111" s="74"/>
      <c r="T111" s="74" t="s">
        <v>55</v>
      </c>
      <c r="U111" s="74">
        <f t="shared" si="113"/>
        <v>44350</v>
      </c>
      <c r="V111" s="74">
        <f t="shared" si="114"/>
        <v>44439</v>
      </c>
      <c r="W111" s="74" t="s">
        <v>55</v>
      </c>
      <c r="X111" s="58"/>
      <c r="Y111" s="58"/>
      <c r="Z111" s="58"/>
      <c r="AA111" s="58"/>
      <c r="AB111" s="58"/>
      <c r="AC111" s="58"/>
      <c r="AD111" s="58"/>
      <c r="AE111" s="58"/>
      <c r="AF111" s="58"/>
      <c r="AQ111" s="34">
        <f t="shared" si="79"/>
        <v>8000</v>
      </c>
      <c r="AR111" s="34">
        <f t="shared" si="80"/>
        <v>0</v>
      </c>
    </row>
    <row r="112" spans="1:44" ht="15.75" outlineLevel="2" x14ac:dyDescent="0.2">
      <c r="A112" s="99" t="s">
        <v>359</v>
      </c>
      <c r="B112" s="78" t="s">
        <v>360</v>
      </c>
      <c r="C112" s="58">
        <v>0</v>
      </c>
      <c r="D112" s="58">
        <f t="shared" si="117"/>
        <v>8000</v>
      </c>
      <c r="E112" s="58">
        <v>0</v>
      </c>
      <c r="F112" s="58">
        <v>8000</v>
      </c>
      <c r="G112" s="58">
        <v>0</v>
      </c>
      <c r="H112" s="60" t="s">
        <v>55</v>
      </c>
      <c r="I112" s="74">
        <v>44317</v>
      </c>
      <c r="J112" s="74">
        <f t="shared" si="115"/>
        <v>44322</v>
      </c>
      <c r="K112" s="74">
        <f t="shared" si="116"/>
        <v>44332</v>
      </c>
      <c r="L112" s="74">
        <f t="shared" si="111"/>
        <v>44339</v>
      </c>
      <c r="M112" s="74">
        <f t="shared" si="112"/>
        <v>44349</v>
      </c>
      <c r="N112" s="74">
        <f t="shared" si="118"/>
        <v>44439</v>
      </c>
      <c r="O112" s="74"/>
      <c r="P112" s="74"/>
      <c r="Q112" s="74"/>
      <c r="R112" s="74"/>
      <c r="S112" s="74"/>
      <c r="T112" s="74" t="s">
        <v>55</v>
      </c>
      <c r="U112" s="74">
        <f t="shared" si="113"/>
        <v>44350</v>
      </c>
      <c r="V112" s="74">
        <f t="shared" si="114"/>
        <v>44439</v>
      </c>
      <c r="W112" s="74" t="s">
        <v>55</v>
      </c>
      <c r="X112" s="58"/>
      <c r="Y112" s="58"/>
      <c r="Z112" s="58"/>
      <c r="AA112" s="58"/>
      <c r="AB112" s="58"/>
      <c r="AC112" s="58"/>
      <c r="AD112" s="58"/>
      <c r="AE112" s="58"/>
      <c r="AF112" s="58"/>
      <c r="AQ112" s="34">
        <f t="shared" si="79"/>
        <v>8000</v>
      </c>
      <c r="AR112" s="34">
        <f t="shared" si="80"/>
        <v>0</v>
      </c>
    </row>
    <row r="113" spans="1:235" s="122" customFormat="1" ht="15.75" outlineLevel="1" x14ac:dyDescent="0.2">
      <c r="A113" s="120" t="s">
        <v>361</v>
      </c>
      <c r="B113" s="121" t="s">
        <v>362</v>
      </c>
      <c r="C113" s="31">
        <f>SUM(C114:C123)</f>
        <v>2.6791999999999998</v>
      </c>
      <c r="D113" s="31">
        <f t="shared" ref="D113:G113" si="119">SUM(D114:D123)</f>
        <v>96400</v>
      </c>
      <c r="E113" s="31">
        <f t="shared" si="119"/>
        <v>0</v>
      </c>
      <c r="F113" s="31">
        <f t="shared" si="119"/>
        <v>96400</v>
      </c>
      <c r="G113" s="31">
        <f t="shared" si="119"/>
        <v>0</v>
      </c>
      <c r="H113" s="72" t="s">
        <v>41</v>
      </c>
      <c r="I113" s="72" t="s">
        <v>41</v>
      </c>
      <c r="J113" s="72" t="s">
        <v>41</v>
      </c>
      <c r="K113" s="72" t="s">
        <v>41</v>
      </c>
      <c r="L113" s="72" t="s">
        <v>41</v>
      </c>
      <c r="M113" s="72" t="s">
        <v>41</v>
      </c>
      <c r="N113" s="72" t="s">
        <v>41</v>
      </c>
      <c r="O113" s="72" t="s">
        <v>41</v>
      </c>
      <c r="P113" s="72" t="s">
        <v>41</v>
      </c>
      <c r="Q113" s="72" t="s">
        <v>41</v>
      </c>
      <c r="R113" s="72" t="s">
        <v>41</v>
      </c>
      <c r="S113" s="72" t="s">
        <v>41</v>
      </c>
      <c r="T113" s="72" t="s">
        <v>41</v>
      </c>
      <c r="U113" s="72" t="s">
        <v>41</v>
      </c>
      <c r="V113" s="72" t="s">
        <v>41</v>
      </c>
      <c r="W113" s="72" t="s">
        <v>41</v>
      </c>
      <c r="X113" s="52" t="s">
        <v>41</v>
      </c>
      <c r="Y113" s="52" t="s">
        <v>41</v>
      </c>
      <c r="Z113" s="52" t="s">
        <v>41</v>
      </c>
      <c r="AA113" s="52" t="s">
        <v>41</v>
      </c>
      <c r="AB113" s="52" t="s">
        <v>41</v>
      </c>
      <c r="AC113" s="52" t="s">
        <v>41</v>
      </c>
      <c r="AD113" s="52" t="s">
        <v>41</v>
      </c>
      <c r="AE113" s="52" t="s">
        <v>41</v>
      </c>
      <c r="AF113" s="52" t="s">
        <v>41</v>
      </c>
      <c r="AQ113" s="34">
        <f t="shared" si="79"/>
        <v>96400</v>
      </c>
      <c r="AR113" s="34">
        <f t="shared" si="80"/>
        <v>0</v>
      </c>
    </row>
    <row r="114" spans="1:235" s="91" customFormat="1" ht="15.75" outlineLevel="2" x14ac:dyDescent="0.25">
      <c r="A114" s="99" t="s">
        <v>363</v>
      </c>
      <c r="B114" s="57" t="s">
        <v>364</v>
      </c>
      <c r="C114" s="58">
        <v>2.6791999999999998</v>
      </c>
      <c r="D114" s="58">
        <f t="shared" ref="D114" si="120">SUM(E114:G114)</f>
        <v>24400</v>
      </c>
      <c r="E114" s="58">
        <v>0</v>
      </c>
      <c r="F114" s="58">
        <v>24400</v>
      </c>
      <c r="G114" s="58">
        <v>0</v>
      </c>
      <c r="H114" s="60" t="s">
        <v>49</v>
      </c>
      <c r="I114" s="74">
        <v>44253</v>
      </c>
      <c r="J114" s="74">
        <f>I114+5</f>
        <v>44258</v>
      </c>
      <c r="K114" s="74">
        <f t="shared" ref="K114:K123" si="121">J114+10</f>
        <v>44268</v>
      </c>
      <c r="L114" s="74">
        <f t="shared" ref="L114:L123" si="122">K114+7</f>
        <v>44275</v>
      </c>
      <c r="M114" s="74">
        <f t="shared" ref="M114:M123" si="123">L114+10</f>
        <v>44285</v>
      </c>
      <c r="N114" s="74">
        <f>M114+120</f>
        <v>44405</v>
      </c>
      <c r="O114" s="74"/>
      <c r="P114" s="74"/>
      <c r="Q114" s="74"/>
      <c r="R114" s="74"/>
      <c r="S114" s="74"/>
      <c r="T114" s="74">
        <f t="shared" ref="T114" si="124">L114+2</f>
        <v>44277</v>
      </c>
      <c r="U114" s="74">
        <f t="shared" ref="U114:U123" si="125">M114+1</f>
        <v>44286</v>
      </c>
      <c r="V114" s="74">
        <f t="shared" ref="V114:V123" si="126">N114</f>
        <v>44405</v>
      </c>
      <c r="W114" s="74">
        <f t="shared" ref="W114" si="127">N114+10</f>
        <v>44415</v>
      </c>
      <c r="X114" s="58"/>
      <c r="Y114" s="58"/>
      <c r="Z114" s="58"/>
      <c r="AA114" s="58"/>
      <c r="AB114" s="58"/>
      <c r="AC114" s="58"/>
      <c r="AD114" s="58"/>
      <c r="AE114" s="58"/>
      <c r="AF114" s="58"/>
      <c r="AG114" s="89" t="s">
        <v>220</v>
      </c>
      <c r="AH114" s="90"/>
      <c r="AI114" s="90"/>
      <c r="AJ114" s="90"/>
      <c r="AK114" s="90"/>
      <c r="AL114" s="90"/>
      <c r="AM114" s="90"/>
      <c r="AN114" s="90"/>
      <c r="AO114" s="90"/>
      <c r="AP114" s="90"/>
      <c r="AQ114" s="34">
        <f t="shared" si="79"/>
        <v>24400</v>
      </c>
      <c r="AR114" s="34">
        <f t="shared" si="80"/>
        <v>0</v>
      </c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  <c r="HN114" s="90"/>
      <c r="HO114" s="90"/>
      <c r="HP114" s="90"/>
      <c r="HQ114" s="90"/>
      <c r="HR114" s="90"/>
      <c r="HS114" s="90"/>
      <c r="HT114" s="90"/>
      <c r="HU114" s="90"/>
      <c r="HV114" s="90"/>
      <c r="HW114" s="90"/>
      <c r="HX114" s="90"/>
      <c r="HY114" s="90"/>
      <c r="HZ114" s="90"/>
      <c r="IA114" s="90"/>
    </row>
    <row r="115" spans="1:235" ht="15.75" outlineLevel="2" x14ac:dyDescent="0.2">
      <c r="A115" s="99" t="s">
        <v>365</v>
      </c>
      <c r="B115" s="123" t="s">
        <v>366</v>
      </c>
      <c r="C115" s="58">
        <v>0</v>
      </c>
      <c r="D115" s="58">
        <f t="shared" ref="D115:D123" si="128">E115+F115+G115</f>
        <v>8000</v>
      </c>
      <c r="E115" s="58">
        <v>0</v>
      </c>
      <c r="F115" s="58">
        <v>8000</v>
      </c>
      <c r="G115" s="58">
        <v>0</v>
      </c>
      <c r="H115" s="60" t="s">
        <v>55</v>
      </c>
      <c r="I115" s="74">
        <v>44317</v>
      </c>
      <c r="J115" s="74">
        <f t="shared" ref="J115:J123" si="129">I115+5</f>
        <v>44322</v>
      </c>
      <c r="K115" s="74">
        <f t="shared" si="121"/>
        <v>44332</v>
      </c>
      <c r="L115" s="74">
        <f t="shared" si="122"/>
        <v>44339</v>
      </c>
      <c r="M115" s="74">
        <f t="shared" si="123"/>
        <v>44349</v>
      </c>
      <c r="N115" s="74">
        <f t="shared" ref="N115:N123" si="130">M115+90</f>
        <v>44439</v>
      </c>
      <c r="O115" s="74"/>
      <c r="P115" s="74"/>
      <c r="Q115" s="74"/>
      <c r="R115" s="74"/>
      <c r="S115" s="74"/>
      <c r="T115" s="74" t="s">
        <v>55</v>
      </c>
      <c r="U115" s="74">
        <f t="shared" si="125"/>
        <v>44350</v>
      </c>
      <c r="V115" s="74">
        <f t="shared" si="126"/>
        <v>44439</v>
      </c>
      <c r="W115" s="74" t="s">
        <v>55</v>
      </c>
      <c r="X115" s="58"/>
      <c r="Y115" s="58"/>
      <c r="Z115" s="58"/>
      <c r="AA115" s="58"/>
      <c r="AB115" s="58"/>
      <c r="AC115" s="58"/>
      <c r="AD115" s="58"/>
      <c r="AE115" s="58"/>
      <c r="AF115" s="58"/>
      <c r="AQ115" s="34">
        <f t="shared" si="79"/>
        <v>8000</v>
      </c>
      <c r="AR115" s="34">
        <f t="shared" si="80"/>
        <v>0</v>
      </c>
    </row>
    <row r="116" spans="1:235" ht="15.75" outlineLevel="2" x14ac:dyDescent="0.2">
      <c r="A116" s="99" t="s">
        <v>367</v>
      </c>
      <c r="B116" s="108" t="s">
        <v>368</v>
      </c>
      <c r="C116" s="58">
        <v>0</v>
      </c>
      <c r="D116" s="58">
        <f t="shared" si="128"/>
        <v>8000</v>
      </c>
      <c r="E116" s="58">
        <v>0</v>
      </c>
      <c r="F116" s="58">
        <v>8000</v>
      </c>
      <c r="G116" s="58">
        <v>0</v>
      </c>
      <c r="H116" s="60" t="s">
        <v>55</v>
      </c>
      <c r="I116" s="74">
        <v>44317</v>
      </c>
      <c r="J116" s="74">
        <f t="shared" si="129"/>
        <v>44322</v>
      </c>
      <c r="K116" s="74">
        <f t="shared" si="121"/>
        <v>44332</v>
      </c>
      <c r="L116" s="74">
        <f t="shared" si="122"/>
        <v>44339</v>
      </c>
      <c r="M116" s="74">
        <f t="shared" si="123"/>
        <v>44349</v>
      </c>
      <c r="N116" s="74">
        <f t="shared" si="130"/>
        <v>44439</v>
      </c>
      <c r="O116" s="74"/>
      <c r="P116" s="74"/>
      <c r="Q116" s="74"/>
      <c r="R116" s="74"/>
      <c r="S116" s="74"/>
      <c r="T116" s="74" t="s">
        <v>55</v>
      </c>
      <c r="U116" s="74">
        <f t="shared" si="125"/>
        <v>44350</v>
      </c>
      <c r="V116" s="74">
        <f t="shared" si="126"/>
        <v>44439</v>
      </c>
      <c r="W116" s="74" t="s">
        <v>55</v>
      </c>
      <c r="X116" s="58"/>
      <c r="Y116" s="58"/>
      <c r="Z116" s="58"/>
      <c r="AA116" s="58"/>
      <c r="AB116" s="58"/>
      <c r="AC116" s="58"/>
      <c r="AD116" s="58"/>
      <c r="AE116" s="58"/>
      <c r="AF116" s="58"/>
      <c r="AQ116" s="34">
        <f t="shared" si="79"/>
        <v>8000</v>
      </c>
      <c r="AR116" s="34">
        <f t="shared" si="80"/>
        <v>0</v>
      </c>
    </row>
    <row r="117" spans="1:235" ht="15.75" outlineLevel="2" x14ac:dyDescent="0.2">
      <c r="A117" s="99" t="s">
        <v>369</v>
      </c>
      <c r="B117" s="123" t="s">
        <v>370</v>
      </c>
      <c r="C117" s="58">
        <v>0</v>
      </c>
      <c r="D117" s="58">
        <f t="shared" si="128"/>
        <v>8000</v>
      </c>
      <c r="E117" s="58">
        <v>0</v>
      </c>
      <c r="F117" s="58">
        <v>8000</v>
      </c>
      <c r="G117" s="58">
        <v>0</v>
      </c>
      <c r="H117" s="60" t="s">
        <v>55</v>
      </c>
      <c r="I117" s="74">
        <v>44317</v>
      </c>
      <c r="J117" s="74">
        <f t="shared" si="129"/>
        <v>44322</v>
      </c>
      <c r="K117" s="74">
        <f t="shared" si="121"/>
        <v>44332</v>
      </c>
      <c r="L117" s="74">
        <f t="shared" si="122"/>
        <v>44339</v>
      </c>
      <c r="M117" s="74">
        <f t="shared" si="123"/>
        <v>44349</v>
      </c>
      <c r="N117" s="74">
        <f t="shared" si="130"/>
        <v>44439</v>
      </c>
      <c r="O117" s="74"/>
      <c r="P117" s="74"/>
      <c r="Q117" s="74"/>
      <c r="R117" s="74"/>
      <c r="S117" s="74"/>
      <c r="T117" s="74" t="s">
        <v>55</v>
      </c>
      <c r="U117" s="74">
        <f t="shared" si="125"/>
        <v>44350</v>
      </c>
      <c r="V117" s="74">
        <f t="shared" si="126"/>
        <v>44439</v>
      </c>
      <c r="W117" s="74" t="s">
        <v>55</v>
      </c>
      <c r="X117" s="58"/>
      <c r="Y117" s="58"/>
      <c r="Z117" s="58"/>
      <c r="AA117" s="58"/>
      <c r="AB117" s="58"/>
      <c r="AC117" s="58"/>
      <c r="AD117" s="58"/>
      <c r="AE117" s="58"/>
      <c r="AF117" s="58"/>
      <c r="AQ117" s="34">
        <f t="shared" si="79"/>
        <v>8000</v>
      </c>
      <c r="AR117" s="34">
        <f t="shared" si="80"/>
        <v>0</v>
      </c>
    </row>
    <row r="118" spans="1:235" ht="15.75" outlineLevel="2" x14ac:dyDescent="0.2">
      <c r="A118" s="99" t="s">
        <v>371</v>
      </c>
      <c r="B118" s="78" t="s">
        <v>372</v>
      </c>
      <c r="C118" s="58">
        <v>0</v>
      </c>
      <c r="D118" s="58">
        <f t="shared" si="128"/>
        <v>8000</v>
      </c>
      <c r="E118" s="58">
        <v>0</v>
      </c>
      <c r="F118" s="58">
        <v>8000</v>
      </c>
      <c r="G118" s="58">
        <v>0</v>
      </c>
      <c r="H118" s="60" t="s">
        <v>55</v>
      </c>
      <c r="I118" s="74">
        <v>44317</v>
      </c>
      <c r="J118" s="74">
        <f t="shared" si="129"/>
        <v>44322</v>
      </c>
      <c r="K118" s="74">
        <f t="shared" si="121"/>
        <v>44332</v>
      </c>
      <c r="L118" s="74">
        <f t="shared" si="122"/>
        <v>44339</v>
      </c>
      <c r="M118" s="74">
        <f t="shared" si="123"/>
        <v>44349</v>
      </c>
      <c r="N118" s="74">
        <f t="shared" si="130"/>
        <v>44439</v>
      </c>
      <c r="O118" s="74"/>
      <c r="P118" s="74"/>
      <c r="Q118" s="74"/>
      <c r="R118" s="74"/>
      <c r="S118" s="74"/>
      <c r="T118" s="74" t="s">
        <v>55</v>
      </c>
      <c r="U118" s="74">
        <f t="shared" si="125"/>
        <v>44350</v>
      </c>
      <c r="V118" s="74">
        <f t="shared" si="126"/>
        <v>44439</v>
      </c>
      <c r="W118" s="74" t="s">
        <v>55</v>
      </c>
      <c r="X118" s="58"/>
      <c r="Y118" s="58"/>
      <c r="Z118" s="58"/>
      <c r="AA118" s="58"/>
      <c r="AB118" s="58"/>
      <c r="AC118" s="58"/>
      <c r="AD118" s="58"/>
      <c r="AE118" s="58"/>
      <c r="AF118" s="58"/>
      <c r="AQ118" s="34">
        <f t="shared" si="79"/>
        <v>8000</v>
      </c>
      <c r="AR118" s="34">
        <f t="shared" si="80"/>
        <v>0</v>
      </c>
    </row>
    <row r="119" spans="1:235" ht="15.75" outlineLevel="2" x14ac:dyDescent="0.2">
      <c r="A119" s="99" t="s">
        <v>373</v>
      </c>
      <c r="B119" s="78" t="s">
        <v>374</v>
      </c>
      <c r="C119" s="58">
        <v>0</v>
      </c>
      <c r="D119" s="58">
        <f t="shared" si="128"/>
        <v>8000</v>
      </c>
      <c r="E119" s="58">
        <v>0</v>
      </c>
      <c r="F119" s="58">
        <v>8000</v>
      </c>
      <c r="G119" s="58">
        <v>0</v>
      </c>
      <c r="H119" s="60" t="s">
        <v>55</v>
      </c>
      <c r="I119" s="74">
        <v>44317</v>
      </c>
      <c r="J119" s="74">
        <f t="shared" si="129"/>
        <v>44322</v>
      </c>
      <c r="K119" s="74">
        <f t="shared" si="121"/>
        <v>44332</v>
      </c>
      <c r="L119" s="74">
        <f t="shared" si="122"/>
        <v>44339</v>
      </c>
      <c r="M119" s="74">
        <f t="shared" si="123"/>
        <v>44349</v>
      </c>
      <c r="N119" s="74">
        <f t="shared" si="130"/>
        <v>44439</v>
      </c>
      <c r="O119" s="74"/>
      <c r="P119" s="74"/>
      <c r="Q119" s="74"/>
      <c r="R119" s="74"/>
      <c r="S119" s="74"/>
      <c r="T119" s="74" t="s">
        <v>55</v>
      </c>
      <c r="U119" s="74">
        <f t="shared" si="125"/>
        <v>44350</v>
      </c>
      <c r="V119" s="74">
        <f t="shared" si="126"/>
        <v>44439</v>
      </c>
      <c r="W119" s="74" t="s">
        <v>55</v>
      </c>
      <c r="X119" s="58"/>
      <c r="Y119" s="58"/>
      <c r="Z119" s="58"/>
      <c r="AA119" s="58"/>
      <c r="AB119" s="58"/>
      <c r="AC119" s="58"/>
      <c r="AD119" s="58"/>
      <c r="AE119" s="58"/>
      <c r="AF119" s="58"/>
      <c r="AQ119" s="34">
        <f t="shared" si="79"/>
        <v>8000</v>
      </c>
      <c r="AR119" s="34">
        <f t="shared" si="80"/>
        <v>0</v>
      </c>
    </row>
    <row r="120" spans="1:235" ht="15.75" outlineLevel="2" x14ac:dyDescent="0.2">
      <c r="A120" s="99" t="s">
        <v>375</v>
      </c>
      <c r="B120" s="78" t="s">
        <v>376</v>
      </c>
      <c r="C120" s="58">
        <v>0</v>
      </c>
      <c r="D120" s="58">
        <f t="shared" si="128"/>
        <v>8000</v>
      </c>
      <c r="E120" s="58">
        <v>0</v>
      </c>
      <c r="F120" s="58">
        <v>8000</v>
      </c>
      <c r="G120" s="58">
        <v>0</v>
      </c>
      <c r="H120" s="60" t="s">
        <v>55</v>
      </c>
      <c r="I120" s="74">
        <v>44317</v>
      </c>
      <c r="J120" s="74">
        <f t="shared" si="129"/>
        <v>44322</v>
      </c>
      <c r="K120" s="74">
        <f t="shared" si="121"/>
        <v>44332</v>
      </c>
      <c r="L120" s="74">
        <f t="shared" si="122"/>
        <v>44339</v>
      </c>
      <c r="M120" s="74">
        <f t="shared" si="123"/>
        <v>44349</v>
      </c>
      <c r="N120" s="74">
        <f t="shared" si="130"/>
        <v>44439</v>
      </c>
      <c r="O120" s="74"/>
      <c r="P120" s="74"/>
      <c r="Q120" s="74"/>
      <c r="R120" s="74"/>
      <c r="S120" s="74"/>
      <c r="T120" s="74" t="s">
        <v>55</v>
      </c>
      <c r="U120" s="74">
        <f t="shared" si="125"/>
        <v>44350</v>
      </c>
      <c r="V120" s="74">
        <f t="shared" si="126"/>
        <v>44439</v>
      </c>
      <c r="W120" s="74" t="s">
        <v>55</v>
      </c>
      <c r="X120" s="58"/>
      <c r="Y120" s="58"/>
      <c r="Z120" s="58"/>
      <c r="AA120" s="58"/>
      <c r="AB120" s="58"/>
      <c r="AC120" s="58"/>
      <c r="AD120" s="58"/>
      <c r="AE120" s="58"/>
      <c r="AF120" s="58"/>
      <c r="AQ120" s="34">
        <f t="shared" si="79"/>
        <v>8000</v>
      </c>
      <c r="AR120" s="34">
        <f t="shared" si="80"/>
        <v>0</v>
      </c>
    </row>
    <row r="121" spans="1:235" ht="15.75" outlineLevel="2" x14ac:dyDescent="0.2">
      <c r="A121" s="99" t="s">
        <v>377</v>
      </c>
      <c r="B121" s="108" t="s">
        <v>378</v>
      </c>
      <c r="C121" s="58">
        <v>0</v>
      </c>
      <c r="D121" s="58">
        <f t="shared" si="128"/>
        <v>8000</v>
      </c>
      <c r="E121" s="58">
        <v>0</v>
      </c>
      <c r="F121" s="58">
        <v>8000</v>
      </c>
      <c r="G121" s="58">
        <v>0</v>
      </c>
      <c r="H121" s="60" t="s">
        <v>55</v>
      </c>
      <c r="I121" s="74">
        <v>44317</v>
      </c>
      <c r="J121" s="74">
        <f t="shared" si="129"/>
        <v>44322</v>
      </c>
      <c r="K121" s="74">
        <f t="shared" si="121"/>
        <v>44332</v>
      </c>
      <c r="L121" s="74">
        <f t="shared" si="122"/>
        <v>44339</v>
      </c>
      <c r="M121" s="74">
        <f t="shared" si="123"/>
        <v>44349</v>
      </c>
      <c r="N121" s="74">
        <f t="shared" si="130"/>
        <v>44439</v>
      </c>
      <c r="O121" s="74"/>
      <c r="P121" s="74"/>
      <c r="Q121" s="74"/>
      <c r="R121" s="74"/>
      <c r="S121" s="74"/>
      <c r="T121" s="74" t="s">
        <v>55</v>
      </c>
      <c r="U121" s="74">
        <f t="shared" si="125"/>
        <v>44350</v>
      </c>
      <c r="V121" s="74">
        <f t="shared" si="126"/>
        <v>44439</v>
      </c>
      <c r="W121" s="74" t="s">
        <v>55</v>
      </c>
      <c r="X121" s="58"/>
      <c r="Y121" s="58"/>
      <c r="Z121" s="58"/>
      <c r="AA121" s="58"/>
      <c r="AB121" s="58"/>
      <c r="AC121" s="58"/>
      <c r="AD121" s="58"/>
      <c r="AE121" s="58"/>
      <c r="AF121" s="58"/>
      <c r="AQ121" s="34">
        <f t="shared" si="79"/>
        <v>8000</v>
      </c>
      <c r="AR121" s="34">
        <f t="shared" si="80"/>
        <v>0</v>
      </c>
    </row>
    <row r="122" spans="1:235" ht="15.75" outlineLevel="2" x14ac:dyDescent="0.2">
      <c r="A122" s="99" t="s">
        <v>379</v>
      </c>
      <c r="B122" s="78" t="s">
        <v>380</v>
      </c>
      <c r="C122" s="58">
        <v>0</v>
      </c>
      <c r="D122" s="58">
        <f t="shared" si="128"/>
        <v>8000</v>
      </c>
      <c r="E122" s="58">
        <v>0</v>
      </c>
      <c r="F122" s="58">
        <v>8000</v>
      </c>
      <c r="G122" s="58">
        <v>0</v>
      </c>
      <c r="H122" s="60" t="s">
        <v>55</v>
      </c>
      <c r="I122" s="74">
        <v>44317</v>
      </c>
      <c r="J122" s="74">
        <f t="shared" si="129"/>
        <v>44322</v>
      </c>
      <c r="K122" s="74">
        <f t="shared" si="121"/>
        <v>44332</v>
      </c>
      <c r="L122" s="74">
        <f t="shared" si="122"/>
        <v>44339</v>
      </c>
      <c r="M122" s="74">
        <f t="shared" si="123"/>
        <v>44349</v>
      </c>
      <c r="N122" s="74">
        <f t="shared" si="130"/>
        <v>44439</v>
      </c>
      <c r="O122" s="74"/>
      <c r="P122" s="74"/>
      <c r="Q122" s="74"/>
      <c r="R122" s="74"/>
      <c r="S122" s="74"/>
      <c r="T122" s="74" t="s">
        <v>55</v>
      </c>
      <c r="U122" s="74">
        <f t="shared" si="125"/>
        <v>44350</v>
      </c>
      <c r="V122" s="74">
        <f t="shared" si="126"/>
        <v>44439</v>
      </c>
      <c r="W122" s="74" t="s">
        <v>55</v>
      </c>
      <c r="X122" s="58"/>
      <c r="Y122" s="58"/>
      <c r="Z122" s="58"/>
      <c r="AA122" s="58"/>
      <c r="AB122" s="58"/>
      <c r="AC122" s="58"/>
      <c r="AD122" s="58"/>
      <c r="AE122" s="58"/>
      <c r="AF122" s="58"/>
      <c r="AQ122" s="34">
        <f t="shared" si="79"/>
        <v>8000</v>
      </c>
      <c r="AR122" s="34">
        <f t="shared" si="80"/>
        <v>0</v>
      </c>
    </row>
    <row r="123" spans="1:235" ht="15.75" outlineLevel="2" x14ac:dyDescent="0.2">
      <c r="A123" s="99" t="s">
        <v>381</v>
      </c>
      <c r="B123" s="78" t="s">
        <v>382</v>
      </c>
      <c r="C123" s="58">
        <v>0</v>
      </c>
      <c r="D123" s="58">
        <f t="shared" si="128"/>
        <v>8000</v>
      </c>
      <c r="E123" s="58">
        <v>0</v>
      </c>
      <c r="F123" s="58">
        <v>8000</v>
      </c>
      <c r="G123" s="58">
        <v>0</v>
      </c>
      <c r="H123" s="60" t="s">
        <v>55</v>
      </c>
      <c r="I123" s="74">
        <v>44317</v>
      </c>
      <c r="J123" s="74">
        <f t="shared" si="129"/>
        <v>44322</v>
      </c>
      <c r="K123" s="74">
        <f t="shared" si="121"/>
        <v>44332</v>
      </c>
      <c r="L123" s="74">
        <f t="shared" si="122"/>
        <v>44339</v>
      </c>
      <c r="M123" s="74">
        <f t="shared" si="123"/>
        <v>44349</v>
      </c>
      <c r="N123" s="74">
        <f t="shared" si="130"/>
        <v>44439</v>
      </c>
      <c r="O123" s="74"/>
      <c r="P123" s="74"/>
      <c r="Q123" s="74"/>
      <c r="R123" s="74"/>
      <c r="S123" s="74"/>
      <c r="T123" s="74" t="s">
        <v>55</v>
      </c>
      <c r="U123" s="74">
        <f t="shared" si="125"/>
        <v>44350</v>
      </c>
      <c r="V123" s="74">
        <f t="shared" si="126"/>
        <v>44439</v>
      </c>
      <c r="W123" s="74" t="s">
        <v>55</v>
      </c>
      <c r="X123" s="58"/>
      <c r="Y123" s="58"/>
      <c r="Z123" s="58"/>
      <c r="AA123" s="58"/>
      <c r="AB123" s="58"/>
      <c r="AC123" s="58"/>
      <c r="AD123" s="58"/>
      <c r="AE123" s="58"/>
      <c r="AF123" s="58"/>
      <c r="AQ123" s="34">
        <f t="shared" si="79"/>
        <v>8000</v>
      </c>
      <c r="AR123" s="34">
        <f t="shared" si="80"/>
        <v>0</v>
      </c>
    </row>
    <row r="124" spans="1:235" s="112" customFormat="1" ht="15.75" outlineLevel="1" x14ac:dyDescent="0.2">
      <c r="A124" s="101" t="s">
        <v>383</v>
      </c>
      <c r="B124" s="29" t="s">
        <v>384</v>
      </c>
      <c r="C124" s="31">
        <f>SUM(C125:C128)</f>
        <v>0</v>
      </c>
      <c r="D124" s="31">
        <f t="shared" ref="D124:G124" si="131">SUM(D125:D128)</f>
        <v>32000</v>
      </c>
      <c r="E124" s="31">
        <f t="shared" si="131"/>
        <v>0</v>
      </c>
      <c r="F124" s="31">
        <f t="shared" si="131"/>
        <v>32000</v>
      </c>
      <c r="G124" s="31">
        <f t="shared" si="131"/>
        <v>0</v>
      </c>
      <c r="H124" s="31" t="s">
        <v>41</v>
      </c>
      <c r="I124" s="110" t="s">
        <v>41</v>
      </c>
      <c r="J124" s="110" t="s">
        <v>41</v>
      </c>
      <c r="K124" s="110" t="s">
        <v>41</v>
      </c>
      <c r="L124" s="110" t="s">
        <v>41</v>
      </c>
      <c r="M124" s="110" t="s">
        <v>41</v>
      </c>
      <c r="N124" s="110" t="s">
        <v>41</v>
      </c>
      <c r="O124" s="31" t="s">
        <v>41</v>
      </c>
      <c r="P124" s="31" t="s">
        <v>41</v>
      </c>
      <c r="Q124" s="31" t="s">
        <v>41</v>
      </c>
      <c r="R124" s="31" t="s">
        <v>41</v>
      </c>
      <c r="S124" s="31" t="s">
        <v>41</v>
      </c>
      <c r="T124" s="31" t="s">
        <v>41</v>
      </c>
      <c r="U124" s="31" t="s">
        <v>41</v>
      </c>
      <c r="V124" s="31" t="s">
        <v>41</v>
      </c>
      <c r="W124" s="31" t="s">
        <v>41</v>
      </c>
      <c r="X124" s="31" t="s">
        <v>41</v>
      </c>
      <c r="Y124" s="31" t="s">
        <v>41</v>
      </c>
      <c r="Z124" s="31" t="s">
        <v>41</v>
      </c>
      <c r="AA124" s="31" t="s">
        <v>41</v>
      </c>
      <c r="AB124" s="31" t="s">
        <v>41</v>
      </c>
      <c r="AC124" s="31" t="s">
        <v>41</v>
      </c>
      <c r="AD124" s="31" t="s">
        <v>41</v>
      </c>
      <c r="AE124" s="31" t="s">
        <v>41</v>
      </c>
      <c r="AF124" s="31" t="s">
        <v>41</v>
      </c>
      <c r="AG124" s="111"/>
      <c r="AQ124" s="34">
        <f t="shared" si="79"/>
        <v>32000</v>
      </c>
      <c r="AR124" s="34">
        <f t="shared" si="80"/>
        <v>0</v>
      </c>
    </row>
    <row r="125" spans="1:235" s="112" customFormat="1" ht="15.75" outlineLevel="2" x14ac:dyDescent="0.2">
      <c r="A125" s="124" t="s">
        <v>385</v>
      </c>
      <c r="B125" s="108" t="s">
        <v>386</v>
      </c>
      <c r="C125" s="58">
        <v>0</v>
      </c>
      <c r="D125" s="58">
        <f t="shared" ref="D125:D128" si="132">E125+F125+G125</f>
        <v>8000</v>
      </c>
      <c r="E125" s="58">
        <v>0</v>
      </c>
      <c r="F125" s="58">
        <v>8000</v>
      </c>
      <c r="G125" s="58">
        <v>0</v>
      </c>
      <c r="H125" s="60" t="s">
        <v>55</v>
      </c>
      <c r="I125" s="74">
        <v>44317</v>
      </c>
      <c r="J125" s="74">
        <f t="shared" ref="J125:J128" si="133">I125+5</f>
        <v>44322</v>
      </c>
      <c r="K125" s="74">
        <f t="shared" ref="K125:K128" si="134">J125+10</f>
        <v>44332</v>
      </c>
      <c r="L125" s="74">
        <f t="shared" ref="L125:L128" si="135">K125+7</f>
        <v>44339</v>
      </c>
      <c r="M125" s="74">
        <f t="shared" ref="M125:M128" si="136">L125+10</f>
        <v>44349</v>
      </c>
      <c r="N125" s="74">
        <f t="shared" ref="N125:N128" si="137">M125+90</f>
        <v>44439</v>
      </c>
      <c r="O125" s="74"/>
      <c r="P125" s="74"/>
      <c r="Q125" s="74"/>
      <c r="R125" s="74"/>
      <c r="S125" s="74"/>
      <c r="T125" s="74" t="s">
        <v>55</v>
      </c>
      <c r="U125" s="74">
        <f t="shared" ref="U125:U128" si="138">M125+1</f>
        <v>44350</v>
      </c>
      <c r="V125" s="74">
        <f t="shared" ref="V125:V128" si="139">N125</f>
        <v>44439</v>
      </c>
      <c r="W125" s="74" t="s">
        <v>55</v>
      </c>
      <c r="X125" s="58"/>
      <c r="Y125" s="58"/>
      <c r="Z125" s="58"/>
      <c r="AA125" s="58"/>
      <c r="AB125" s="58"/>
      <c r="AC125" s="58"/>
      <c r="AD125" s="58"/>
      <c r="AE125" s="58"/>
      <c r="AF125" s="58"/>
      <c r="AG125" s="113"/>
      <c r="AQ125" s="34">
        <f t="shared" si="79"/>
        <v>8000</v>
      </c>
      <c r="AR125" s="34">
        <f t="shared" si="80"/>
        <v>0</v>
      </c>
    </row>
    <row r="126" spans="1:235" s="112" customFormat="1" ht="15.75" outlineLevel="2" x14ac:dyDescent="0.2">
      <c r="A126" s="124" t="s">
        <v>387</v>
      </c>
      <c r="B126" s="78" t="s">
        <v>388</v>
      </c>
      <c r="C126" s="58">
        <v>0</v>
      </c>
      <c r="D126" s="58">
        <f t="shared" si="132"/>
        <v>8000</v>
      </c>
      <c r="E126" s="58">
        <v>0</v>
      </c>
      <c r="F126" s="58">
        <v>8000</v>
      </c>
      <c r="G126" s="58">
        <v>0</v>
      </c>
      <c r="H126" s="60" t="s">
        <v>55</v>
      </c>
      <c r="I126" s="74">
        <v>44317</v>
      </c>
      <c r="J126" s="74">
        <f t="shared" si="133"/>
        <v>44322</v>
      </c>
      <c r="K126" s="74">
        <f t="shared" si="134"/>
        <v>44332</v>
      </c>
      <c r="L126" s="74">
        <f t="shared" si="135"/>
        <v>44339</v>
      </c>
      <c r="M126" s="74">
        <f t="shared" si="136"/>
        <v>44349</v>
      </c>
      <c r="N126" s="74">
        <f t="shared" si="137"/>
        <v>44439</v>
      </c>
      <c r="O126" s="74"/>
      <c r="P126" s="74"/>
      <c r="Q126" s="74"/>
      <c r="R126" s="74"/>
      <c r="S126" s="74"/>
      <c r="T126" s="74" t="s">
        <v>55</v>
      </c>
      <c r="U126" s="74">
        <f t="shared" si="138"/>
        <v>44350</v>
      </c>
      <c r="V126" s="74">
        <f t="shared" si="139"/>
        <v>44439</v>
      </c>
      <c r="W126" s="74" t="s">
        <v>55</v>
      </c>
      <c r="X126" s="58"/>
      <c r="Y126" s="58"/>
      <c r="Z126" s="58"/>
      <c r="AA126" s="58"/>
      <c r="AB126" s="58"/>
      <c r="AC126" s="58"/>
      <c r="AD126" s="58"/>
      <c r="AE126" s="58"/>
      <c r="AF126" s="58"/>
      <c r="AG126" s="113"/>
      <c r="AQ126" s="34">
        <f t="shared" si="79"/>
        <v>8000</v>
      </c>
      <c r="AR126" s="34">
        <f t="shared" si="80"/>
        <v>0</v>
      </c>
    </row>
    <row r="127" spans="1:235" s="112" customFormat="1" ht="15.75" outlineLevel="2" x14ac:dyDescent="0.2">
      <c r="A127" s="124" t="s">
        <v>389</v>
      </c>
      <c r="B127" s="78" t="s">
        <v>390</v>
      </c>
      <c r="C127" s="58">
        <v>0</v>
      </c>
      <c r="D127" s="58">
        <f t="shared" si="132"/>
        <v>8000</v>
      </c>
      <c r="E127" s="58">
        <v>0</v>
      </c>
      <c r="F127" s="58">
        <v>8000</v>
      </c>
      <c r="G127" s="58">
        <v>0</v>
      </c>
      <c r="H127" s="60" t="s">
        <v>55</v>
      </c>
      <c r="I127" s="74">
        <v>44317</v>
      </c>
      <c r="J127" s="74">
        <f t="shared" si="133"/>
        <v>44322</v>
      </c>
      <c r="K127" s="74">
        <f t="shared" si="134"/>
        <v>44332</v>
      </c>
      <c r="L127" s="74">
        <f t="shared" si="135"/>
        <v>44339</v>
      </c>
      <c r="M127" s="74">
        <f t="shared" si="136"/>
        <v>44349</v>
      </c>
      <c r="N127" s="74">
        <f t="shared" si="137"/>
        <v>44439</v>
      </c>
      <c r="O127" s="74"/>
      <c r="P127" s="74"/>
      <c r="Q127" s="74"/>
      <c r="R127" s="74"/>
      <c r="S127" s="74"/>
      <c r="T127" s="74" t="s">
        <v>55</v>
      </c>
      <c r="U127" s="74">
        <f t="shared" si="138"/>
        <v>44350</v>
      </c>
      <c r="V127" s="74">
        <f t="shared" si="139"/>
        <v>44439</v>
      </c>
      <c r="W127" s="74" t="s">
        <v>55</v>
      </c>
      <c r="X127" s="58"/>
      <c r="Y127" s="58"/>
      <c r="Z127" s="58"/>
      <c r="AA127" s="58"/>
      <c r="AB127" s="58"/>
      <c r="AC127" s="58"/>
      <c r="AD127" s="58"/>
      <c r="AE127" s="58"/>
      <c r="AF127" s="58"/>
      <c r="AG127" s="113"/>
      <c r="AQ127" s="34">
        <f t="shared" si="79"/>
        <v>8000</v>
      </c>
      <c r="AR127" s="34">
        <f t="shared" si="80"/>
        <v>0</v>
      </c>
    </row>
    <row r="128" spans="1:235" s="112" customFormat="1" ht="15.75" outlineLevel="2" x14ac:dyDescent="0.2">
      <c r="A128" s="124" t="s">
        <v>391</v>
      </c>
      <c r="B128" s="78" t="s">
        <v>392</v>
      </c>
      <c r="C128" s="58">
        <v>0</v>
      </c>
      <c r="D128" s="58">
        <f t="shared" si="132"/>
        <v>8000</v>
      </c>
      <c r="E128" s="58">
        <v>0</v>
      </c>
      <c r="F128" s="58">
        <v>8000</v>
      </c>
      <c r="G128" s="58">
        <v>0</v>
      </c>
      <c r="H128" s="60" t="s">
        <v>55</v>
      </c>
      <c r="I128" s="74">
        <v>44317</v>
      </c>
      <c r="J128" s="74">
        <f t="shared" si="133"/>
        <v>44322</v>
      </c>
      <c r="K128" s="74">
        <f t="shared" si="134"/>
        <v>44332</v>
      </c>
      <c r="L128" s="74">
        <f t="shared" si="135"/>
        <v>44339</v>
      </c>
      <c r="M128" s="74">
        <f t="shared" si="136"/>
        <v>44349</v>
      </c>
      <c r="N128" s="74">
        <f t="shared" si="137"/>
        <v>44439</v>
      </c>
      <c r="O128" s="74"/>
      <c r="P128" s="74"/>
      <c r="Q128" s="74"/>
      <c r="R128" s="74"/>
      <c r="S128" s="74"/>
      <c r="T128" s="74" t="s">
        <v>55</v>
      </c>
      <c r="U128" s="74">
        <f t="shared" si="138"/>
        <v>44350</v>
      </c>
      <c r="V128" s="74">
        <f t="shared" si="139"/>
        <v>44439</v>
      </c>
      <c r="W128" s="74" t="s">
        <v>55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113"/>
      <c r="AQ128" s="34">
        <f t="shared" si="79"/>
        <v>8000</v>
      </c>
      <c r="AR128" s="34">
        <f t="shared" si="80"/>
        <v>0</v>
      </c>
    </row>
    <row r="129" spans="1:44" s="122" customFormat="1" ht="15.75" outlineLevel="1" x14ac:dyDescent="0.2">
      <c r="A129" s="125">
        <v>16</v>
      </c>
      <c r="B129" s="29" t="s">
        <v>393</v>
      </c>
      <c r="C129" s="31">
        <f>SUM(C130:C149)</f>
        <v>0</v>
      </c>
      <c r="D129" s="31">
        <f t="shared" ref="D129:AF129" si="140">SUM(D130:D149)</f>
        <v>127800</v>
      </c>
      <c r="E129" s="31">
        <f t="shared" si="140"/>
        <v>0</v>
      </c>
      <c r="F129" s="31">
        <f t="shared" si="140"/>
        <v>127800</v>
      </c>
      <c r="G129" s="31">
        <f t="shared" si="140"/>
        <v>0</v>
      </c>
      <c r="H129" s="31">
        <f t="shared" si="140"/>
        <v>0</v>
      </c>
      <c r="I129" s="31">
        <f t="shared" si="140"/>
        <v>398853</v>
      </c>
      <c r="J129" s="31">
        <f t="shared" si="140"/>
        <v>885923</v>
      </c>
      <c r="K129" s="31">
        <f t="shared" si="140"/>
        <v>886123</v>
      </c>
      <c r="L129" s="31">
        <f t="shared" si="140"/>
        <v>886263</v>
      </c>
      <c r="M129" s="31">
        <f t="shared" si="140"/>
        <v>886463</v>
      </c>
      <c r="N129" s="31">
        <f t="shared" si="140"/>
        <v>887993</v>
      </c>
      <c r="O129" s="31">
        <f t="shared" si="140"/>
        <v>0</v>
      </c>
      <c r="P129" s="31">
        <f t="shared" si="140"/>
        <v>0</v>
      </c>
      <c r="Q129" s="31">
        <f t="shared" si="140"/>
        <v>0</v>
      </c>
      <c r="R129" s="31">
        <f t="shared" si="140"/>
        <v>0</v>
      </c>
      <c r="S129" s="31">
        <f t="shared" si="140"/>
        <v>0</v>
      </c>
      <c r="T129" s="31">
        <f t="shared" si="140"/>
        <v>398609</v>
      </c>
      <c r="U129" s="31">
        <f t="shared" si="140"/>
        <v>886483</v>
      </c>
      <c r="V129" s="31">
        <f t="shared" si="140"/>
        <v>887993</v>
      </c>
      <c r="W129" s="31">
        <f t="shared" si="140"/>
        <v>399410</v>
      </c>
      <c r="X129" s="31">
        <f t="shared" si="140"/>
        <v>0</v>
      </c>
      <c r="Y129" s="31">
        <f t="shared" si="140"/>
        <v>0</v>
      </c>
      <c r="Z129" s="31">
        <f t="shared" si="140"/>
        <v>0</v>
      </c>
      <c r="AA129" s="31">
        <f t="shared" si="140"/>
        <v>0</v>
      </c>
      <c r="AB129" s="31">
        <f t="shared" si="140"/>
        <v>0</v>
      </c>
      <c r="AC129" s="31">
        <f t="shared" si="140"/>
        <v>0</v>
      </c>
      <c r="AD129" s="31">
        <f t="shared" si="140"/>
        <v>0</v>
      </c>
      <c r="AE129" s="31">
        <f t="shared" si="140"/>
        <v>0</v>
      </c>
      <c r="AF129" s="31">
        <f t="shared" si="140"/>
        <v>0</v>
      </c>
      <c r="AQ129" s="34">
        <f t="shared" si="79"/>
        <v>127800</v>
      </c>
      <c r="AR129" s="34">
        <f t="shared" si="80"/>
        <v>0</v>
      </c>
    </row>
    <row r="130" spans="1:44" s="65" customFormat="1" ht="15.75" outlineLevel="2" x14ac:dyDescent="0.2">
      <c r="A130" s="124" t="s">
        <v>394</v>
      </c>
      <c r="B130" s="63" t="s">
        <v>395</v>
      </c>
      <c r="C130" s="58">
        <v>0</v>
      </c>
      <c r="D130" s="58">
        <f t="shared" ref="D130:D131" si="141">SUM(E130:G130)</f>
        <v>800</v>
      </c>
      <c r="E130" s="58">
        <v>0</v>
      </c>
      <c r="F130" s="58">
        <v>800</v>
      </c>
      <c r="G130" s="59">
        <v>0</v>
      </c>
      <c r="H130" s="60" t="s">
        <v>55</v>
      </c>
      <c r="I130" s="60" t="s">
        <v>55</v>
      </c>
      <c r="J130" s="74">
        <v>44270</v>
      </c>
      <c r="K130" s="74">
        <f>J130+10</f>
        <v>44280</v>
      </c>
      <c r="L130" s="74">
        <f>K130+7</f>
        <v>44287</v>
      </c>
      <c r="M130" s="74">
        <f>L130+10</f>
        <v>44297</v>
      </c>
      <c r="N130" s="74">
        <f>M130+90</f>
        <v>44387</v>
      </c>
      <c r="O130" s="74"/>
      <c r="P130" s="74"/>
      <c r="Q130" s="74"/>
      <c r="R130" s="74"/>
      <c r="S130" s="74"/>
      <c r="T130" s="74" t="s">
        <v>55</v>
      </c>
      <c r="U130" s="74">
        <f>M130+1</f>
        <v>44298</v>
      </c>
      <c r="V130" s="74">
        <f>N130</f>
        <v>44387</v>
      </c>
      <c r="W130" s="74" t="s">
        <v>55</v>
      </c>
      <c r="X130" s="58"/>
      <c r="Y130" s="58"/>
      <c r="Z130" s="58"/>
      <c r="AA130" s="58"/>
      <c r="AB130" s="58"/>
      <c r="AC130" s="58"/>
      <c r="AD130" s="58"/>
      <c r="AE130" s="58"/>
      <c r="AF130" s="58"/>
      <c r="AG130" s="126"/>
      <c r="AQ130" s="34">
        <f t="shared" si="79"/>
        <v>800</v>
      </c>
      <c r="AR130" s="34">
        <f t="shared" si="80"/>
        <v>0</v>
      </c>
    </row>
    <row r="131" spans="1:44" customFormat="1" ht="15.75" outlineLevel="2" x14ac:dyDescent="0.25">
      <c r="A131" s="124" t="s">
        <v>396</v>
      </c>
      <c r="B131" s="63" t="s">
        <v>397</v>
      </c>
      <c r="C131" s="58">
        <v>0</v>
      </c>
      <c r="D131" s="58">
        <f t="shared" si="141"/>
        <v>1000</v>
      </c>
      <c r="E131" s="58">
        <v>0</v>
      </c>
      <c r="F131" s="58">
        <v>1000</v>
      </c>
      <c r="G131" s="59">
        <v>0</v>
      </c>
      <c r="H131" s="60" t="s">
        <v>55</v>
      </c>
      <c r="I131" s="60" t="s">
        <v>55</v>
      </c>
      <c r="J131" s="74">
        <v>44317</v>
      </c>
      <c r="K131" s="74">
        <f>J131+10</f>
        <v>44327</v>
      </c>
      <c r="L131" s="74">
        <f>K131+7</f>
        <v>44334</v>
      </c>
      <c r="M131" s="74">
        <f>L131+10</f>
        <v>44344</v>
      </c>
      <c r="N131" s="74">
        <f>M131+90</f>
        <v>44434</v>
      </c>
      <c r="O131" s="74"/>
      <c r="P131" s="74"/>
      <c r="Q131" s="74"/>
      <c r="R131" s="74"/>
      <c r="S131" s="74"/>
      <c r="T131" s="74" t="s">
        <v>55</v>
      </c>
      <c r="U131" s="74">
        <f>M131+1</f>
        <v>44345</v>
      </c>
      <c r="V131" s="74">
        <f>N131</f>
        <v>44434</v>
      </c>
      <c r="W131" s="74" t="s">
        <v>55</v>
      </c>
      <c r="X131" s="58"/>
      <c r="Y131" s="58"/>
      <c r="Z131" s="58"/>
      <c r="AA131" s="58"/>
      <c r="AB131" s="58"/>
      <c r="AC131" s="58"/>
      <c r="AD131" s="58"/>
      <c r="AE131" s="58"/>
      <c r="AF131" s="58"/>
      <c r="AG131" s="126" t="s">
        <v>398</v>
      </c>
      <c r="AQ131" s="34">
        <f t="shared" si="79"/>
        <v>1000</v>
      </c>
      <c r="AR131" s="34">
        <f t="shared" si="80"/>
        <v>0</v>
      </c>
    </row>
    <row r="132" spans="1:44" customFormat="1" ht="15.75" outlineLevel="2" x14ac:dyDescent="0.25">
      <c r="A132" s="124" t="s">
        <v>399</v>
      </c>
      <c r="B132" s="63" t="s">
        <v>400</v>
      </c>
      <c r="C132" s="58">
        <v>0</v>
      </c>
      <c r="D132" s="58">
        <v>6000</v>
      </c>
      <c r="E132" s="58">
        <v>0</v>
      </c>
      <c r="F132" s="58">
        <v>6000</v>
      </c>
      <c r="G132" s="58">
        <v>0</v>
      </c>
      <c r="H132" s="60" t="s">
        <v>55</v>
      </c>
      <c r="I132" s="127" t="s">
        <v>41</v>
      </c>
      <c r="J132" s="74">
        <v>44270</v>
      </c>
      <c r="K132" s="74">
        <f t="shared" ref="K132:K149" si="142">J132+10</f>
        <v>44280</v>
      </c>
      <c r="L132" s="74">
        <f t="shared" ref="L132:L149" si="143">K132+7</f>
        <v>44287</v>
      </c>
      <c r="M132" s="74">
        <f t="shared" ref="M132:M149" si="144">L132+10</f>
        <v>44297</v>
      </c>
      <c r="N132" s="82">
        <f t="shared" ref="N132:N140" si="145">M132+60</f>
        <v>44357</v>
      </c>
      <c r="O132" s="81"/>
      <c r="P132" s="81"/>
      <c r="Q132" s="81"/>
      <c r="R132" s="81"/>
      <c r="S132" s="81"/>
      <c r="T132" s="74">
        <f t="shared" ref="T132:T140" si="146">L132+2</f>
        <v>44289</v>
      </c>
      <c r="U132" s="74">
        <f t="shared" ref="U132:U149" si="147">M132+1</f>
        <v>44298</v>
      </c>
      <c r="V132" s="74">
        <f t="shared" ref="V132:V149" si="148">N132</f>
        <v>44357</v>
      </c>
      <c r="W132" s="74">
        <f t="shared" ref="W132:W140" si="149">N132+21</f>
        <v>44378</v>
      </c>
      <c r="X132" s="81"/>
      <c r="Y132" s="81"/>
      <c r="Z132" s="81"/>
      <c r="AA132" s="81"/>
      <c r="AB132" s="81"/>
      <c r="AC132" s="81"/>
      <c r="AD132" s="81"/>
      <c r="AE132" s="81"/>
      <c r="AF132" s="81"/>
      <c r="AQ132" s="34">
        <f t="shared" si="79"/>
        <v>6000</v>
      </c>
      <c r="AR132" s="34">
        <f t="shared" si="80"/>
        <v>0</v>
      </c>
    </row>
    <row r="133" spans="1:44" customFormat="1" ht="15.75" outlineLevel="2" x14ac:dyDescent="0.25">
      <c r="A133" s="124" t="s">
        <v>401</v>
      </c>
      <c r="B133" s="63" t="s">
        <v>402</v>
      </c>
      <c r="C133" s="58">
        <v>0</v>
      </c>
      <c r="D133" s="58">
        <v>6000</v>
      </c>
      <c r="E133" s="58">
        <v>0</v>
      </c>
      <c r="F133" s="58">
        <v>6000</v>
      </c>
      <c r="G133" s="58">
        <v>0</v>
      </c>
      <c r="H133" s="60" t="s">
        <v>55</v>
      </c>
      <c r="I133" s="127" t="s">
        <v>41</v>
      </c>
      <c r="J133" s="74">
        <v>44270</v>
      </c>
      <c r="K133" s="74">
        <f t="shared" si="142"/>
        <v>44280</v>
      </c>
      <c r="L133" s="74">
        <f t="shared" si="143"/>
        <v>44287</v>
      </c>
      <c r="M133" s="74">
        <f t="shared" si="144"/>
        <v>44297</v>
      </c>
      <c r="N133" s="82">
        <f t="shared" si="145"/>
        <v>44357</v>
      </c>
      <c r="O133" s="81"/>
      <c r="P133" s="81"/>
      <c r="Q133" s="81"/>
      <c r="R133" s="81"/>
      <c r="S133" s="81"/>
      <c r="T133" s="74">
        <f t="shared" si="146"/>
        <v>44289</v>
      </c>
      <c r="U133" s="74">
        <f t="shared" si="147"/>
        <v>44298</v>
      </c>
      <c r="V133" s="74">
        <f t="shared" si="148"/>
        <v>44357</v>
      </c>
      <c r="W133" s="74">
        <f t="shared" si="149"/>
        <v>44378</v>
      </c>
      <c r="X133" s="81"/>
      <c r="Y133" s="81"/>
      <c r="Z133" s="81"/>
      <c r="AA133" s="81"/>
      <c r="AB133" s="81"/>
      <c r="AC133" s="81"/>
      <c r="AD133" s="81"/>
      <c r="AE133" s="81"/>
      <c r="AF133" s="81"/>
      <c r="AQ133" s="34">
        <f t="shared" si="79"/>
        <v>6000</v>
      </c>
      <c r="AR133" s="34">
        <f t="shared" si="80"/>
        <v>0</v>
      </c>
    </row>
    <row r="134" spans="1:44" customFormat="1" ht="15.75" outlineLevel="2" x14ac:dyDescent="0.25">
      <c r="A134" s="124" t="s">
        <v>403</v>
      </c>
      <c r="B134" s="63" t="s">
        <v>404</v>
      </c>
      <c r="C134" s="58">
        <v>0</v>
      </c>
      <c r="D134" s="58">
        <v>6000</v>
      </c>
      <c r="E134" s="58">
        <v>0</v>
      </c>
      <c r="F134" s="58">
        <v>6000</v>
      </c>
      <c r="G134" s="58">
        <v>0</v>
      </c>
      <c r="H134" s="60" t="s">
        <v>55</v>
      </c>
      <c r="I134" s="127" t="s">
        <v>41</v>
      </c>
      <c r="J134" s="74">
        <v>44270</v>
      </c>
      <c r="K134" s="74">
        <f t="shared" si="142"/>
        <v>44280</v>
      </c>
      <c r="L134" s="74">
        <f t="shared" si="143"/>
        <v>44287</v>
      </c>
      <c r="M134" s="74">
        <f t="shared" si="144"/>
        <v>44297</v>
      </c>
      <c r="N134" s="82">
        <f t="shared" si="145"/>
        <v>44357</v>
      </c>
      <c r="O134" s="81"/>
      <c r="P134" s="81"/>
      <c r="Q134" s="81"/>
      <c r="R134" s="81"/>
      <c r="S134" s="81"/>
      <c r="T134" s="74">
        <f t="shared" si="146"/>
        <v>44289</v>
      </c>
      <c r="U134" s="74">
        <f t="shared" si="147"/>
        <v>44298</v>
      </c>
      <c r="V134" s="74">
        <f t="shared" si="148"/>
        <v>44357</v>
      </c>
      <c r="W134" s="74">
        <f t="shared" si="149"/>
        <v>44378</v>
      </c>
      <c r="X134" s="81"/>
      <c r="Y134" s="81"/>
      <c r="Z134" s="81"/>
      <c r="AA134" s="81"/>
      <c r="AB134" s="81"/>
      <c r="AC134" s="81"/>
      <c r="AD134" s="81"/>
      <c r="AE134" s="81"/>
      <c r="AF134" s="81"/>
      <c r="AQ134" s="34">
        <f t="shared" si="79"/>
        <v>6000</v>
      </c>
      <c r="AR134" s="34">
        <f t="shared" si="80"/>
        <v>0</v>
      </c>
    </row>
    <row r="135" spans="1:44" customFormat="1" ht="15.75" outlineLevel="2" x14ac:dyDescent="0.25">
      <c r="A135" s="124" t="s">
        <v>405</v>
      </c>
      <c r="B135" s="63" t="s">
        <v>406</v>
      </c>
      <c r="C135" s="58">
        <v>0</v>
      </c>
      <c r="D135" s="58">
        <v>6000</v>
      </c>
      <c r="E135" s="58">
        <v>0</v>
      </c>
      <c r="F135" s="58">
        <v>6000</v>
      </c>
      <c r="G135" s="58">
        <v>0</v>
      </c>
      <c r="H135" s="60" t="s">
        <v>55</v>
      </c>
      <c r="I135" s="127" t="s">
        <v>41</v>
      </c>
      <c r="J135" s="74">
        <v>44271</v>
      </c>
      <c r="K135" s="74">
        <f t="shared" si="142"/>
        <v>44281</v>
      </c>
      <c r="L135" s="74">
        <f t="shared" si="143"/>
        <v>44288</v>
      </c>
      <c r="M135" s="74">
        <f t="shared" si="144"/>
        <v>44298</v>
      </c>
      <c r="N135" s="82">
        <f t="shared" si="145"/>
        <v>44358</v>
      </c>
      <c r="O135" s="81"/>
      <c r="P135" s="81"/>
      <c r="Q135" s="81"/>
      <c r="R135" s="81"/>
      <c r="S135" s="81"/>
      <c r="T135" s="74">
        <f t="shared" si="146"/>
        <v>44290</v>
      </c>
      <c r="U135" s="74">
        <f t="shared" si="147"/>
        <v>44299</v>
      </c>
      <c r="V135" s="74">
        <f t="shared" si="148"/>
        <v>44358</v>
      </c>
      <c r="W135" s="74">
        <f t="shared" si="149"/>
        <v>44379</v>
      </c>
      <c r="X135" s="81"/>
      <c r="Y135" s="81"/>
      <c r="Z135" s="81"/>
      <c r="AA135" s="81"/>
      <c r="AB135" s="81"/>
      <c r="AC135" s="81"/>
      <c r="AD135" s="81"/>
      <c r="AE135" s="81"/>
      <c r="AF135" s="81"/>
      <c r="AQ135" s="34">
        <f t="shared" si="79"/>
        <v>6000</v>
      </c>
      <c r="AR135" s="34">
        <f t="shared" si="80"/>
        <v>0</v>
      </c>
    </row>
    <row r="136" spans="1:44" customFormat="1" ht="15.75" outlineLevel="2" x14ac:dyDescent="0.25">
      <c r="A136" s="124" t="s">
        <v>407</v>
      </c>
      <c r="B136" s="63" t="s">
        <v>408</v>
      </c>
      <c r="C136" s="58">
        <v>0</v>
      </c>
      <c r="D136" s="58">
        <v>6000</v>
      </c>
      <c r="E136" s="58">
        <v>0</v>
      </c>
      <c r="F136" s="58">
        <v>6000</v>
      </c>
      <c r="G136" s="58">
        <v>0</v>
      </c>
      <c r="H136" s="60" t="s">
        <v>55</v>
      </c>
      <c r="I136" s="127" t="s">
        <v>41</v>
      </c>
      <c r="J136" s="74">
        <v>44271</v>
      </c>
      <c r="K136" s="74">
        <f t="shared" si="142"/>
        <v>44281</v>
      </c>
      <c r="L136" s="74">
        <f t="shared" si="143"/>
        <v>44288</v>
      </c>
      <c r="M136" s="74">
        <f t="shared" si="144"/>
        <v>44298</v>
      </c>
      <c r="N136" s="82">
        <f t="shared" si="145"/>
        <v>44358</v>
      </c>
      <c r="O136" s="81"/>
      <c r="P136" s="81"/>
      <c r="Q136" s="81"/>
      <c r="R136" s="81"/>
      <c r="S136" s="81"/>
      <c r="T136" s="74">
        <f t="shared" si="146"/>
        <v>44290</v>
      </c>
      <c r="U136" s="74">
        <f t="shared" si="147"/>
        <v>44299</v>
      </c>
      <c r="V136" s="74">
        <f t="shared" si="148"/>
        <v>44358</v>
      </c>
      <c r="W136" s="74">
        <f t="shared" si="149"/>
        <v>44379</v>
      </c>
      <c r="X136" s="81"/>
      <c r="Y136" s="81"/>
      <c r="Z136" s="81"/>
      <c r="AA136" s="81"/>
      <c r="AB136" s="81"/>
      <c r="AC136" s="81"/>
      <c r="AD136" s="81"/>
      <c r="AE136" s="81"/>
      <c r="AF136" s="81"/>
      <c r="AQ136" s="34">
        <f t="shared" ref="AQ136:AQ199" si="150">SUM(E136:G136)</f>
        <v>6000</v>
      </c>
      <c r="AR136" s="34">
        <f t="shared" ref="AR136:AR199" si="151">AQ136-D136</f>
        <v>0</v>
      </c>
    </row>
    <row r="137" spans="1:44" customFormat="1" ht="15.75" outlineLevel="2" x14ac:dyDescent="0.25">
      <c r="A137" s="124" t="s">
        <v>409</v>
      </c>
      <c r="B137" s="63" t="s">
        <v>410</v>
      </c>
      <c r="C137" s="58">
        <v>0</v>
      </c>
      <c r="D137" s="58">
        <v>6000</v>
      </c>
      <c r="E137" s="58">
        <v>0</v>
      </c>
      <c r="F137" s="58">
        <v>6000</v>
      </c>
      <c r="G137" s="58">
        <v>0</v>
      </c>
      <c r="H137" s="60" t="s">
        <v>55</v>
      </c>
      <c r="I137" s="127" t="s">
        <v>41</v>
      </c>
      <c r="J137" s="74">
        <v>44271</v>
      </c>
      <c r="K137" s="74">
        <f t="shared" si="142"/>
        <v>44281</v>
      </c>
      <c r="L137" s="74">
        <f t="shared" si="143"/>
        <v>44288</v>
      </c>
      <c r="M137" s="74">
        <f t="shared" si="144"/>
        <v>44298</v>
      </c>
      <c r="N137" s="82">
        <f t="shared" si="145"/>
        <v>44358</v>
      </c>
      <c r="O137" s="81"/>
      <c r="P137" s="81"/>
      <c r="Q137" s="81"/>
      <c r="R137" s="81"/>
      <c r="S137" s="81"/>
      <c r="T137" s="74">
        <f t="shared" si="146"/>
        <v>44290</v>
      </c>
      <c r="U137" s="74">
        <f t="shared" si="147"/>
        <v>44299</v>
      </c>
      <c r="V137" s="74">
        <f t="shared" si="148"/>
        <v>44358</v>
      </c>
      <c r="W137" s="74">
        <f t="shared" si="149"/>
        <v>44379</v>
      </c>
      <c r="X137" s="81"/>
      <c r="Y137" s="81"/>
      <c r="Z137" s="81"/>
      <c r="AA137" s="81"/>
      <c r="AB137" s="81"/>
      <c r="AC137" s="81"/>
      <c r="AD137" s="81"/>
      <c r="AE137" s="81"/>
      <c r="AF137" s="81"/>
      <c r="AQ137" s="34">
        <f t="shared" si="150"/>
        <v>6000</v>
      </c>
      <c r="AR137" s="34">
        <f t="shared" si="151"/>
        <v>0</v>
      </c>
    </row>
    <row r="138" spans="1:44" customFormat="1" ht="15.75" outlineLevel="2" x14ac:dyDescent="0.25">
      <c r="A138" s="124" t="s">
        <v>411</v>
      </c>
      <c r="B138" s="63" t="s">
        <v>412</v>
      </c>
      <c r="C138" s="58">
        <v>0</v>
      </c>
      <c r="D138" s="58">
        <v>6000</v>
      </c>
      <c r="E138" s="58">
        <v>0</v>
      </c>
      <c r="F138" s="58">
        <v>6000</v>
      </c>
      <c r="G138" s="58">
        <v>0</v>
      </c>
      <c r="H138" s="60" t="s">
        <v>55</v>
      </c>
      <c r="I138" s="127" t="s">
        <v>41</v>
      </c>
      <c r="J138" s="74">
        <v>44271</v>
      </c>
      <c r="K138" s="74">
        <f t="shared" si="142"/>
        <v>44281</v>
      </c>
      <c r="L138" s="74">
        <f t="shared" si="143"/>
        <v>44288</v>
      </c>
      <c r="M138" s="74">
        <f t="shared" si="144"/>
        <v>44298</v>
      </c>
      <c r="N138" s="82">
        <f t="shared" si="145"/>
        <v>44358</v>
      </c>
      <c r="O138" s="81"/>
      <c r="P138" s="81"/>
      <c r="Q138" s="81"/>
      <c r="R138" s="81"/>
      <c r="S138" s="81"/>
      <c r="T138" s="74">
        <f t="shared" si="146"/>
        <v>44290</v>
      </c>
      <c r="U138" s="74">
        <f t="shared" si="147"/>
        <v>44299</v>
      </c>
      <c r="V138" s="74">
        <f t="shared" si="148"/>
        <v>44358</v>
      </c>
      <c r="W138" s="74">
        <f t="shared" si="149"/>
        <v>44379</v>
      </c>
      <c r="X138" s="81"/>
      <c r="Y138" s="81"/>
      <c r="Z138" s="81"/>
      <c r="AA138" s="81"/>
      <c r="AB138" s="81"/>
      <c r="AC138" s="81"/>
      <c r="AD138" s="81"/>
      <c r="AE138" s="81"/>
      <c r="AF138" s="81"/>
      <c r="AQ138" s="34">
        <f t="shared" si="150"/>
        <v>6000</v>
      </c>
      <c r="AR138" s="34">
        <f t="shared" si="151"/>
        <v>0</v>
      </c>
    </row>
    <row r="139" spans="1:44" customFormat="1" ht="15.75" outlineLevel="2" x14ac:dyDescent="0.25">
      <c r="A139" s="124" t="s">
        <v>413</v>
      </c>
      <c r="B139" s="63" t="s">
        <v>414</v>
      </c>
      <c r="C139" s="58">
        <v>0</v>
      </c>
      <c r="D139" s="58">
        <v>6000</v>
      </c>
      <c r="E139" s="58">
        <v>0</v>
      </c>
      <c r="F139" s="58">
        <v>6000</v>
      </c>
      <c r="G139" s="58">
        <v>0</v>
      </c>
      <c r="H139" s="60" t="s">
        <v>55</v>
      </c>
      <c r="I139" s="127" t="s">
        <v>41</v>
      </c>
      <c r="J139" s="74">
        <v>44272</v>
      </c>
      <c r="K139" s="74">
        <f t="shared" si="142"/>
        <v>44282</v>
      </c>
      <c r="L139" s="74">
        <f t="shared" si="143"/>
        <v>44289</v>
      </c>
      <c r="M139" s="74">
        <f t="shared" si="144"/>
        <v>44299</v>
      </c>
      <c r="N139" s="82">
        <f t="shared" si="145"/>
        <v>44359</v>
      </c>
      <c r="O139" s="81"/>
      <c r="P139" s="81"/>
      <c r="Q139" s="81"/>
      <c r="R139" s="81"/>
      <c r="S139" s="81"/>
      <c r="T139" s="74">
        <f t="shared" si="146"/>
        <v>44291</v>
      </c>
      <c r="U139" s="74">
        <f t="shared" si="147"/>
        <v>44300</v>
      </c>
      <c r="V139" s="74">
        <f t="shared" si="148"/>
        <v>44359</v>
      </c>
      <c r="W139" s="74">
        <f t="shared" si="149"/>
        <v>44380</v>
      </c>
      <c r="X139" s="81"/>
      <c r="Y139" s="81"/>
      <c r="Z139" s="81"/>
      <c r="AA139" s="81"/>
      <c r="AB139" s="81"/>
      <c r="AC139" s="81"/>
      <c r="AD139" s="81"/>
      <c r="AE139" s="81"/>
      <c r="AF139" s="81"/>
      <c r="AQ139" s="34">
        <f t="shared" si="150"/>
        <v>6000</v>
      </c>
      <c r="AR139" s="34">
        <f t="shared" si="151"/>
        <v>0</v>
      </c>
    </row>
    <row r="140" spans="1:44" customFormat="1" ht="15.75" outlineLevel="2" x14ac:dyDescent="0.25">
      <c r="A140" s="124" t="s">
        <v>415</v>
      </c>
      <c r="B140" s="63" t="s">
        <v>416</v>
      </c>
      <c r="C140" s="58">
        <v>0</v>
      </c>
      <c r="D140" s="58">
        <v>6000</v>
      </c>
      <c r="E140" s="58">
        <v>0</v>
      </c>
      <c r="F140" s="58">
        <v>6000</v>
      </c>
      <c r="G140" s="58">
        <v>0</v>
      </c>
      <c r="H140" s="60" t="s">
        <v>55</v>
      </c>
      <c r="I140" s="127" t="s">
        <v>41</v>
      </c>
      <c r="J140" s="74">
        <v>44272</v>
      </c>
      <c r="K140" s="74">
        <f t="shared" si="142"/>
        <v>44282</v>
      </c>
      <c r="L140" s="74">
        <f t="shared" si="143"/>
        <v>44289</v>
      </c>
      <c r="M140" s="74">
        <f t="shared" si="144"/>
        <v>44299</v>
      </c>
      <c r="N140" s="82">
        <f t="shared" si="145"/>
        <v>44359</v>
      </c>
      <c r="O140" s="81"/>
      <c r="P140" s="81"/>
      <c r="Q140" s="81"/>
      <c r="R140" s="81"/>
      <c r="S140" s="81"/>
      <c r="T140" s="74">
        <f t="shared" si="146"/>
        <v>44291</v>
      </c>
      <c r="U140" s="74">
        <f t="shared" si="147"/>
        <v>44300</v>
      </c>
      <c r="V140" s="74">
        <f t="shared" si="148"/>
        <v>44359</v>
      </c>
      <c r="W140" s="74">
        <f t="shared" si="149"/>
        <v>44380</v>
      </c>
      <c r="X140" s="81"/>
      <c r="Y140" s="81"/>
      <c r="Z140" s="81"/>
      <c r="AA140" s="81"/>
      <c r="AB140" s="81"/>
      <c r="AC140" s="81"/>
      <c r="AD140" s="81"/>
      <c r="AE140" s="81"/>
      <c r="AF140" s="81"/>
      <c r="AQ140" s="34">
        <f t="shared" si="150"/>
        <v>6000</v>
      </c>
      <c r="AR140" s="34">
        <f t="shared" si="151"/>
        <v>0</v>
      </c>
    </row>
    <row r="141" spans="1:44" customFormat="1" ht="15.75" outlineLevel="2" x14ac:dyDescent="0.25">
      <c r="A141" s="124" t="s">
        <v>417</v>
      </c>
      <c r="B141" s="78" t="s">
        <v>418</v>
      </c>
      <c r="C141" s="58">
        <v>0</v>
      </c>
      <c r="D141" s="58">
        <f t="shared" ref="D141:D149" si="152">E141+F141+G141</f>
        <v>8000</v>
      </c>
      <c r="E141" s="58">
        <v>0</v>
      </c>
      <c r="F141" s="58">
        <v>8000</v>
      </c>
      <c r="G141" s="58">
        <v>0</v>
      </c>
      <c r="H141" s="60" t="s">
        <v>55</v>
      </c>
      <c r="I141" s="74">
        <v>44317</v>
      </c>
      <c r="J141" s="74">
        <f t="shared" ref="J141:J149" si="153">I141+5</f>
        <v>44322</v>
      </c>
      <c r="K141" s="74">
        <f t="shared" si="142"/>
        <v>44332</v>
      </c>
      <c r="L141" s="74">
        <f t="shared" si="143"/>
        <v>44339</v>
      </c>
      <c r="M141" s="74">
        <f t="shared" si="144"/>
        <v>44349</v>
      </c>
      <c r="N141" s="74">
        <f t="shared" ref="N141:N149" si="154">M141+90</f>
        <v>44439</v>
      </c>
      <c r="O141" s="74"/>
      <c r="P141" s="74"/>
      <c r="Q141" s="74"/>
      <c r="R141" s="74"/>
      <c r="S141" s="74"/>
      <c r="T141" s="74" t="s">
        <v>55</v>
      </c>
      <c r="U141" s="74">
        <f t="shared" si="147"/>
        <v>44350</v>
      </c>
      <c r="V141" s="74">
        <f t="shared" si="148"/>
        <v>44439</v>
      </c>
      <c r="W141" s="74" t="s">
        <v>55</v>
      </c>
      <c r="X141" s="81"/>
      <c r="Y141" s="81"/>
      <c r="Z141" s="81"/>
      <c r="AA141" s="81"/>
      <c r="AB141" s="81"/>
      <c r="AC141" s="81"/>
      <c r="AD141" s="81"/>
      <c r="AE141" s="81"/>
      <c r="AF141" s="81"/>
      <c r="AQ141" s="34">
        <f t="shared" si="150"/>
        <v>8000</v>
      </c>
      <c r="AR141" s="34">
        <f t="shared" si="151"/>
        <v>0</v>
      </c>
    </row>
    <row r="142" spans="1:44" customFormat="1" ht="15.75" outlineLevel="2" x14ac:dyDescent="0.25">
      <c r="A142" s="124" t="s">
        <v>419</v>
      </c>
      <c r="B142" s="78" t="s">
        <v>420</v>
      </c>
      <c r="C142" s="58">
        <v>0</v>
      </c>
      <c r="D142" s="58">
        <f t="shared" si="152"/>
        <v>8000</v>
      </c>
      <c r="E142" s="58">
        <v>0</v>
      </c>
      <c r="F142" s="58">
        <v>8000</v>
      </c>
      <c r="G142" s="58">
        <v>0</v>
      </c>
      <c r="H142" s="60" t="s">
        <v>55</v>
      </c>
      <c r="I142" s="74">
        <v>44317</v>
      </c>
      <c r="J142" s="74">
        <f t="shared" si="153"/>
        <v>44322</v>
      </c>
      <c r="K142" s="74">
        <f t="shared" si="142"/>
        <v>44332</v>
      </c>
      <c r="L142" s="74">
        <f t="shared" si="143"/>
        <v>44339</v>
      </c>
      <c r="M142" s="74">
        <f t="shared" si="144"/>
        <v>44349</v>
      </c>
      <c r="N142" s="74">
        <f t="shared" si="154"/>
        <v>44439</v>
      </c>
      <c r="O142" s="74"/>
      <c r="P142" s="74"/>
      <c r="Q142" s="74"/>
      <c r="R142" s="74"/>
      <c r="S142" s="74"/>
      <c r="T142" s="74" t="s">
        <v>55</v>
      </c>
      <c r="U142" s="74">
        <f t="shared" si="147"/>
        <v>44350</v>
      </c>
      <c r="V142" s="74">
        <f t="shared" si="148"/>
        <v>44439</v>
      </c>
      <c r="W142" s="74" t="s">
        <v>55</v>
      </c>
      <c r="X142" s="81"/>
      <c r="Y142" s="81"/>
      <c r="Z142" s="81"/>
      <c r="AA142" s="81"/>
      <c r="AB142" s="81"/>
      <c r="AC142" s="81"/>
      <c r="AD142" s="81"/>
      <c r="AE142" s="81"/>
      <c r="AF142" s="81"/>
      <c r="AQ142" s="34">
        <f t="shared" si="150"/>
        <v>8000</v>
      </c>
      <c r="AR142" s="34">
        <f t="shared" si="151"/>
        <v>0</v>
      </c>
    </row>
    <row r="143" spans="1:44" customFormat="1" ht="15.75" outlineLevel="2" x14ac:dyDescent="0.25">
      <c r="A143" s="124" t="s">
        <v>421</v>
      </c>
      <c r="B143" s="78" t="s">
        <v>422</v>
      </c>
      <c r="C143" s="58">
        <v>0</v>
      </c>
      <c r="D143" s="58">
        <f t="shared" si="152"/>
        <v>8000</v>
      </c>
      <c r="E143" s="58">
        <v>0</v>
      </c>
      <c r="F143" s="58">
        <v>8000</v>
      </c>
      <c r="G143" s="58">
        <v>0</v>
      </c>
      <c r="H143" s="60" t="s">
        <v>55</v>
      </c>
      <c r="I143" s="74">
        <v>44317</v>
      </c>
      <c r="J143" s="74">
        <f t="shared" si="153"/>
        <v>44322</v>
      </c>
      <c r="K143" s="74">
        <f t="shared" si="142"/>
        <v>44332</v>
      </c>
      <c r="L143" s="74">
        <f t="shared" si="143"/>
        <v>44339</v>
      </c>
      <c r="M143" s="74">
        <f t="shared" si="144"/>
        <v>44349</v>
      </c>
      <c r="N143" s="74">
        <f t="shared" si="154"/>
        <v>44439</v>
      </c>
      <c r="O143" s="74"/>
      <c r="P143" s="74"/>
      <c r="Q143" s="74"/>
      <c r="R143" s="74"/>
      <c r="S143" s="74"/>
      <c r="T143" s="74" t="s">
        <v>55</v>
      </c>
      <c r="U143" s="74">
        <f t="shared" si="147"/>
        <v>44350</v>
      </c>
      <c r="V143" s="74">
        <f t="shared" si="148"/>
        <v>44439</v>
      </c>
      <c r="W143" s="74" t="s">
        <v>55</v>
      </c>
      <c r="X143" s="81"/>
      <c r="Y143" s="81"/>
      <c r="Z143" s="81"/>
      <c r="AA143" s="81"/>
      <c r="AB143" s="81"/>
      <c r="AC143" s="81"/>
      <c r="AD143" s="81"/>
      <c r="AE143" s="81"/>
      <c r="AF143" s="81"/>
      <c r="AQ143" s="34">
        <f t="shared" si="150"/>
        <v>8000</v>
      </c>
      <c r="AR143" s="34">
        <f t="shared" si="151"/>
        <v>0</v>
      </c>
    </row>
    <row r="144" spans="1:44" customFormat="1" ht="15.75" outlineLevel="2" x14ac:dyDescent="0.25">
      <c r="A144" s="124" t="s">
        <v>423</v>
      </c>
      <c r="B144" s="78" t="s">
        <v>424</v>
      </c>
      <c r="C144" s="58">
        <v>0</v>
      </c>
      <c r="D144" s="58">
        <f t="shared" si="152"/>
        <v>8000</v>
      </c>
      <c r="E144" s="58">
        <v>0</v>
      </c>
      <c r="F144" s="58">
        <v>8000</v>
      </c>
      <c r="G144" s="58">
        <v>0</v>
      </c>
      <c r="H144" s="60" t="s">
        <v>55</v>
      </c>
      <c r="I144" s="74">
        <v>44317</v>
      </c>
      <c r="J144" s="74">
        <f t="shared" si="153"/>
        <v>44322</v>
      </c>
      <c r="K144" s="74">
        <f t="shared" si="142"/>
        <v>44332</v>
      </c>
      <c r="L144" s="74">
        <f t="shared" si="143"/>
        <v>44339</v>
      </c>
      <c r="M144" s="74">
        <f t="shared" si="144"/>
        <v>44349</v>
      </c>
      <c r="N144" s="74">
        <f t="shared" si="154"/>
        <v>44439</v>
      </c>
      <c r="O144" s="74"/>
      <c r="P144" s="74"/>
      <c r="Q144" s="74"/>
      <c r="R144" s="74"/>
      <c r="S144" s="74"/>
      <c r="T144" s="74" t="s">
        <v>55</v>
      </c>
      <c r="U144" s="74">
        <f t="shared" si="147"/>
        <v>44350</v>
      </c>
      <c r="V144" s="74">
        <f t="shared" si="148"/>
        <v>44439</v>
      </c>
      <c r="W144" s="74" t="s">
        <v>55</v>
      </c>
      <c r="X144" s="81"/>
      <c r="Y144" s="81"/>
      <c r="Z144" s="81"/>
      <c r="AA144" s="81"/>
      <c r="AB144" s="81"/>
      <c r="AC144" s="81"/>
      <c r="AD144" s="81"/>
      <c r="AE144" s="81"/>
      <c r="AF144" s="81"/>
      <c r="AQ144" s="34">
        <f t="shared" si="150"/>
        <v>8000</v>
      </c>
      <c r="AR144" s="34">
        <f t="shared" si="151"/>
        <v>0</v>
      </c>
    </row>
    <row r="145" spans="1:44" customFormat="1" ht="15.75" outlineLevel="2" x14ac:dyDescent="0.25">
      <c r="A145" s="124" t="s">
        <v>425</v>
      </c>
      <c r="B145" s="78" t="s">
        <v>426</v>
      </c>
      <c r="C145" s="58">
        <v>0</v>
      </c>
      <c r="D145" s="58">
        <f t="shared" si="152"/>
        <v>8000</v>
      </c>
      <c r="E145" s="58">
        <v>0</v>
      </c>
      <c r="F145" s="58">
        <v>8000</v>
      </c>
      <c r="G145" s="58">
        <v>0</v>
      </c>
      <c r="H145" s="60" t="s">
        <v>55</v>
      </c>
      <c r="I145" s="74">
        <v>44317</v>
      </c>
      <c r="J145" s="74">
        <f t="shared" si="153"/>
        <v>44322</v>
      </c>
      <c r="K145" s="74">
        <f t="shared" si="142"/>
        <v>44332</v>
      </c>
      <c r="L145" s="74">
        <f t="shared" si="143"/>
        <v>44339</v>
      </c>
      <c r="M145" s="74">
        <f t="shared" si="144"/>
        <v>44349</v>
      </c>
      <c r="N145" s="74">
        <f t="shared" si="154"/>
        <v>44439</v>
      </c>
      <c r="O145" s="74"/>
      <c r="P145" s="74"/>
      <c r="Q145" s="74"/>
      <c r="R145" s="74"/>
      <c r="S145" s="74"/>
      <c r="T145" s="74" t="s">
        <v>55</v>
      </c>
      <c r="U145" s="74">
        <f t="shared" si="147"/>
        <v>44350</v>
      </c>
      <c r="V145" s="74">
        <f t="shared" si="148"/>
        <v>44439</v>
      </c>
      <c r="W145" s="74" t="s">
        <v>55</v>
      </c>
      <c r="X145" s="81"/>
      <c r="Y145" s="81"/>
      <c r="Z145" s="81"/>
      <c r="AA145" s="81"/>
      <c r="AB145" s="81"/>
      <c r="AC145" s="81"/>
      <c r="AD145" s="81"/>
      <c r="AE145" s="81"/>
      <c r="AF145" s="81"/>
      <c r="AQ145" s="34">
        <f t="shared" si="150"/>
        <v>8000</v>
      </c>
      <c r="AR145" s="34">
        <f t="shared" si="151"/>
        <v>0</v>
      </c>
    </row>
    <row r="146" spans="1:44" customFormat="1" ht="15.75" outlineLevel="2" x14ac:dyDescent="0.25">
      <c r="A146" s="124" t="s">
        <v>427</v>
      </c>
      <c r="B146" s="78" t="s">
        <v>428</v>
      </c>
      <c r="C146" s="58">
        <v>0</v>
      </c>
      <c r="D146" s="58">
        <f t="shared" si="152"/>
        <v>8000</v>
      </c>
      <c r="E146" s="58">
        <v>0</v>
      </c>
      <c r="F146" s="58">
        <v>8000</v>
      </c>
      <c r="G146" s="58">
        <v>0</v>
      </c>
      <c r="H146" s="60" t="s">
        <v>55</v>
      </c>
      <c r="I146" s="74">
        <v>44317</v>
      </c>
      <c r="J146" s="74">
        <f t="shared" si="153"/>
        <v>44322</v>
      </c>
      <c r="K146" s="74">
        <f t="shared" si="142"/>
        <v>44332</v>
      </c>
      <c r="L146" s="74">
        <f t="shared" si="143"/>
        <v>44339</v>
      </c>
      <c r="M146" s="74">
        <f t="shared" si="144"/>
        <v>44349</v>
      </c>
      <c r="N146" s="74">
        <f t="shared" si="154"/>
        <v>44439</v>
      </c>
      <c r="O146" s="74"/>
      <c r="P146" s="74"/>
      <c r="Q146" s="74"/>
      <c r="R146" s="74"/>
      <c r="S146" s="74"/>
      <c r="T146" s="74" t="s">
        <v>55</v>
      </c>
      <c r="U146" s="74">
        <f t="shared" si="147"/>
        <v>44350</v>
      </c>
      <c r="V146" s="74">
        <f t="shared" si="148"/>
        <v>44439</v>
      </c>
      <c r="W146" s="74" t="s">
        <v>55</v>
      </c>
      <c r="X146" s="81"/>
      <c r="Y146" s="81"/>
      <c r="Z146" s="81"/>
      <c r="AA146" s="81"/>
      <c r="AB146" s="81"/>
      <c r="AC146" s="81"/>
      <c r="AD146" s="81"/>
      <c r="AE146" s="81"/>
      <c r="AF146" s="81"/>
      <c r="AQ146" s="34">
        <f t="shared" si="150"/>
        <v>8000</v>
      </c>
      <c r="AR146" s="34">
        <f t="shared" si="151"/>
        <v>0</v>
      </c>
    </row>
    <row r="147" spans="1:44" customFormat="1" ht="15.75" outlineLevel="2" x14ac:dyDescent="0.25">
      <c r="A147" s="124" t="s">
        <v>429</v>
      </c>
      <c r="B147" s="78" t="s">
        <v>430</v>
      </c>
      <c r="C147" s="58">
        <v>0</v>
      </c>
      <c r="D147" s="58">
        <f t="shared" si="152"/>
        <v>8000</v>
      </c>
      <c r="E147" s="58">
        <v>0</v>
      </c>
      <c r="F147" s="58">
        <v>8000</v>
      </c>
      <c r="G147" s="58">
        <v>0</v>
      </c>
      <c r="H147" s="60" t="s">
        <v>55</v>
      </c>
      <c r="I147" s="74">
        <v>44317</v>
      </c>
      <c r="J147" s="74">
        <f t="shared" si="153"/>
        <v>44322</v>
      </c>
      <c r="K147" s="74">
        <f t="shared" si="142"/>
        <v>44332</v>
      </c>
      <c r="L147" s="74">
        <f t="shared" si="143"/>
        <v>44339</v>
      </c>
      <c r="M147" s="74">
        <f t="shared" si="144"/>
        <v>44349</v>
      </c>
      <c r="N147" s="74">
        <f t="shared" si="154"/>
        <v>44439</v>
      </c>
      <c r="O147" s="74"/>
      <c r="P147" s="74"/>
      <c r="Q147" s="74"/>
      <c r="R147" s="74"/>
      <c r="S147" s="74"/>
      <c r="T147" s="74" t="s">
        <v>55</v>
      </c>
      <c r="U147" s="74">
        <f t="shared" si="147"/>
        <v>44350</v>
      </c>
      <c r="V147" s="74">
        <f t="shared" si="148"/>
        <v>44439</v>
      </c>
      <c r="W147" s="74" t="s">
        <v>55</v>
      </c>
      <c r="X147" s="81"/>
      <c r="Y147" s="81"/>
      <c r="Z147" s="81"/>
      <c r="AA147" s="81"/>
      <c r="AB147" s="81"/>
      <c r="AC147" s="81"/>
      <c r="AD147" s="81"/>
      <c r="AE147" s="81"/>
      <c r="AF147" s="81"/>
      <c r="AQ147" s="34">
        <f t="shared" si="150"/>
        <v>8000</v>
      </c>
      <c r="AR147" s="34">
        <f t="shared" si="151"/>
        <v>0</v>
      </c>
    </row>
    <row r="148" spans="1:44" customFormat="1" ht="15.75" outlineLevel="2" x14ac:dyDescent="0.25">
      <c r="A148" s="124" t="s">
        <v>431</v>
      </c>
      <c r="B148" s="78" t="s">
        <v>432</v>
      </c>
      <c r="C148" s="58">
        <v>0</v>
      </c>
      <c r="D148" s="58">
        <f t="shared" si="152"/>
        <v>8000</v>
      </c>
      <c r="E148" s="58">
        <v>0</v>
      </c>
      <c r="F148" s="58">
        <v>8000</v>
      </c>
      <c r="G148" s="58">
        <v>0</v>
      </c>
      <c r="H148" s="60" t="s">
        <v>55</v>
      </c>
      <c r="I148" s="74">
        <v>44317</v>
      </c>
      <c r="J148" s="74">
        <f t="shared" si="153"/>
        <v>44322</v>
      </c>
      <c r="K148" s="74">
        <f t="shared" si="142"/>
        <v>44332</v>
      </c>
      <c r="L148" s="74">
        <f t="shared" si="143"/>
        <v>44339</v>
      </c>
      <c r="M148" s="74">
        <f t="shared" si="144"/>
        <v>44349</v>
      </c>
      <c r="N148" s="74">
        <f t="shared" si="154"/>
        <v>44439</v>
      </c>
      <c r="O148" s="74"/>
      <c r="P148" s="74"/>
      <c r="Q148" s="74"/>
      <c r="R148" s="74"/>
      <c r="S148" s="74"/>
      <c r="T148" s="74" t="s">
        <v>55</v>
      </c>
      <c r="U148" s="74">
        <f t="shared" si="147"/>
        <v>44350</v>
      </c>
      <c r="V148" s="74">
        <f t="shared" si="148"/>
        <v>44439</v>
      </c>
      <c r="W148" s="74" t="s">
        <v>55</v>
      </c>
      <c r="X148" s="81"/>
      <c r="Y148" s="81"/>
      <c r="Z148" s="81"/>
      <c r="AA148" s="81"/>
      <c r="AB148" s="81"/>
      <c r="AC148" s="81"/>
      <c r="AD148" s="81"/>
      <c r="AE148" s="81"/>
      <c r="AF148" s="81"/>
      <c r="AQ148" s="34">
        <f t="shared" si="150"/>
        <v>8000</v>
      </c>
      <c r="AR148" s="34">
        <f t="shared" si="151"/>
        <v>0</v>
      </c>
    </row>
    <row r="149" spans="1:44" customFormat="1" ht="15.75" outlineLevel="2" x14ac:dyDescent="0.25">
      <c r="A149" s="124" t="s">
        <v>433</v>
      </c>
      <c r="B149" s="78" t="s">
        <v>434</v>
      </c>
      <c r="C149" s="58">
        <v>0</v>
      </c>
      <c r="D149" s="58">
        <f t="shared" si="152"/>
        <v>8000</v>
      </c>
      <c r="E149" s="58">
        <v>0</v>
      </c>
      <c r="F149" s="58">
        <v>8000</v>
      </c>
      <c r="G149" s="58">
        <v>0</v>
      </c>
      <c r="H149" s="60" t="s">
        <v>55</v>
      </c>
      <c r="I149" s="74">
        <v>44317</v>
      </c>
      <c r="J149" s="74">
        <f t="shared" si="153"/>
        <v>44322</v>
      </c>
      <c r="K149" s="74">
        <f t="shared" si="142"/>
        <v>44332</v>
      </c>
      <c r="L149" s="74">
        <f t="shared" si="143"/>
        <v>44339</v>
      </c>
      <c r="M149" s="74">
        <f t="shared" si="144"/>
        <v>44349</v>
      </c>
      <c r="N149" s="74">
        <f t="shared" si="154"/>
        <v>44439</v>
      </c>
      <c r="O149" s="74"/>
      <c r="P149" s="74"/>
      <c r="Q149" s="74"/>
      <c r="R149" s="74"/>
      <c r="S149" s="74"/>
      <c r="T149" s="74" t="s">
        <v>55</v>
      </c>
      <c r="U149" s="74">
        <f t="shared" si="147"/>
        <v>44350</v>
      </c>
      <c r="V149" s="74">
        <f t="shared" si="148"/>
        <v>44439</v>
      </c>
      <c r="W149" s="74" t="s">
        <v>55</v>
      </c>
      <c r="X149" s="81"/>
      <c r="Y149" s="81"/>
      <c r="Z149" s="81"/>
      <c r="AA149" s="81"/>
      <c r="AB149" s="81"/>
      <c r="AC149" s="81"/>
      <c r="AD149" s="81"/>
      <c r="AE149" s="81"/>
      <c r="AF149" s="81"/>
      <c r="AQ149" s="34">
        <f t="shared" si="150"/>
        <v>8000</v>
      </c>
      <c r="AR149" s="34">
        <f t="shared" si="151"/>
        <v>0</v>
      </c>
    </row>
    <row r="150" spans="1:44" s="128" customFormat="1" ht="15.75" outlineLevel="1" x14ac:dyDescent="0.25">
      <c r="A150" s="101" t="s">
        <v>435</v>
      </c>
      <c r="B150" s="29" t="s">
        <v>436</v>
      </c>
      <c r="C150" s="31">
        <f>C151</f>
        <v>0</v>
      </c>
      <c r="D150" s="31">
        <f t="shared" ref="D150:G150" si="155">D151</f>
        <v>6000</v>
      </c>
      <c r="E150" s="31">
        <f t="shared" si="155"/>
        <v>0</v>
      </c>
      <c r="F150" s="31">
        <f t="shared" si="155"/>
        <v>6000</v>
      </c>
      <c r="G150" s="31">
        <f t="shared" si="155"/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Q150" s="34">
        <f t="shared" si="150"/>
        <v>6000</v>
      </c>
      <c r="AR150" s="34">
        <f t="shared" si="151"/>
        <v>0</v>
      </c>
    </row>
    <row r="151" spans="1:44" s="128" customFormat="1" ht="15.75" outlineLevel="2" x14ac:dyDescent="0.25">
      <c r="A151" s="124" t="s">
        <v>437</v>
      </c>
      <c r="B151" s="129" t="s">
        <v>438</v>
      </c>
      <c r="C151" s="58"/>
      <c r="D151" s="58">
        <v>6000</v>
      </c>
      <c r="E151" s="130"/>
      <c r="F151" s="58">
        <v>6000</v>
      </c>
      <c r="G151" s="130"/>
      <c r="H151" s="58" t="s">
        <v>55</v>
      </c>
      <c r="I151" s="131" t="s">
        <v>41</v>
      </c>
      <c r="J151" s="74">
        <v>44273</v>
      </c>
      <c r="K151" s="74">
        <f t="shared" ref="K151" si="156">J151+10</f>
        <v>44283</v>
      </c>
      <c r="L151" s="74">
        <f t="shared" ref="L151" si="157">K151+7</f>
        <v>44290</v>
      </c>
      <c r="M151" s="74">
        <f t="shared" ref="M151" si="158">L151+10</f>
        <v>44300</v>
      </c>
      <c r="N151" s="74">
        <f t="shared" ref="N151" si="159">M151+60</f>
        <v>44360</v>
      </c>
      <c r="O151" s="130"/>
      <c r="P151" s="130"/>
      <c r="Q151" s="130"/>
      <c r="R151" s="130"/>
      <c r="S151" s="130"/>
      <c r="T151" s="74">
        <f t="shared" ref="T151" si="160">L151+2</f>
        <v>44292</v>
      </c>
      <c r="U151" s="74">
        <f t="shared" ref="U151" si="161">M151+1</f>
        <v>44301</v>
      </c>
      <c r="V151" s="74">
        <f t="shared" ref="V151" si="162">N151</f>
        <v>44360</v>
      </c>
      <c r="W151" s="74">
        <f t="shared" ref="W151" si="163">N151+21</f>
        <v>44381</v>
      </c>
      <c r="X151" s="130"/>
      <c r="Y151" s="130"/>
      <c r="Z151" s="130"/>
      <c r="AA151" s="130"/>
      <c r="AB151" s="130"/>
      <c r="AC151" s="130"/>
      <c r="AD151" s="130"/>
      <c r="AE151" s="130"/>
      <c r="AF151" s="130"/>
      <c r="AQ151" s="34">
        <f t="shared" si="150"/>
        <v>6000</v>
      </c>
      <c r="AR151" s="34">
        <f t="shared" si="151"/>
        <v>0</v>
      </c>
    </row>
    <row r="152" spans="1:44" s="54" customFormat="1" ht="15.75" outlineLevel="1" x14ac:dyDescent="0.2">
      <c r="A152" s="101" t="s">
        <v>439</v>
      </c>
      <c r="B152" s="29" t="s">
        <v>440</v>
      </c>
      <c r="C152" s="31">
        <f>SUM(C153:C159)</f>
        <v>14.2</v>
      </c>
      <c r="D152" s="31">
        <f t="shared" ref="D152:G152" si="164">SUM(D153:D159)</f>
        <v>46800</v>
      </c>
      <c r="E152" s="31">
        <f t="shared" si="164"/>
        <v>0</v>
      </c>
      <c r="F152" s="31">
        <f t="shared" si="164"/>
        <v>46800</v>
      </c>
      <c r="G152" s="31">
        <f t="shared" si="164"/>
        <v>0</v>
      </c>
      <c r="H152" s="72" t="s">
        <v>41</v>
      </c>
      <c r="I152" s="72" t="s">
        <v>41</v>
      </c>
      <c r="J152" s="72" t="s">
        <v>41</v>
      </c>
      <c r="K152" s="72" t="s">
        <v>41</v>
      </c>
      <c r="L152" s="72" t="s">
        <v>41</v>
      </c>
      <c r="M152" s="72" t="s">
        <v>41</v>
      </c>
      <c r="N152" s="72" t="s">
        <v>41</v>
      </c>
      <c r="O152" s="72" t="s">
        <v>41</v>
      </c>
      <c r="P152" s="72" t="s">
        <v>41</v>
      </c>
      <c r="Q152" s="72" t="s">
        <v>41</v>
      </c>
      <c r="R152" s="72" t="s">
        <v>41</v>
      </c>
      <c r="S152" s="72" t="s">
        <v>41</v>
      </c>
      <c r="T152" s="72" t="s">
        <v>41</v>
      </c>
      <c r="U152" s="72" t="s">
        <v>41</v>
      </c>
      <c r="V152" s="72" t="s">
        <v>41</v>
      </c>
      <c r="W152" s="72" t="s">
        <v>41</v>
      </c>
      <c r="X152" s="52" t="s">
        <v>41</v>
      </c>
      <c r="Y152" s="52" t="s">
        <v>41</v>
      </c>
      <c r="Z152" s="52" t="s">
        <v>41</v>
      </c>
      <c r="AA152" s="52" t="s">
        <v>41</v>
      </c>
      <c r="AB152" s="52" t="s">
        <v>41</v>
      </c>
      <c r="AC152" s="52" t="s">
        <v>41</v>
      </c>
      <c r="AD152" s="52" t="s">
        <v>41</v>
      </c>
      <c r="AE152" s="52" t="s">
        <v>41</v>
      </c>
      <c r="AF152" s="52" t="s">
        <v>41</v>
      </c>
      <c r="AG152" s="53"/>
      <c r="AQ152" s="34">
        <f t="shared" si="150"/>
        <v>46800</v>
      </c>
      <c r="AR152" s="34">
        <f t="shared" si="151"/>
        <v>0</v>
      </c>
    </row>
    <row r="153" spans="1:44" s="133" customFormat="1" ht="15.75" outlineLevel="2" x14ac:dyDescent="0.2">
      <c r="A153" s="124" t="s">
        <v>441</v>
      </c>
      <c r="B153" s="63" t="s">
        <v>442</v>
      </c>
      <c r="C153" s="58">
        <v>14.2</v>
      </c>
      <c r="D153" s="58">
        <f t="shared" ref="D153:D154" si="165">SUM(E153:G153)</f>
        <v>5000</v>
      </c>
      <c r="E153" s="58">
        <v>0</v>
      </c>
      <c r="F153" s="58">
        <v>5000</v>
      </c>
      <c r="G153" s="59">
        <v>0</v>
      </c>
      <c r="H153" s="60" t="s">
        <v>55</v>
      </c>
      <c r="I153" s="74">
        <v>44278</v>
      </c>
      <c r="J153" s="74">
        <f>I153+5</f>
        <v>44283</v>
      </c>
      <c r="K153" s="74">
        <f>J153+10</f>
        <v>44293</v>
      </c>
      <c r="L153" s="74">
        <f>K153+7</f>
        <v>44300</v>
      </c>
      <c r="M153" s="74">
        <f>L153+10</f>
        <v>44310</v>
      </c>
      <c r="N153" s="74">
        <f>M153+120</f>
        <v>44430</v>
      </c>
      <c r="O153" s="74"/>
      <c r="P153" s="74"/>
      <c r="Q153" s="74"/>
      <c r="R153" s="74"/>
      <c r="S153" s="74"/>
      <c r="T153" s="74" t="s">
        <v>55</v>
      </c>
      <c r="U153" s="74">
        <f>M153+1</f>
        <v>44311</v>
      </c>
      <c r="V153" s="74">
        <f>N153</f>
        <v>44430</v>
      </c>
      <c r="W153" s="74" t="s">
        <v>55</v>
      </c>
      <c r="X153" s="58"/>
      <c r="Y153" s="58"/>
      <c r="Z153" s="58"/>
      <c r="AA153" s="58"/>
      <c r="AB153" s="58"/>
      <c r="AC153" s="58"/>
      <c r="AD153" s="58"/>
      <c r="AE153" s="58"/>
      <c r="AF153" s="58"/>
      <c r="AG153" s="132"/>
      <c r="AQ153" s="34">
        <f t="shared" si="150"/>
        <v>5000</v>
      </c>
      <c r="AR153" s="34">
        <f t="shared" si="151"/>
        <v>0</v>
      </c>
    </row>
    <row r="154" spans="1:44" s="134" customFormat="1" ht="15.75" outlineLevel="2" x14ac:dyDescent="0.2">
      <c r="A154" s="124" t="s">
        <v>443</v>
      </c>
      <c r="B154" s="63" t="s">
        <v>444</v>
      </c>
      <c r="C154" s="58">
        <v>0</v>
      </c>
      <c r="D154" s="58">
        <f t="shared" si="165"/>
        <v>1800</v>
      </c>
      <c r="E154" s="58">
        <v>0</v>
      </c>
      <c r="F154" s="58">
        <v>1800</v>
      </c>
      <c r="G154" s="59">
        <v>0</v>
      </c>
      <c r="H154" s="60" t="s">
        <v>55</v>
      </c>
      <c r="I154" s="74">
        <v>44277</v>
      </c>
      <c r="J154" s="74">
        <f>I154+5</f>
        <v>44282</v>
      </c>
      <c r="K154" s="74">
        <f>J154+10</f>
        <v>44292</v>
      </c>
      <c r="L154" s="74">
        <f>K154+7</f>
        <v>44299</v>
      </c>
      <c r="M154" s="74">
        <f>L154+10</f>
        <v>44309</v>
      </c>
      <c r="N154" s="74">
        <f>M154+120</f>
        <v>44429</v>
      </c>
      <c r="O154" s="74"/>
      <c r="P154" s="74"/>
      <c r="Q154" s="74"/>
      <c r="R154" s="74"/>
      <c r="S154" s="74"/>
      <c r="T154" s="74" t="s">
        <v>55</v>
      </c>
      <c r="U154" s="74">
        <f>M154+1</f>
        <v>44310</v>
      </c>
      <c r="V154" s="74">
        <f>N154</f>
        <v>44429</v>
      </c>
      <c r="W154" s="74" t="s">
        <v>55</v>
      </c>
      <c r="X154" s="58"/>
      <c r="Y154" s="58"/>
      <c r="Z154" s="58"/>
      <c r="AA154" s="58"/>
      <c r="AB154" s="58"/>
      <c r="AC154" s="58"/>
      <c r="AD154" s="58"/>
      <c r="AE154" s="58"/>
      <c r="AF154" s="58"/>
      <c r="AG154" s="132"/>
      <c r="AQ154" s="34">
        <f t="shared" si="150"/>
        <v>1800</v>
      </c>
      <c r="AR154" s="34">
        <f t="shared" si="151"/>
        <v>0</v>
      </c>
    </row>
    <row r="155" spans="1:44" ht="15.75" outlineLevel="2" x14ac:dyDescent="0.2">
      <c r="A155" s="124" t="s">
        <v>445</v>
      </c>
      <c r="B155" s="78" t="s">
        <v>446</v>
      </c>
      <c r="C155" s="58">
        <v>0</v>
      </c>
      <c r="D155" s="58">
        <f t="shared" ref="D155:D159" si="166">E155+F155+G155</f>
        <v>8000</v>
      </c>
      <c r="E155" s="58">
        <v>0</v>
      </c>
      <c r="F155" s="58">
        <v>8000</v>
      </c>
      <c r="G155" s="58">
        <v>0</v>
      </c>
      <c r="H155" s="60" t="s">
        <v>55</v>
      </c>
      <c r="I155" s="74">
        <v>44317</v>
      </c>
      <c r="J155" s="74">
        <f t="shared" ref="J155:J159" si="167">I155+5</f>
        <v>44322</v>
      </c>
      <c r="K155" s="74">
        <f t="shared" ref="K155:K159" si="168">J155+10</f>
        <v>44332</v>
      </c>
      <c r="L155" s="74">
        <f t="shared" ref="L155:L159" si="169">K155+7</f>
        <v>44339</v>
      </c>
      <c r="M155" s="74">
        <f t="shared" ref="M155:M159" si="170">L155+10</f>
        <v>44349</v>
      </c>
      <c r="N155" s="74">
        <f t="shared" ref="N155:N159" si="171">M155+90</f>
        <v>44439</v>
      </c>
      <c r="O155" s="74"/>
      <c r="P155" s="74"/>
      <c r="Q155" s="74"/>
      <c r="R155" s="74"/>
      <c r="S155" s="74"/>
      <c r="T155" s="74" t="s">
        <v>55</v>
      </c>
      <c r="U155" s="74">
        <f t="shared" ref="U155:U159" si="172">M155+1</f>
        <v>44350</v>
      </c>
      <c r="V155" s="74">
        <f t="shared" ref="V155:V159" si="173">N155</f>
        <v>44439</v>
      </c>
      <c r="W155" s="74" t="s">
        <v>55</v>
      </c>
      <c r="X155" s="58"/>
      <c r="Y155" s="58"/>
      <c r="Z155" s="58"/>
      <c r="AA155" s="58"/>
      <c r="AB155" s="58"/>
      <c r="AC155" s="58"/>
      <c r="AD155" s="58"/>
      <c r="AE155" s="58"/>
      <c r="AF155" s="58"/>
      <c r="AQ155" s="34">
        <f t="shared" si="150"/>
        <v>8000</v>
      </c>
      <c r="AR155" s="34">
        <f t="shared" si="151"/>
        <v>0</v>
      </c>
    </row>
    <row r="156" spans="1:44" ht="15.75" outlineLevel="2" x14ac:dyDescent="0.2">
      <c r="A156" s="124" t="s">
        <v>447</v>
      </c>
      <c r="B156" s="78" t="s">
        <v>448</v>
      </c>
      <c r="C156" s="58">
        <v>0</v>
      </c>
      <c r="D156" s="58">
        <f t="shared" si="166"/>
        <v>8000</v>
      </c>
      <c r="E156" s="58">
        <v>0</v>
      </c>
      <c r="F156" s="58">
        <v>8000</v>
      </c>
      <c r="G156" s="58">
        <v>0</v>
      </c>
      <c r="H156" s="60" t="s">
        <v>55</v>
      </c>
      <c r="I156" s="74">
        <v>44317</v>
      </c>
      <c r="J156" s="74">
        <f t="shared" si="167"/>
        <v>44322</v>
      </c>
      <c r="K156" s="74">
        <f t="shared" si="168"/>
        <v>44332</v>
      </c>
      <c r="L156" s="74">
        <f t="shared" si="169"/>
        <v>44339</v>
      </c>
      <c r="M156" s="74">
        <f t="shared" si="170"/>
        <v>44349</v>
      </c>
      <c r="N156" s="74">
        <f t="shared" si="171"/>
        <v>44439</v>
      </c>
      <c r="O156" s="74"/>
      <c r="P156" s="74"/>
      <c r="Q156" s="74"/>
      <c r="R156" s="74"/>
      <c r="S156" s="74"/>
      <c r="T156" s="74" t="s">
        <v>55</v>
      </c>
      <c r="U156" s="74">
        <f t="shared" si="172"/>
        <v>44350</v>
      </c>
      <c r="V156" s="74">
        <f t="shared" si="173"/>
        <v>44439</v>
      </c>
      <c r="W156" s="74" t="s">
        <v>55</v>
      </c>
      <c r="X156" s="58"/>
      <c r="Y156" s="58"/>
      <c r="Z156" s="58"/>
      <c r="AA156" s="58"/>
      <c r="AB156" s="58"/>
      <c r="AC156" s="58"/>
      <c r="AD156" s="58"/>
      <c r="AE156" s="58"/>
      <c r="AF156" s="58"/>
      <c r="AQ156" s="34">
        <f t="shared" si="150"/>
        <v>8000</v>
      </c>
      <c r="AR156" s="34">
        <f t="shared" si="151"/>
        <v>0</v>
      </c>
    </row>
    <row r="157" spans="1:44" ht="15.75" outlineLevel="2" x14ac:dyDescent="0.2">
      <c r="A157" s="124" t="s">
        <v>449</v>
      </c>
      <c r="B157" s="78" t="s">
        <v>450</v>
      </c>
      <c r="C157" s="58">
        <v>0</v>
      </c>
      <c r="D157" s="58">
        <f t="shared" si="166"/>
        <v>8000</v>
      </c>
      <c r="E157" s="58">
        <v>0</v>
      </c>
      <c r="F157" s="58">
        <v>8000</v>
      </c>
      <c r="G157" s="58">
        <v>0</v>
      </c>
      <c r="H157" s="60" t="s">
        <v>55</v>
      </c>
      <c r="I157" s="74">
        <v>44317</v>
      </c>
      <c r="J157" s="74">
        <f t="shared" si="167"/>
        <v>44322</v>
      </c>
      <c r="K157" s="74">
        <f t="shared" si="168"/>
        <v>44332</v>
      </c>
      <c r="L157" s="74">
        <f t="shared" si="169"/>
        <v>44339</v>
      </c>
      <c r="M157" s="74">
        <f t="shared" si="170"/>
        <v>44349</v>
      </c>
      <c r="N157" s="74">
        <f t="shared" si="171"/>
        <v>44439</v>
      </c>
      <c r="O157" s="74"/>
      <c r="P157" s="74"/>
      <c r="Q157" s="74"/>
      <c r="R157" s="74"/>
      <c r="S157" s="74"/>
      <c r="T157" s="74" t="s">
        <v>55</v>
      </c>
      <c r="U157" s="74">
        <f t="shared" si="172"/>
        <v>44350</v>
      </c>
      <c r="V157" s="74">
        <f t="shared" si="173"/>
        <v>44439</v>
      </c>
      <c r="W157" s="74" t="s">
        <v>55</v>
      </c>
      <c r="X157" s="58"/>
      <c r="Y157" s="58"/>
      <c r="Z157" s="58"/>
      <c r="AA157" s="58"/>
      <c r="AB157" s="58"/>
      <c r="AC157" s="58"/>
      <c r="AD157" s="58"/>
      <c r="AE157" s="58"/>
      <c r="AF157" s="58"/>
      <c r="AQ157" s="34">
        <f t="shared" si="150"/>
        <v>8000</v>
      </c>
      <c r="AR157" s="34">
        <f t="shared" si="151"/>
        <v>0</v>
      </c>
    </row>
    <row r="158" spans="1:44" ht="15.75" outlineLevel="2" x14ac:dyDescent="0.2">
      <c r="A158" s="124" t="s">
        <v>451</v>
      </c>
      <c r="B158" s="78" t="s">
        <v>452</v>
      </c>
      <c r="C158" s="58">
        <v>0</v>
      </c>
      <c r="D158" s="58">
        <f t="shared" si="166"/>
        <v>8000</v>
      </c>
      <c r="E158" s="58">
        <v>0</v>
      </c>
      <c r="F158" s="58">
        <v>8000</v>
      </c>
      <c r="G158" s="58">
        <v>0</v>
      </c>
      <c r="H158" s="60" t="s">
        <v>55</v>
      </c>
      <c r="I158" s="74">
        <v>44317</v>
      </c>
      <c r="J158" s="74">
        <f t="shared" si="167"/>
        <v>44322</v>
      </c>
      <c r="K158" s="74">
        <f t="shared" si="168"/>
        <v>44332</v>
      </c>
      <c r="L158" s="74">
        <f t="shared" si="169"/>
        <v>44339</v>
      </c>
      <c r="M158" s="74">
        <f t="shared" si="170"/>
        <v>44349</v>
      </c>
      <c r="N158" s="74">
        <f t="shared" si="171"/>
        <v>44439</v>
      </c>
      <c r="O158" s="74"/>
      <c r="P158" s="74"/>
      <c r="Q158" s="74"/>
      <c r="R158" s="74"/>
      <c r="S158" s="74"/>
      <c r="T158" s="74" t="s">
        <v>55</v>
      </c>
      <c r="U158" s="74">
        <f t="shared" si="172"/>
        <v>44350</v>
      </c>
      <c r="V158" s="74">
        <f t="shared" si="173"/>
        <v>44439</v>
      </c>
      <c r="W158" s="74" t="s">
        <v>55</v>
      </c>
      <c r="X158" s="58"/>
      <c r="Y158" s="58"/>
      <c r="Z158" s="58"/>
      <c r="AA158" s="58"/>
      <c r="AB158" s="58"/>
      <c r="AC158" s="58"/>
      <c r="AD158" s="58"/>
      <c r="AE158" s="58"/>
      <c r="AF158" s="58"/>
      <c r="AQ158" s="34">
        <f t="shared" si="150"/>
        <v>8000</v>
      </c>
      <c r="AR158" s="34">
        <f t="shared" si="151"/>
        <v>0</v>
      </c>
    </row>
    <row r="159" spans="1:44" ht="15.75" outlineLevel="2" x14ac:dyDescent="0.2">
      <c r="A159" s="124" t="s">
        <v>453</v>
      </c>
      <c r="B159" s="78" t="s">
        <v>454</v>
      </c>
      <c r="C159" s="58">
        <v>0</v>
      </c>
      <c r="D159" s="58">
        <f t="shared" si="166"/>
        <v>8000</v>
      </c>
      <c r="E159" s="58">
        <v>0</v>
      </c>
      <c r="F159" s="58">
        <v>8000</v>
      </c>
      <c r="G159" s="58">
        <v>0</v>
      </c>
      <c r="H159" s="60" t="s">
        <v>55</v>
      </c>
      <c r="I159" s="74">
        <v>44317</v>
      </c>
      <c r="J159" s="74">
        <f t="shared" si="167"/>
        <v>44322</v>
      </c>
      <c r="K159" s="74">
        <f t="shared" si="168"/>
        <v>44332</v>
      </c>
      <c r="L159" s="74">
        <f t="shared" si="169"/>
        <v>44339</v>
      </c>
      <c r="M159" s="74">
        <f t="shared" si="170"/>
        <v>44349</v>
      </c>
      <c r="N159" s="74">
        <f t="shared" si="171"/>
        <v>44439</v>
      </c>
      <c r="O159" s="74"/>
      <c r="P159" s="74"/>
      <c r="Q159" s="74"/>
      <c r="R159" s="74"/>
      <c r="S159" s="74"/>
      <c r="T159" s="74" t="s">
        <v>55</v>
      </c>
      <c r="U159" s="74">
        <f t="shared" si="172"/>
        <v>44350</v>
      </c>
      <c r="V159" s="74">
        <f t="shared" si="173"/>
        <v>44439</v>
      </c>
      <c r="W159" s="74" t="s">
        <v>55</v>
      </c>
      <c r="X159" s="58"/>
      <c r="Y159" s="58"/>
      <c r="Z159" s="58"/>
      <c r="AA159" s="58"/>
      <c r="AB159" s="58"/>
      <c r="AC159" s="58"/>
      <c r="AD159" s="58"/>
      <c r="AE159" s="58"/>
      <c r="AF159" s="58"/>
      <c r="AQ159" s="34">
        <f t="shared" si="150"/>
        <v>8000</v>
      </c>
      <c r="AR159" s="34">
        <f t="shared" si="151"/>
        <v>0</v>
      </c>
    </row>
    <row r="160" spans="1:44" s="112" customFormat="1" ht="15.75" outlineLevel="1" x14ac:dyDescent="0.2">
      <c r="A160" s="101" t="s">
        <v>455</v>
      </c>
      <c r="B160" s="29" t="s">
        <v>456</v>
      </c>
      <c r="C160" s="31">
        <f>SUM(C161:C164)</f>
        <v>0</v>
      </c>
      <c r="D160" s="31">
        <f t="shared" ref="D160:G160" si="174">SUM(D161:D164)</f>
        <v>28000</v>
      </c>
      <c r="E160" s="31">
        <f t="shared" si="174"/>
        <v>0</v>
      </c>
      <c r="F160" s="31">
        <f t="shared" si="174"/>
        <v>28000</v>
      </c>
      <c r="G160" s="31">
        <f t="shared" si="174"/>
        <v>0</v>
      </c>
      <c r="H160" s="31" t="s">
        <v>41</v>
      </c>
      <c r="I160" s="110" t="s">
        <v>41</v>
      </c>
      <c r="J160" s="110" t="s">
        <v>41</v>
      </c>
      <c r="K160" s="110" t="s">
        <v>41</v>
      </c>
      <c r="L160" s="110" t="s">
        <v>41</v>
      </c>
      <c r="M160" s="110" t="s">
        <v>41</v>
      </c>
      <c r="N160" s="110" t="s">
        <v>41</v>
      </c>
      <c r="O160" s="31" t="s">
        <v>41</v>
      </c>
      <c r="P160" s="31" t="s">
        <v>41</v>
      </c>
      <c r="Q160" s="31" t="s">
        <v>41</v>
      </c>
      <c r="R160" s="31" t="s">
        <v>41</v>
      </c>
      <c r="S160" s="31" t="s">
        <v>41</v>
      </c>
      <c r="T160" s="31" t="s">
        <v>41</v>
      </c>
      <c r="U160" s="31" t="s">
        <v>41</v>
      </c>
      <c r="V160" s="31" t="s">
        <v>41</v>
      </c>
      <c r="W160" s="31" t="s">
        <v>41</v>
      </c>
      <c r="X160" s="31" t="s">
        <v>41</v>
      </c>
      <c r="Y160" s="31" t="s">
        <v>41</v>
      </c>
      <c r="Z160" s="31" t="s">
        <v>41</v>
      </c>
      <c r="AA160" s="31" t="s">
        <v>41</v>
      </c>
      <c r="AB160" s="31" t="s">
        <v>41</v>
      </c>
      <c r="AC160" s="31" t="s">
        <v>41</v>
      </c>
      <c r="AD160" s="31" t="s">
        <v>41</v>
      </c>
      <c r="AE160" s="31" t="s">
        <v>41</v>
      </c>
      <c r="AF160" s="31" t="s">
        <v>41</v>
      </c>
      <c r="AG160" s="111"/>
      <c r="AQ160" s="34">
        <f t="shared" si="150"/>
        <v>28000</v>
      </c>
      <c r="AR160" s="34">
        <f t="shared" si="151"/>
        <v>0</v>
      </c>
    </row>
    <row r="161" spans="1:235" s="128" customFormat="1" ht="15.75" outlineLevel="2" x14ac:dyDescent="0.25">
      <c r="A161" s="124" t="s">
        <v>457</v>
      </c>
      <c r="B161" s="129" t="s">
        <v>458</v>
      </c>
      <c r="C161" s="58"/>
      <c r="D161" s="58">
        <v>6000</v>
      </c>
      <c r="E161" s="130"/>
      <c r="F161" s="58">
        <v>6000</v>
      </c>
      <c r="G161" s="58">
        <v>0</v>
      </c>
      <c r="H161" s="60" t="s">
        <v>55</v>
      </c>
      <c r="I161" s="131" t="s">
        <v>41</v>
      </c>
      <c r="J161" s="74">
        <v>44274</v>
      </c>
      <c r="K161" s="74">
        <f t="shared" ref="K161:K164" si="175">J161+10</f>
        <v>44284</v>
      </c>
      <c r="L161" s="74">
        <f t="shared" ref="L161:L164" si="176">K161+7</f>
        <v>44291</v>
      </c>
      <c r="M161" s="74">
        <f t="shared" ref="M161:M164" si="177">L161+10</f>
        <v>44301</v>
      </c>
      <c r="N161" s="74">
        <f t="shared" ref="N161:N162" si="178">M161+60</f>
        <v>44361</v>
      </c>
      <c r="O161" s="130"/>
      <c r="P161" s="130"/>
      <c r="Q161" s="130"/>
      <c r="R161" s="130"/>
      <c r="S161" s="130"/>
      <c r="T161" s="74">
        <f t="shared" ref="T161:T162" si="179">L161+2</f>
        <v>44293</v>
      </c>
      <c r="U161" s="74">
        <f t="shared" ref="U161:U164" si="180">M161+1</f>
        <v>44302</v>
      </c>
      <c r="V161" s="74">
        <f t="shared" ref="V161:V164" si="181">N161</f>
        <v>44361</v>
      </c>
      <c r="W161" s="74">
        <f t="shared" ref="W161:W162" si="182">N161+21</f>
        <v>44382</v>
      </c>
      <c r="X161" s="130"/>
      <c r="Y161" s="130"/>
      <c r="Z161" s="130"/>
      <c r="AA161" s="130"/>
      <c r="AB161" s="130"/>
      <c r="AC161" s="130"/>
      <c r="AD161" s="130"/>
      <c r="AE161" s="130"/>
      <c r="AF161" s="130"/>
      <c r="AQ161" s="34">
        <f t="shared" si="150"/>
        <v>6000</v>
      </c>
      <c r="AR161" s="34">
        <f t="shared" si="151"/>
        <v>0</v>
      </c>
    </row>
    <row r="162" spans="1:235" s="128" customFormat="1" ht="15.75" outlineLevel="2" x14ac:dyDescent="0.25">
      <c r="A162" s="124" t="s">
        <v>459</v>
      </c>
      <c r="B162" s="129" t="s">
        <v>460</v>
      </c>
      <c r="C162" s="58"/>
      <c r="D162" s="58">
        <v>6000</v>
      </c>
      <c r="E162" s="130"/>
      <c r="F162" s="58">
        <v>6000</v>
      </c>
      <c r="G162" s="58">
        <v>0</v>
      </c>
      <c r="H162" s="60" t="s">
        <v>55</v>
      </c>
      <c r="I162" s="131" t="s">
        <v>41</v>
      </c>
      <c r="J162" s="74">
        <v>44274</v>
      </c>
      <c r="K162" s="74">
        <f t="shared" si="175"/>
        <v>44284</v>
      </c>
      <c r="L162" s="74">
        <f t="shared" si="176"/>
        <v>44291</v>
      </c>
      <c r="M162" s="74">
        <f t="shared" si="177"/>
        <v>44301</v>
      </c>
      <c r="N162" s="74">
        <f t="shared" si="178"/>
        <v>44361</v>
      </c>
      <c r="O162" s="130"/>
      <c r="P162" s="130"/>
      <c r="Q162" s="130"/>
      <c r="R162" s="130"/>
      <c r="S162" s="130"/>
      <c r="T162" s="74">
        <f t="shared" si="179"/>
        <v>44293</v>
      </c>
      <c r="U162" s="74">
        <f t="shared" si="180"/>
        <v>44302</v>
      </c>
      <c r="V162" s="74">
        <f t="shared" si="181"/>
        <v>44361</v>
      </c>
      <c r="W162" s="74">
        <f t="shared" si="182"/>
        <v>44382</v>
      </c>
      <c r="X162" s="130"/>
      <c r="Y162" s="130"/>
      <c r="Z162" s="130"/>
      <c r="AA162" s="130"/>
      <c r="AB162" s="130"/>
      <c r="AC162" s="130"/>
      <c r="AD162" s="130"/>
      <c r="AE162" s="130"/>
      <c r="AF162" s="130"/>
      <c r="AQ162" s="34">
        <f t="shared" si="150"/>
        <v>6000</v>
      </c>
      <c r="AR162" s="34">
        <f t="shared" si="151"/>
        <v>0</v>
      </c>
    </row>
    <row r="163" spans="1:235" s="112" customFormat="1" ht="15.75" outlineLevel="2" x14ac:dyDescent="0.2">
      <c r="A163" s="124" t="s">
        <v>461</v>
      </c>
      <c r="B163" s="78" t="s">
        <v>462</v>
      </c>
      <c r="C163" s="58">
        <v>0</v>
      </c>
      <c r="D163" s="58">
        <f t="shared" ref="D163:D164" si="183">E163+F163+G163</f>
        <v>8000</v>
      </c>
      <c r="E163" s="58">
        <v>0</v>
      </c>
      <c r="F163" s="58">
        <v>8000</v>
      </c>
      <c r="G163" s="58">
        <v>0</v>
      </c>
      <c r="H163" s="60" t="s">
        <v>55</v>
      </c>
      <c r="I163" s="74">
        <v>44317</v>
      </c>
      <c r="J163" s="74">
        <f t="shared" ref="J163:J164" si="184">I163+5</f>
        <v>44322</v>
      </c>
      <c r="K163" s="74">
        <f t="shared" si="175"/>
        <v>44332</v>
      </c>
      <c r="L163" s="74">
        <f t="shared" si="176"/>
        <v>44339</v>
      </c>
      <c r="M163" s="74">
        <f t="shared" si="177"/>
        <v>44349</v>
      </c>
      <c r="N163" s="74">
        <f t="shared" ref="N163:N164" si="185">M163+90</f>
        <v>44439</v>
      </c>
      <c r="O163" s="74"/>
      <c r="P163" s="74"/>
      <c r="Q163" s="74"/>
      <c r="R163" s="74"/>
      <c r="S163" s="74"/>
      <c r="T163" s="74" t="s">
        <v>55</v>
      </c>
      <c r="U163" s="74">
        <f t="shared" si="180"/>
        <v>44350</v>
      </c>
      <c r="V163" s="74">
        <f t="shared" si="181"/>
        <v>44439</v>
      </c>
      <c r="W163" s="74" t="s">
        <v>55</v>
      </c>
      <c r="X163" s="58"/>
      <c r="Y163" s="58"/>
      <c r="Z163" s="58"/>
      <c r="AA163" s="58"/>
      <c r="AB163" s="58"/>
      <c r="AC163" s="58"/>
      <c r="AD163" s="58"/>
      <c r="AE163" s="58"/>
      <c r="AF163" s="58"/>
      <c r="AG163" s="113"/>
      <c r="AQ163" s="34">
        <f t="shared" si="150"/>
        <v>8000</v>
      </c>
      <c r="AR163" s="34">
        <f t="shared" si="151"/>
        <v>0</v>
      </c>
    </row>
    <row r="164" spans="1:235" s="112" customFormat="1" ht="15.75" outlineLevel="2" x14ac:dyDescent="0.2">
      <c r="A164" s="124" t="s">
        <v>463</v>
      </c>
      <c r="B164" s="78" t="s">
        <v>464</v>
      </c>
      <c r="C164" s="58">
        <v>0</v>
      </c>
      <c r="D164" s="58">
        <f t="shared" si="183"/>
        <v>8000</v>
      </c>
      <c r="E164" s="58">
        <v>0</v>
      </c>
      <c r="F164" s="58">
        <v>8000</v>
      </c>
      <c r="G164" s="58">
        <v>0</v>
      </c>
      <c r="H164" s="60" t="s">
        <v>55</v>
      </c>
      <c r="I164" s="74">
        <v>44317</v>
      </c>
      <c r="J164" s="74">
        <f t="shared" si="184"/>
        <v>44322</v>
      </c>
      <c r="K164" s="74">
        <f t="shared" si="175"/>
        <v>44332</v>
      </c>
      <c r="L164" s="74">
        <f t="shared" si="176"/>
        <v>44339</v>
      </c>
      <c r="M164" s="74">
        <f t="shared" si="177"/>
        <v>44349</v>
      </c>
      <c r="N164" s="74">
        <f t="shared" si="185"/>
        <v>44439</v>
      </c>
      <c r="O164" s="74"/>
      <c r="P164" s="74"/>
      <c r="Q164" s="74"/>
      <c r="R164" s="74"/>
      <c r="S164" s="74"/>
      <c r="T164" s="74" t="s">
        <v>55</v>
      </c>
      <c r="U164" s="74">
        <f t="shared" si="180"/>
        <v>44350</v>
      </c>
      <c r="V164" s="74">
        <f t="shared" si="181"/>
        <v>44439</v>
      </c>
      <c r="W164" s="74" t="s">
        <v>55</v>
      </c>
      <c r="X164" s="58"/>
      <c r="Y164" s="58"/>
      <c r="Z164" s="58"/>
      <c r="AA164" s="58"/>
      <c r="AB164" s="58"/>
      <c r="AC164" s="58"/>
      <c r="AD164" s="58"/>
      <c r="AE164" s="58"/>
      <c r="AF164" s="58"/>
      <c r="AG164" s="113"/>
      <c r="AQ164" s="34">
        <f t="shared" si="150"/>
        <v>8000</v>
      </c>
      <c r="AR164" s="34">
        <f t="shared" si="151"/>
        <v>0</v>
      </c>
    </row>
    <row r="165" spans="1:235" s="54" customFormat="1" ht="15.75" outlineLevel="1" x14ac:dyDescent="0.2">
      <c r="A165" s="101" t="s">
        <v>465</v>
      </c>
      <c r="B165" s="29" t="s">
        <v>466</v>
      </c>
      <c r="C165" s="31">
        <f>SUM(C166:C176)</f>
        <v>6.3395000000000001</v>
      </c>
      <c r="D165" s="31">
        <f>SUM(D166:D176)</f>
        <v>76500</v>
      </c>
      <c r="E165" s="31">
        <f>SUM(E166:E176)</f>
        <v>0</v>
      </c>
      <c r="F165" s="31">
        <f>SUM(F166:F176)</f>
        <v>76500</v>
      </c>
      <c r="G165" s="31">
        <f>SUM(G166:G176)</f>
        <v>0</v>
      </c>
      <c r="H165" s="72" t="s">
        <v>41</v>
      </c>
      <c r="I165" s="72" t="s">
        <v>41</v>
      </c>
      <c r="J165" s="72" t="s">
        <v>41</v>
      </c>
      <c r="K165" s="72" t="s">
        <v>41</v>
      </c>
      <c r="L165" s="72" t="s">
        <v>41</v>
      </c>
      <c r="M165" s="72" t="s">
        <v>41</v>
      </c>
      <c r="N165" s="72" t="s">
        <v>41</v>
      </c>
      <c r="O165" s="72" t="s">
        <v>41</v>
      </c>
      <c r="P165" s="72" t="s">
        <v>41</v>
      </c>
      <c r="Q165" s="72" t="s">
        <v>41</v>
      </c>
      <c r="R165" s="72" t="s">
        <v>41</v>
      </c>
      <c r="S165" s="72" t="s">
        <v>41</v>
      </c>
      <c r="T165" s="72" t="s">
        <v>41</v>
      </c>
      <c r="U165" s="72" t="s">
        <v>41</v>
      </c>
      <c r="V165" s="72" t="s">
        <v>41</v>
      </c>
      <c r="W165" s="72" t="s">
        <v>41</v>
      </c>
      <c r="X165" s="52" t="s">
        <v>41</v>
      </c>
      <c r="Y165" s="52" t="s">
        <v>41</v>
      </c>
      <c r="Z165" s="52" t="s">
        <v>41</v>
      </c>
      <c r="AA165" s="52" t="s">
        <v>41</v>
      </c>
      <c r="AB165" s="52" t="s">
        <v>41</v>
      </c>
      <c r="AC165" s="52" t="s">
        <v>41</v>
      </c>
      <c r="AD165" s="52" t="s">
        <v>41</v>
      </c>
      <c r="AE165" s="52" t="s">
        <v>41</v>
      </c>
      <c r="AF165" s="52" t="s">
        <v>41</v>
      </c>
      <c r="AG165" s="53"/>
      <c r="AQ165" s="34">
        <f t="shared" si="150"/>
        <v>76500</v>
      </c>
      <c r="AR165" s="34">
        <f t="shared" si="151"/>
        <v>0</v>
      </c>
    </row>
    <row r="166" spans="1:235" s="134" customFormat="1" ht="15.75" outlineLevel="2" x14ac:dyDescent="0.2">
      <c r="A166" s="124" t="s">
        <v>467</v>
      </c>
      <c r="B166" s="63" t="s">
        <v>468</v>
      </c>
      <c r="C166" s="58">
        <v>1.5</v>
      </c>
      <c r="D166" s="58">
        <f>SUM(E166:G166)</f>
        <v>2500</v>
      </c>
      <c r="E166" s="58">
        <v>0</v>
      </c>
      <c r="F166" s="58">
        <v>2500</v>
      </c>
      <c r="G166" s="59">
        <v>0</v>
      </c>
      <c r="H166" s="60" t="s">
        <v>55</v>
      </c>
      <c r="I166" s="74">
        <v>44273</v>
      </c>
      <c r="J166" s="74">
        <f>I166+5</f>
        <v>44278</v>
      </c>
      <c r="K166" s="74">
        <f>J166+10</f>
        <v>44288</v>
      </c>
      <c r="L166" s="74">
        <f>K166+7</f>
        <v>44295</v>
      </c>
      <c r="M166" s="74">
        <f>L166+10</f>
        <v>44305</v>
      </c>
      <c r="N166" s="74">
        <f>M166+120</f>
        <v>44425</v>
      </c>
      <c r="O166" s="74"/>
      <c r="P166" s="74"/>
      <c r="Q166" s="74"/>
      <c r="R166" s="74"/>
      <c r="S166" s="74"/>
      <c r="T166" s="74" t="s">
        <v>55</v>
      </c>
      <c r="U166" s="74">
        <f>M166+1</f>
        <v>44306</v>
      </c>
      <c r="V166" s="74">
        <f>N166</f>
        <v>44425</v>
      </c>
      <c r="W166" s="74" t="s">
        <v>55</v>
      </c>
      <c r="X166" s="58"/>
      <c r="Y166" s="58"/>
      <c r="Z166" s="58"/>
      <c r="AA166" s="58"/>
      <c r="AB166" s="58"/>
      <c r="AC166" s="58"/>
      <c r="AD166" s="58"/>
      <c r="AE166" s="58"/>
      <c r="AF166" s="58"/>
      <c r="AQ166" s="34">
        <f t="shared" si="150"/>
        <v>2500</v>
      </c>
      <c r="AR166" s="34">
        <f t="shared" si="151"/>
        <v>0</v>
      </c>
    </row>
    <row r="167" spans="1:235" s="134" customFormat="1" ht="15.75" outlineLevel="2" x14ac:dyDescent="0.2">
      <c r="A167" s="124" t="s">
        <v>469</v>
      </c>
      <c r="B167" s="63" t="s">
        <v>470</v>
      </c>
      <c r="C167" s="58">
        <v>2</v>
      </c>
      <c r="D167" s="96">
        <f>SUM(E167:G167)</f>
        <v>4000</v>
      </c>
      <c r="E167" s="58">
        <v>0</v>
      </c>
      <c r="F167" s="96">
        <v>4000</v>
      </c>
      <c r="G167" s="59">
        <v>0</v>
      </c>
      <c r="H167" s="60" t="s">
        <v>55</v>
      </c>
      <c r="I167" s="74">
        <v>44274</v>
      </c>
      <c r="J167" s="74">
        <f>I167+5</f>
        <v>44279</v>
      </c>
      <c r="K167" s="74">
        <f>J167+10</f>
        <v>44289</v>
      </c>
      <c r="L167" s="74">
        <f>K167+7</f>
        <v>44296</v>
      </c>
      <c r="M167" s="74">
        <f>L167+10</f>
        <v>44306</v>
      </c>
      <c r="N167" s="74">
        <f>M167+120</f>
        <v>44426</v>
      </c>
      <c r="O167" s="74"/>
      <c r="P167" s="74"/>
      <c r="Q167" s="74"/>
      <c r="R167" s="74"/>
      <c r="S167" s="74"/>
      <c r="T167" s="74" t="s">
        <v>55</v>
      </c>
      <c r="U167" s="74">
        <f>M167+1</f>
        <v>44307</v>
      </c>
      <c r="V167" s="74">
        <f>N167</f>
        <v>44426</v>
      </c>
      <c r="W167" s="74" t="s">
        <v>55</v>
      </c>
      <c r="X167" s="58"/>
      <c r="Y167" s="58"/>
      <c r="Z167" s="58"/>
      <c r="AA167" s="58"/>
      <c r="AB167" s="58"/>
      <c r="AC167" s="58"/>
      <c r="AD167" s="58"/>
      <c r="AE167" s="58"/>
      <c r="AF167" s="58"/>
      <c r="AG167" s="126" t="s">
        <v>471</v>
      </c>
      <c r="AQ167" s="34">
        <f t="shared" si="150"/>
        <v>4000</v>
      </c>
      <c r="AR167" s="34">
        <f t="shared" si="151"/>
        <v>0</v>
      </c>
    </row>
    <row r="168" spans="1:235" s="91" customFormat="1" ht="15.75" outlineLevel="2" x14ac:dyDescent="0.25">
      <c r="A168" s="124" t="s">
        <v>472</v>
      </c>
      <c r="B168" s="57" t="s">
        <v>473</v>
      </c>
      <c r="C168" s="58">
        <v>2.8395000000000001</v>
      </c>
      <c r="D168" s="58">
        <f>SUM(E168:G168)</f>
        <v>18000</v>
      </c>
      <c r="E168" s="58">
        <v>0</v>
      </c>
      <c r="F168" s="58">
        <v>18000</v>
      </c>
      <c r="G168" s="58">
        <v>0</v>
      </c>
      <c r="H168" s="60" t="s">
        <v>163</v>
      </c>
      <c r="I168" s="74">
        <v>44348</v>
      </c>
      <c r="J168" s="74">
        <f>I168+5</f>
        <v>44353</v>
      </c>
      <c r="K168" s="74">
        <f t="shared" ref="K168" si="186">J168+10</f>
        <v>44363</v>
      </c>
      <c r="L168" s="74">
        <f t="shared" ref="L168" si="187">K168+7</f>
        <v>44370</v>
      </c>
      <c r="M168" s="74">
        <f t="shared" ref="M168" si="188">L168+10</f>
        <v>44380</v>
      </c>
      <c r="N168" s="74">
        <f>M168+120</f>
        <v>44500</v>
      </c>
      <c r="O168" s="74"/>
      <c r="P168" s="74"/>
      <c r="Q168" s="74"/>
      <c r="R168" s="74"/>
      <c r="S168" s="74"/>
      <c r="T168" s="74">
        <f t="shared" ref="T168" si="189">L168+2</f>
        <v>44372</v>
      </c>
      <c r="U168" s="74">
        <f t="shared" ref="U168" si="190">M168+1</f>
        <v>44381</v>
      </c>
      <c r="V168" s="74">
        <v>44500</v>
      </c>
      <c r="W168" s="74">
        <f t="shared" ref="W168" si="191">N168+10</f>
        <v>44510</v>
      </c>
      <c r="X168" s="58"/>
      <c r="Y168" s="58"/>
      <c r="Z168" s="58"/>
      <c r="AA168" s="58"/>
      <c r="AB168" s="58"/>
      <c r="AC168" s="58"/>
      <c r="AD168" s="58"/>
      <c r="AE168" s="58"/>
      <c r="AF168" s="58"/>
      <c r="AG168" s="89" t="s">
        <v>474</v>
      </c>
      <c r="AH168" s="90"/>
      <c r="AI168" s="90"/>
      <c r="AJ168" s="90"/>
      <c r="AK168" s="90"/>
      <c r="AL168" s="90"/>
      <c r="AM168" s="90"/>
      <c r="AN168" s="90"/>
      <c r="AO168" s="90"/>
      <c r="AP168" s="90"/>
      <c r="AQ168" s="34">
        <f t="shared" si="150"/>
        <v>18000</v>
      </c>
      <c r="AR168" s="34">
        <f t="shared" si="151"/>
        <v>0</v>
      </c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  <c r="HN168" s="90"/>
      <c r="HO168" s="90"/>
      <c r="HP168" s="90"/>
      <c r="HQ168" s="90"/>
      <c r="HR168" s="90"/>
      <c r="HS168" s="90"/>
      <c r="HT168" s="90"/>
      <c r="HU168" s="90"/>
      <c r="HV168" s="90"/>
      <c r="HW168" s="90"/>
      <c r="HX168" s="90"/>
      <c r="HY168" s="90"/>
      <c r="HZ168" s="90"/>
      <c r="IA168" s="90"/>
    </row>
    <row r="169" spans="1:235" s="136" customFormat="1" ht="30" outlineLevel="2" x14ac:dyDescent="0.2">
      <c r="A169" s="124" t="s">
        <v>475</v>
      </c>
      <c r="B169" s="63" t="s">
        <v>476</v>
      </c>
      <c r="C169" s="58">
        <v>0</v>
      </c>
      <c r="D169" s="58">
        <f>SUM(E169:G169)</f>
        <v>10000</v>
      </c>
      <c r="E169" s="58">
        <v>0</v>
      </c>
      <c r="F169" s="58">
        <v>10000</v>
      </c>
      <c r="G169" s="59">
        <v>0</v>
      </c>
      <c r="H169" s="60" t="s">
        <v>214</v>
      </c>
      <c r="I169" s="74">
        <v>44349</v>
      </c>
      <c r="J169" s="74">
        <f>I169+5</f>
        <v>44354</v>
      </c>
      <c r="K169" s="74">
        <f>J169+10</f>
        <v>44364</v>
      </c>
      <c r="L169" s="74">
        <f>K169+7</f>
        <v>44371</v>
      </c>
      <c r="M169" s="74">
        <f>L169+10</f>
        <v>44381</v>
      </c>
      <c r="N169" s="74">
        <f>M169+120</f>
        <v>44501</v>
      </c>
      <c r="O169" s="74"/>
      <c r="P169" s="74"/>
      <c r="Q169" s="74"/>
      <c r="R169" s="74"/>
      <c r="S169" s="74"/>
      <c r="T169" s="74">
        <f>L169+2</f>
        <v>44373</v>
      </c>
      <c r="U169" s="74">
        <f>M169+1</f>
        <v>44382</v>
      </c>
      <c r="V169" s="74">
        <f>N169</f>
        <v>44501</v>
      </c>
      <c r="W169" s="74">
        <f>N169+10</f>
        <v>44511</v>
      </c>
      <c r="X169" s="58"/>
      <c r="Y169" s="58"/>
      <c r="Z169" s="58"/>
      <c r="AA169" s="58"/>
      <c r="AB169" s="58"/>
      <c r="AC169" s="58"/>
      <c r="AD169" s="58"/>
      <c r="AE169" s="58"/>
      <c r="AF169" s="58"/>
      <c r="AG169" s="135" t="s">
        <v>477</v>
      </c>
      <c r="AQ169" s="34">
        <f t="shared" si="150"/>
        <v>10000</v>
      </c>
      <c r="AR169" s="34">
        <f t="shared" si="151"/>
        <v>0</v>
      </c>
    </row>
    <row r="170" spans="1:235" customFormat="1" ht="15.75" outlineLevel="2" x14ac:dyDescent="0.25">
      <c r="A170" s="124" t="s">
        <v>478</v>
      </c>
      <c r="B170" s="137" t="s">
        <v>479</v>
      </c>
      <c r="C170" s="58"/>
      <c r="D170" s="58">
        <v>6000</v>
      </c>
      <c r="E170" s="81"/>
      <c r="F170" s="58">
        <v>6000</v>
      </c>
      <c r="G170" s="58">
        <v>0</v>
      </c>
      <c r="H170" s="60" t="s">
        <v>55</v>
      </c>
      <c r="I170" s="127" t="s">
        <v>41</v>
      </c>
      <c r="J170" s="74">
        <v>44277</v>
      </c>
      <c r="K170" s="74">
        <f t="shared" ref="K170:K176" si="192">J170+10</f>
        <v>44287</v>
      </c>
      <c r="L170" s="74">
        <f t="shared" ref="L170:L176" si="193">K170+7</f>
        <v>44294</v>
      </c>
      <c r="M170" s="74">
        <f t="shared" ref="M170:M176" si="194">L170+10</f>
        <v>44304</v>
      </c>
      <c r="N170" s="82">
        <f t="shared" ref="N170:N175" si="195">M170+60</f>
        <v>44364</v>
      </c>
      <c r="O170" s="81"/>
      <c r="P170" s="81"/>
      <c r="Q170" s="81"/>
      <c r="R170" s="81"/>
      <c r="S170" s="81"/>
      <c r="T170" s="74">
        <f t="shared" ref="T170:T175" si="196">L170+2</f>
        <v>44296</v>
      </c>
      <c r="U170" s="74">
        <f t="shared" ref="U170:U176" si="197">M170+1</f>
        <v>44305</v>
      </c>
      <c r="V170" s="74">
        <f t="shared" ref="V170:V176" si="198">N170</f>
        <v>44364</v>
      </c>
      <c r="W170" s="74">
        <f t="shared" ref="W170:W175" si="199">N170+21</f>
        <v>44385</v>
      </c>
      <c r="X170" s="81"/>
      <c r="Y170" s="81"/>
      <c r="Z170" s="81"/>
      <c r="AA170" s="81"/>
      <c r="AB170" s="81"/>
      <c r="AC170" s="81"/>
      <c r="AD170" s="81"/>
      <c r="AE170" s="81"/>
      <c r="AF170" s="81"/>
      <c r="AQ170" s="34">
        <f t="shared" si="150"/>
        <v>6000</v>
      </c>
      <c r="AR170" s="34">
        <f t="shared" si="151"/>
        <v>0</v>
      </c>
    </row>
    <row r="171" spans="1:235" customFormat="1" ht="15.75" outlineLevel="2" x14ac:dyDescent="0.25">
      <c r="A171" s="124" t="s">
        <v>480</v>
      </c>
      <c r="B171" s="137" t="s">
        <v>481</v>
      </c>
      <c r="C171" s="58"/>
      <c r="D171" s="58">
        <v>6000</v>
      </c>
      <c r="E171" s="81"/>
      <c r="F171" s="58">
        <v>6000</v>
      </c>
      <c r="G171" s="58">
        <v>0</v>
      </c>
      <c r="H171" s="60" t="s">
        <v>55</v>
      </c>
      <c r="I171" s="127" t="s">
        <v>41</v>
      </c>
      <c r="J171" s="74">
        <v>44277</v>
      </c>
      <c r="K171" s="74">
        <f t="shared" si="192"/>
        <v>44287</v>
      </c>
      <c r="L171" s="74">
        <f t="shared" si="193"/>
        <v>44294</v>
      </c>
      <c r="M171" s="74">
        <f t="shared" si="194"/>
        <v>44304</v>
      </c>
      <c r="N171" s="82">
        <f t="shared" si="195"/>
        <v>44364</v>
      </c>
      <c r="O171" s="81"/>
      <c r="P171" s="81"/>
      <c r="Q171" s="81"/>
      <c r="R171" s="81"/>
      <c r="S171" s="81"/>
      <c r="T171" s="74">
        <f t="shared" si="196"/>
        <v>44296</v>
      </c>
      <c r="U171" s="74">
        <f t="shared" si="197"/>
        <v>44305</v>
      </c>
      <c r="V171" s="74">
        <f t="shared" si="198"/>
        <v>44364</v>
      </c>
      <c r="W171" s="74">
        <f t="shared" si="199"/>
        <v>44385</v>
      </c>
      <c r="X171" s="81"/>
      <c r="Y171" s="81"/>
      <c r="Z171" s="81"/>
      <c r="AA171" s="81"/>
      <c r="AB171" s="81"/>
      <c r="AC171" s="81"/>
      <c r="AD171" s="81"/>
      <c r="AE171" s="81"/>
      <c r="AF171" s="81"/>
      <c r="AQ171" s="34">
        <f t="shared" si="150"/>
        <v>6000</v>
      </c>
      <c r="AR171" s="34">
        <f t="shared" si="151"/>
        <v>0</v>
      </c>
    </row>
    <row r="172" spans="1:235" customFormat="1" ht="15.75" outlineLevel="2" x14ac:dyDescent="0.25">
      <c r="A172" s="124" t="s">
        <v>482</v>
      </c>
      <c r="B172" s="137" t="s">
        <v>483</v>
      </c>
      <c r="C172" s="58"/>
      <c r="D172" s="58">
        <v>6000</v>
      </c>
      <c r="E172" s="81"/>
      <c r="F172" s="58">
        <v>6000</v>
      </c>
      <c r="G172" s="58">
        <v>0</v>
      </c>
      <c r="H172" s="60" t="s">
        <v>55</v>
      </c>
      <c r="I172" s="127" t="s">
        <v>41</v>
      </c>
      <c r="J172" s="74">
        <v>44278</v>
      </c>
      <c r="K172" s="74">
        <f t="shared" si="192"/>
        <v>44288</v>
      </c>
      <c r="L172" s="74">
        <f t="shared" si="193"/>
        <v>44295</v>
      </c>
      <c r="M172" s="74">
        <f t="shared" si="194"/>
        <v>44305</v>
      </c>
      <c r="N172" s="82">
        <f t="shared" si="195"/>
        <v>44365</v>
      </c>
      <c r="O172" s="81"/>
      <c r="P172" s="81"/>
      <c r="Q172" s="81"/>
      <c r="R172" s="81"/>
      <c r="S172" s="81"/>
      <c r="T172" s="74">
        <f t="shared" si="196"/>
        <v>44297</v>
      </c>
      <c r="U172" s="74">
        <f t="shared" si="197"/>
        <v>44306</v>
      </c>
      <c r="V172" s="74">
        <f t="shared" si="198"/>
        <v>44365</v>
      </c>
      <c r="W172" s="74">
        <f t="shared" si="199"/>
        <v>44386</v>
      </c>
      <c r="X172" s="81"/>
      <c r="Y172" s="81"/>
      <c r="Z172" s="81"/>
      <c r="AA172" s="81"/>
      <c r="AB172" s="81"/>
      <c r="AC172" s="81"/>
      <c r="AD172" s="81"/>
      <c r="AE172" s="81"/>
      <c r="AF172" s="81"/>
      <c r="AQ172" s="34">
        <f t="shared" si="150"/>
        <v>6000</v>
      </c>
      <c r="AR172" s="34">
        <f t="shared" si="151"/>
        <v>0</v>
      </c>
    </row>
    <row r="173" spans="1:235" customFormat="1" ht="15.75" outlineLevel="2" x14ac:dyDescent="0.25">
      <c r="A173" s="124" t="s">
        <v>484</v>
      </c>
      <c r="B173" s="137" t="s">
        <v>485</v>
      </c>
      <c r="C173" s="58"/>
      <c r="D173" s="58">
        <v>6000</v>
      </c>
      <c r="E173" s="81"/>
      <c r="F173" s="58">
        <v>6000</v>
      </c>
      <c r="G173" s="58">
        <v>0</v>
      </c>
      <c r="H173" s="60" t="s">
        <v>55</v>
      </c>
      <c r="I173" s="127" t="s">
        <v>41</v>
      </c>
      <c r="J173" s="74">
        <v>44278</v>
      </c>
      <c r="K173" s="74">
        <f t="shared" si="192"/>
        <v>44288</v>
      </c>
      <c r="L173" s="74">
        <f t="shared" si="193"/>
        <v>44295</v>
      </c>
      <c r="M173" s="74">
        <f t="shared" si="194"/>
        <v>44305</v>
      </c>
      <c r="N173" s="82">
        <f t="shared" si="195"/>
        <v>44365</v>
      </c>
      <c r="O173" s="81"/>
      <c r="P173" s="81"/>
      <c r="Q173" s="81"/>
      <c r="R173" s="81"/>
      <c r="S173" s="81"/>
      <c r="T173" s="74">
        <f t="shared" si="196"/>
        <v>44297</v>
      </c>
      <c r="U173" s="74">
        <f t="shared" si="197"/>
        <v>44306</v>
      </c>
      <c r="V173" s="74">
        <f t="shared" si="198"/>
        <v>44365</v>
      </c>
      <c r="W173" s="74">
        <f t="shared" si="199"/>
        <v>44386</v>
      </c>
      <c r="X173" s="81"/>
      <c r="Y173" s="81"/>
      <c r="Z173" s="81"/>
      <c r="AA173" s="81"/>
      <c r="AB173" s="81"/>
      <c r="AC173" s="81"/>
      <c r="AD173" s="81"/>
      <c r="AE173" s="81"/>
      <c r="AF173" s="81"/>
      <c r="AQ173" s="34">
        <f t="shared" si="150"/>
        <v>6000</v>
      </c>
      <c r="AR173" s="34">
        <f t="shared" si="151"/>
        <v>0</v>
      </c>
    </row>
    <row r="174" spans="1:235" customFormat="1" ht="15.75" outlineLevel="2" x14ac:dyDescent="0.25">
      <c r="A174" s="124" t="s">
        <v>486</v>
      </c>
      <c r="B174" s="137" t="s">
        <v>487</v>
      </c>
      <c r="C174" s="58"/>
      <c r="D174" s="58">
        <v>6000</v>
      </c>
      <c r="E174" s="81"/>
      <c r="F174" s="58">
        <v>6000</v>
      </c>
      <c r="G174" s="58">
        <v>0</v>
      </c>
      <c r="H174" s="60" t="s">
        <v>55</v>
      </c>
      <c r="I174" s="127" t="s">
        <v>41</v>
      </c>
      <c r="J174" s="74">
        <v>44278</v>
      </c>
      <c r="K174" s="74">
        <f t="shared" si="192"/>
        <v>44288</v>
      </c>
      <c r="L174" s="74">
        <f t="shared" si="193"/>
        <v>44295</v>
      </c>
      <c r="M174" s="74">
        <f t="shared" si="194"/>
        <v>44305</v>
      </c>
      <c r="N174" s="82">
        <f t="shared" si="195"/>
        <v>44365</v>
      </c>
      <c r="O174" s="81"/>
      <c r="P174" s="81"/>
      <c r="Q174" s="81"/>
      <c r="R174" s="81"/>
      <c r="S174" s="81"/>
      <c r="T174" s="74">
        <f t="shared" si="196"/>
        <v>44297</v>
      </c>
      <c r="U174" s="74">
        <f t="shared" si="197"/>
        <v>44306</v>
      </c>
      <c r="V174" s="74">
        <f t="shared" si="198"/>
        <v>44365</v>
      </c>
      <c r="W174" s="74">
        <f t="shared" si="199"/>
        <v>44386</v>
      </c>
      <c r="X174" s="81"/>
      <c r="Y174" s="81"/>
      <c r="Z174" s="81"/>
      <c r="AA174" s="81"/>
      <c r="AB174" s="81"/>
      <c r="AC174" s="81"/>
      <c r="AD174" s="81"/>
      <c r="AE174" s="81"/>
      <c r="AF174" s="81"/>
      <c r="AQ174" s="34">
        <f t="shared" si="150"/>
        <v>6000</v>
      </c>
      <c r="AR174" s="34">
        <f t="shared" si="151"/>
        <v>0</v>
      </c>
    </row>
    <row r="175" spans="1:235" customFormat="1" ht="15.75" outlineLevel="2" x14ac:dyDescent="0.25">
      <c r="A175" s="124" t="s">
        <v>488</v>
      </c>
      <c r="B175" s="137" t="s">
        <v>489</v>
      </c>
      <c r="C175" s="58"/>
      <c r="D175" s="58">
        <v>6000</v>
      </c>
      <c r="E175" s="81"/>
      <c r="F175" s="58">
        <v>6000</v>
      </c>
      <c r="G175" s="58">
        <v>0</v>
      </c>
      <c r="H175" s="60" t="s">
        <v>55</v>
      </c>
      <c r="I175" s="127" t="s">
        <v>41</v>
      </c>
      <c r="J175" s="74">
        <v>44278</v>
      </c>
      <c r="K175" s="74">
        <f t="shared" si="192"/>
        <v>44288</v>
      </c>
      <c r="L175" s="74">
        <f t="shared" si="193"/>
        <v>44295</v>
      </c>
      <c r="M175" s="74">
        <f t="shared" si="194"/>
        <v>44305</v>
      </c>
      <c r="N175" s="82">
        <f t="shared" si="195"/>
        <v>44365</v>
      </c>
      <c r="O175" s="81"/>
      <c r="P175" s="81"/>
      <c r="Q175" s="81"/>
      <c r="R175" s="81"/>
      <c r="S175" s="81"/>
      <c r="T175" s="74">
        <f t="shared" si="196"/>
        <v>44297</v>
      </c>
      <c r="U175" s="74">
        <f t="shared" si="197"/>
        <v>44306</v>
      </c>
      <c r="V175" s="74">
        <f t="shared" si="198"/>
        <v>44365</v>
      </c>
      <c r="W175" s="74">
        <f t="shared" si="199"/>
        <v>44386</v>
      </c>
      <c r="X175" s="81"/>
      <c r="Y175" s="81"/>
      <c r="Z175" s="81"/>
      <c r="AA175" s="81"/>
      <c r="AB175" s="81"/>
      <c r="AC175" s="81"/>
      <c r="AD175" s="81"/>
      <c r="AE175" s="81"/>
      <c r="AF175" s="81"/>
      <c r="AQ175" s="34">
        <f t="shared" si="150"/>
        <v>6000</v>
      </c>
      <c r="AR175" s="34">
        <f t="shared" si="151"/>
        <v>0</v>
      </c>
    </row>
    <row r="176" spans="1:235" ht="15.75" outlineLevel="2" x14ac:dyDescent="0.2">
      <c r="A176" s="124" t="s">
        <v>490</v>
      </c>
      <c r="B176" s="78" t="s">
        <v>491</v>
      </c>
      <c r="C176" s="58">
        <v>0</v>
      </c>
      <c r="D176" s="58">
        <f t="shared" ref="D176" si="200">E176+F176+G176</f>
        <v>6000</v>
      </c>
      <c r="E176" s="58">
        <v>0</v>
      </c>
      <c r="F176" s="58">
        <v>6000</v>
      </c>
      <c r="G176" s="58">
        <v>0</v>
      </c>
      <c r="H176" s="60" t="s">
        <v>55</v>
      </c>
      <c r="I176" s="74">
        <v>44317</v>
      </c>
      <c r="J176" s="74">
        <f t="shared" ref="J176" si="201">I176+5</f>
        <v>44322</v>
      </c>
      <c r="K176" s="74">
        <f t="shared" si="192"/>
        <v>44332</v>
      </c>
      <c r="L176" s="74">
        <f t="shared" si="193"/>
        <v>44339</v>
      </c>
      <c r="M176" s="74">
        <f t="shared" si="194"/>
        <v>44349</v>
      </c>
      <c r="N176" s="74">
        <f t="shared" ref="N176" si="202">M176+90</f>
        <v>44439</v>
      </c>
      <c r="O176" s="74"/>
      <c r="P176" s="74"/>
      <c r="Q176" s="74"/>
      <c r="R176" s="74"/>
      <c r="S176" s="74"/>
      <c r="T176" s="74" t="s">
        <v>55</v>
      </c>
      <c r="U176" s="74">
        <f t="shared" si="197"/>
        <v>44350</v>
      </c>
      <c r="V176" s="74">
        <f t="shared" si="198"/>
        <v>44439</v>
      </c>
      <c r="W176" s="74" t="s">
        <v>55</v>
      </c>
      <c r="X176" s="58"/>
      <c r="Y176" s="58"/>
      <c r="Z176" s="58"/>
      <c r="AA176" s="58"/>
      <c r="AB176" s="58"/>
      <c r="AC176" s="58"/>
      <c r="AD176" s="58"/>
      <c r="AE176" s="58"/>
      <c r="AF176" s="58"/>
      <c r="AQ176" s="34">
        <f t="shared" si="150"/>
        <v>6000</v>
      </c>
      <c r="AR176" s="34">
        <f t="shared" si="151"/>
        <v>0</v>
      </c>
    </row>
    <row r="177" spans="1:44" s="140" customFormat="1" ht="31.5" x14ac:dyDescent="0.2">
      <c r="A177" s="46" t="s">
        <v>492</v>
      </c>
      <c r="B177" s="35" t="s">
        <v>493</v>
      </c>
      <c r="C177" s="47">
        <f>C178+C185+C190+C207+C212+C219+C222+C229+C231+C240+C245+C252+C257+C262+C276+C283+C299+C306+C314+C323+C330</f>
        <v>185.86</v>
      </c>
      <c r="D177" s="47">
        <f>D178+D185+D190+D207+D212+D219+D222+D229+D231+D240+D245+D252+D257+D262+D276+D283+D299+D306+D314+D323+D330</f>
        <v>148579.78650000002</v>
      </c>
      <c r="E177" s="47">
        <f>E178+E185+E190+E207+E212+E219+E222+E229+E231+E240+E245+E252+E257+E262+E276+E283+E299+E306+E314+E323+E330</f>
        <v>0</v>
      </c>
      <c r="F177" s="47">
        <f>F178+F185+F190+F207+F212+F219+F222+F229+F231+F240+F245+F252+F257+F262+F276+F283+F299+F306+F314+F323+F330</f>
        <v>148579.78650000002</v>
      </c>
      <c r="G177" s="31">
        <f>G178+G185+G190+G207+G212+G219+G222+G229+G231+G240+G245+G252+G257+G262+G276+G283+G299+G306+G314+G323+G330</f>
        <v>0</v>
      </c>
      <c r="H177" s="138" t="s">
        <v>41</v>
      </c>
      <c r="I177" s="138" t="s">
        <v>41</v>
      </c>
      <c r="J177" s="138" t="s">
        <v>41</v>
      </c>
      <c r="K177" s="138" t="s">
        <v>41</v>
      </c>
      <c r="L177" s="138" t="s">
        <v>41</v>
      </c>
      <c r="M177" s="138" t="s">
        <v>41</v>
      </c>
      <c r="N177" s="138" t="s">
        <v>41</v>
      </c>
      <c r="O177" s="138" t="s">
        <v>41</v>
      </c>
      <c r="P177" s="138" t="s">
        <v>41</v>
      </c>
      <c r="Q177" s="138" t="s">
        <v>41</v>
      </c>
      <c r="R177" s="138" t="s">
        <v>41</v>
      </c>
      <c r="S177" s="138" t="s">
        <v>41</v>
      </c>
      <c r="T177" s="138" t="s">
        <v>41</v>
      </c>
      <c r="U177" s="138" t="s">
        <v>41</v>
      </c>
      <c r="V177" s="138" t="s">
        <v>41</v>
      </c>
      <c r="W177" s="138" t="s">
        <v>41</v>
      </c>
      <c r="X177" s="138" t="s">
        <v>41</v>
      </c>
      <c r="Y177" s="138" t="s">
        <v>41</v>
      </c>
      <c r="Z177" s="138" t="s">
        <v>41</v>
      </c>
      <c r="AA177" s="138" t="s">
        <v>41</v>
      </c>
      <c r="AB177" s="138" t="s">
        <v>41</v>
      </c>
      <c r="AC177" s="138" t="s">
        <v>41</v>
      </c>
      <c r="AD177" s="138" t="s">
        <v>41</v>
      </c>
      <c r="AE177" s="138" t="s">
        <v>41</v>
      </c>
      <c r="AF177" s="138" t="s">
        <v>41</v>
      </c>
      <c r="AG177" s="139"/>
      <c r="AO177" s="141">
        <f>F177-D177</f>
        <v>0</v>
      </c>
      <c r="AQ177" s="34">
        <f t="shared" si="150"/>
        <v>148579.78650000002</v>
      </c>
      <c r="AR177" s="34">
        <f t="shared" si="151"/>
        <v>0</v>
      </c>
    </row>
    <row r="178" spans="1:44" s="54" customFormat="1" ht="15.75" outlineLevel="1" x14ac:dyDescent="0.2">
      <c r="A178" s="29">
        <v>1</v>
      </c>
      <c r="B178" s="29" t="s">
        <v>46</v>
      </c>
      <c r="C178" s="31">
        <f>SUM(C179:C184)</f>
        <v>29.96</v>
      </c>
      <c r="D178" s="31">
        <f t="shared" ref="D178:G178" si="203">SUM(D179:D184)</f>
        <v>26207</v>
      </c>
      <c r="E178" s="31">
        <f t="shared" si="203"/>
        <v>0</v>
      </c>
      <c r="F178" s="31">
        <f t="shared" si="203"/>
        <v>26207</v>
      </c>
      <c r="G178" s="31">
        <f t="shared" si="203"/>
        <v>0</v>
      </c>
      <c r="H178" s="52" t="s">
        <v>41</v>
      </c>
      <c r="I178" s="52" t="s">
        <v>41</v>
      </c>
      <c r="J178" s="52" t="s">
        <v>41</v>
      </c>
      <c r="K178" s="52" t="s">
        <v>41</v>
      </c>
      <c r="L178" s="52" t="s">
        <v>41</v>
      </c>
      <c r="M178" s="52" t="s">
        <v>41</v>
      </c>
      <c r="N178" s="52" t="s">
        <v>41</v>
      </c>
      <c r="O178" s="52" t="s">
        <v>41</v>
      </c>
      <c r="P178" s="52" t="s">
        <v>41</v>
      </c>
      <c r="Q178" s="52" t="s">
        <v>41</v>
      </c>
      <c r="R178" s="52" t="s">
        <v>41</v>
      </c>
      <c r="S178" s="52" t="s">
        <v>41</v>
      </c>
      <c r="T178" s="52" t="s">
        <v>41</v>
      </c>
      <c r="U178" s="52" t="s">
        <v>41</v>
      </c>
      <c r="V178" s="52" t="s">
        <v>41</v>
      </c>
      <c r="W178" s="52" t="s">
        <v>41</v>
      </c>
      <c r="X178" s="52" t="s">
        <v>41</v>
      </c>
      <c r="Y178" s="52" t="s">
        <v>41</v>
      </c>
      <c r="Z178" s="52" t="s">
        <v>41</v>
      </c>
      <c r="AA178" s="52" t="s">
        <v>41</v>
      </c>
      <c r="AB178" s="52" t="s">
        <v>41</v>
      </c>
      <c r="AC178" s="52" t="s">
        <v>41</v>
      </c>
      <c r="AD178" s="52" t="s">
        <v>41</v>
      </c>
      <c r="AE178" s="52" t="s">
        <v>41</v>
      </c>
      <c r="AF178" s="52" t="s">
        <v>41</v>
      </c>
      <c r="AG178" s="142"/>
      <c r="AQ178" s="34">
        <f t="shared" si="150"/>
        <v>26207</v>
      </c>
      <c r="AR178" s="34">
        <f t="shared" si="151"/>
        <v>0</v>
      </c>
    </row>
    <row r="179" spans="1:44" s="65" customFormat="1" ht="15.75" outlineLevel="2" x14ac:dyDescent="0.2">
      <c r="A179" s="56" t="s">
        <v>47</v>
      </c>
      <c r="B179" s="143" t="s">
        <v>494</v>
      </c>
      <c r="C179" s="58">
        <v>5.5</v>
      </c>
      <c r="D179" s="58">
        <f t="shared" ref="D179:D184" si="204">SUM(E179:G179)</f>
        <v>2762.5</v>
      </c>
      <c r="E179" s="58">
        <v>0</v>
      </c>
      <c r="F179" s="58">
        <v>2762.5</v>
      </c>
      <c r="G179" s="59">
        <v>0</v>
      </c>
      <c r="H179" s="144" t="s">
        <v>163</v>
      </c>
      <c r="I179" s="82">
        <f t="shared" ref="I179:I182" si="205">N179+30</f>
        <v>44350</v>
      </c>
      <c r="J179" s="82" t="s">
        <v>495</v>
      </c>
      <c r="K179" s="82" t="s">
        <v>495</v>
      </c>
      <c r="L179" s="82" t="s">
        <v>495</v>
      </c>
      <c r="M179" s="82" t="s">
        <v>495</v>
      </c>
      <c r="N179" s="82">
        <v>44320</v>
      </c>
      <c r="O179" s="82"/>
      <c r="P179" s="82"/>
      <c r="Q179" s="82"/>
      <c r="R179" s="82"/>
      <c r="S179" s="82"/>
      <c r="T179" s="82" t="s">
        <v>41</v>
      </c>
      <c r="U179" s="82" t="s">
        <v>41</v>
      </c>
      <c r="V179" s="82" t="s">
        <v>41</v>
      </c>
      <c r="W179" s="82" t="s">
        <v>41</v>
      </c>
      <c r="X179" s="58"/>
      <c r="Y179" s="58"/>
      <c r="Z179" s="58"/>
      <c r="AA179" s="58"/>
      <c r="AB179" s="58"/>
      <c r="AC179" s="58"/>
      <c r="AD179" s="58"/>
      <c r="AE179" s="58"/>
      <c r="AF179" s="58"/>
      <c r="AG179" s="145" t="s">
        <v>496</v>
      </c>
      <c r="AQ179" s="34">
        <f t="shared" si="150"/>
        <v>2762.5</v>
      </c>
      <c r="AR179" s="34">
        <f t="shared" si="151"/>
        <v>0</v>
      </c>
    </row>
    <row r="180" spans="1:44" s="65" customFormat="1" ht="31.5" outlineLevel="2" x14ac:dyDescent="0.2">
      <c r="A180" s="56" t="s">
        <v>57</v>
      </c>
      <c r="B180" s="143" t="s">
        <v>497</v>
      </c>
      <c r="C180" s="58">
        <v>14.6</v>
      </c>
      <c r="D180" s="58">
        <f t="shared" si="204"/>
        <v>3300</v>
      </c>
      <c r="E180" s="58">
        <v>0</v>
      </c>
      <c r="F180" s="58">
        <v>3300</v>
      </c>
      <c r="G180" s="59">
        <v>0</v>
      </c>
      <c r="H180" s="144" t="s">
        <v>163</v>
      </c>
      <c r="I180" s="82">
        <f t="shared" si="205"/>
        <v>44350</v>
      </c>
      <c r="J180" s="82" t="s">
        <v>495</v>
      </c>
      <c r="K180" s="82" t="s">
        <v>495</v>
      </c>
      <c r="L180" s="82" t="s">
        <v>495</v>
      </c>
      <c r="M180" s="82" t="s">
        <v>495</v>
      </c>
      <c r="N180" s="82">
        <v>44320</v>
      </c>
      <c r="O180" s="82"/>
      <c r="P180" s="82"/>
      <c r="Q180" s="82"/>
      <c r="R180" s="82"/>
      <c r="S180" s="82"/>
      <c r="T180" s="82" t="s">
        <v>41</v>
      </c>
      <c r="U180" s="82" t="s">
        <v>41</v>
      </c>
      <c r="V180" s="82" t="s">
        <v>41</v>
      </c>
      <c r="W180" s="82" t="s">
        <v>41</v>
      </c>
      <c r="X180" s="58"/>
      <c r="Y180" s="58"/>
      <c r="Z180" s="58"/>
      <c r="AA180" s="58"/>
      <c r="AB180" s="58"/>
      <c r="AC180" s="58"/>
      <c r="AD180" s="58"/>
      <c r="AE180" s="58"/>
      <c r="AF180" s="58"/>
      <c r="AG180" s="145" t="s">
        <v>496</v>
      </c>
      <c r="AQ180" s="34">
        <f t="shared" si="150"/>
        <v>3300</v>
      </c>
      <c r="AR180" s="34">
        <f t="shared" si="151"/>
        <v>0</v>
      </c>
    </row>
    <row r="181" spans="1:44" s="65" customFormat="1" ht="15.75" outlineLevel="2" x14ac:dyDescent="0.2">
      <c r="A181" s="56" t="s">
        <v>66</v>
      </c>
      <c r="B181" s="57" t="s">
        <v>498</v>
      </c>
      <c r="C181" s="58">
        <v>8.1999999999999993</v>
      </c>
      <c r="D181" s="58">
        <f t="shared" si="204"/>
        <v>3644.5</v>
      </c>
      <c r="E181" s="58">
        <v>0</v>
      </c>
      <c r="F181" s="58">
        <v>3644.5</v>
      </c>
      <c r="G181" s="59">
        <v>0</v>
      </c>
      <c r="H181" s="144" t="s">
        <v>163</v>
      </c>
      <c r="I181" s="82">
        <f t="shared" si="205"/>
        <v>44350</v>
      </c>
      <c r="J181" s="82" t="s">
        <v>495</v>
      </c>
      <c r="K181" s="82" t="s">
        <v>495</v>
      </c>
      <c r="L181" s="82" t="s">
        <v>495</v>
      </c>
      <c r="M181" s="82" t="s">
        <v>495</v>
      </c>
      <c r="N181" s="82">
        <v>44320</v>
      </c>
      <c r="O181" s="82"/>
      <c r="P181" s="82"/>
      <c r="Q181" s="82"/>
      <c r="R181" s="82"/>
      <c r="S181" s="82"/>
      <c r="T181" s="82" t="s">
        <v>41</v>
      </c>
      <c r="U181" s="82" t="s">
        <v>41</v>
      </c>
      <c r="V181" s="82" t="s">
        <v>41</v>
      </c>
      <c r="W181" s="82" t="s">
        <v>41</v>
      </c>
      <c r="X181" s="58"/>
      <c r="Y181" s="58"/>
      <c r="Z181" s="58"/>
      <c r="AA181" s="58"/>
      <c r="AB181" s="58"/>
      <c r="AC181" s="58"/>
      <c r="AD181" s="58"/>
      <c r="AE181" s="58"/>
      <c r="AF181" s="58"/>
      <c r="AG181" s="145" t="s">
        <v>496</v>
      </c>
      <c r="AQ181" s="34">
        <f t="shared" si="150"/>
        <v>3644.5</v>
      </c>
      <c r="AR181" s="34">
        <f t="shared" si="151"/>
        <v>0</v>
      </c>
    </row>
    <row r="182" spans="1:44" s="135" customFormat="1" ht="15.75" outlineLevel="2" x14ac:dyDescent="0.2">
      <c r="A182" s="56" t="s">
        <v>74</v>
      </c>
      <c r="B182" s="63" t="s">
        <v>499</v>
      </c>
      <c r="C182" s="58">
        <v>0</v>
      </c>
      <c r="D182" s="58">
        <f t="shared" si="204"/>
        <v>10000</v>
      </c>
      <c r="E182" s="58">
        <v>0</v>
      </c>
      <c r="F182" s="58">
        <v>10000</v>
      </c>
      <c r="G182" s="59">
        <v>0</v>
      </c>
      <c r="H182" s="144" t="s">
        <v>214</v>
      </c>
      <c r="I182" s="82">
        <f t="shared" si="205"/>
        <v>44529</v>
      </c>
      <c r="J182" s="82">
        <v>44322</v>
      </c>
      <c r="K182" s="82">
        <f>J182+10</f>
        <v>44332</v>
      </c>
      <c r="L182" s="82">
        <f>K182+7</f>
        <v>44339</v>
      </c>
      <c r="M182" s="82">
        <f>L182+10</f>
        <v>44349</v>
      </c>
      <c r="N182" s="82">
        <f>M182+150</f>
        <v>44499</v>
      </c>
      <c r="O182" s="82"/>
      <c r="P182" s="82"/>
      <c r="Q182" s="82"/>
      <c r="R182" s="82"/>
      <c r="S182" s="82"/>
      <c r="T182" s="82" t="s">
        <v>41</v>
      </c>
      <c r="U182" s="82" t="s">
        <v>41</v>
      </c>
      <c r="V182" s="82" t="s">
        <v>41</v>
      </c>
      <c r="W182" s="82" t="s">
        <v>41</v>
      </c>
      <c r="X182" s="58"/>
      <c r="Y182" s="58"/>
      <c r="Z182" s="58"/>
      <c r="AA182" s="58"/>
      <c r="AB182" s="58"/>
      <c r="AC182" s="58"/>
      <c r="AD182" s="58"/>
      <c r="AE182" s="58"/>
      <c r="AF182" s="58"/>
      <c r="AG182" s="118" t="s">
        <v>121</v>
      </c>
      <c r="AQ182" s="34">
        <f t="shared" si="150"/>
        <v>10000</v>
      </c>
      <c r="AR182" s="34">
        <f t="shared" si="151"/>
        <v>0</v>
      </c>
    </row>
    <row r="183" spans="1:44" s="135" customFormat="1" ht="31.5" outlineLevel="2" x14ac:dyDescent="0.2">
      <c r="A183" s="56" t="s">
        <v>81</v>
      </c>
      <c r="B183" s="63" t="s">
        <v>500</v>
      </c>
      <c r="C183" s="58">
        <v>0</v>
      </c>
      <c r="D183" s="58">
        <f t="shared" si="204"/>
        <v>4000</v>
      </c>
      <c r="E183" s="58">
        <v>0</v>
      </c>
      <c r="F183" s="58">
        <v>4000</v>
      </c>
      <c r="G183" s="59">
        <v>0</v>
      </c>
      <c r="H183" s="144" t="s">
        <v>214</v>
      </c>
      <c r="I183" s="82">
        <f>N183+32</f>
        <v>44529</v>
      </c>
      <c r="J183" s="82">
        <v>44320</v>
      </c>
      <c r="K183" s="82">
        <f>J183+10</f>
        <v>44330</v>
      </c>
      <c r="L183" s="82">
        <f>K183+7</f>
        <v>44337</v>
      </c>
      <c r="M183" s="82">
        <f>L183+10</f>
        <v>44347</v>
      </c>
      <c r="N183" s="82">
        <f>M183+150</f>
        <v>44497</v>
      </c>
      <c r="O183" s="82"/>
      <c r="P183" s="82"/>
      <c r="Q183" s="82"/>
      <c r="R183" s="82"/>
      <c r="S183" s="82"/>
      <c r="T183" s="82" t="s">
        <v>41</v>
      </c>
      <c r="U183" s="82" t="s">
        <v>41</v>
      </c>
      <c r="V183" s="82" t="s">
        <v>41</v>
      </c>
      <c r="W183" s="82" t="s">
        <v>41</v>
      </c>
      <c r="X183" s="58"/>
      <c r="Y183" s="58"/>
      <c r="Z183" s="58"/>
      <c r="AA183" s="58"/>
      <c r="AB183" s="58"/>
      <c r="AC183" s="58"/>
      <c r="AD183" s="58"/>
      <c r="AE183" s="58"/>
      <c r="AF183" s="58"/>
      <c r="AG183" s="118" t="s">
        <v>121</v>
      </c>
      <c r="AQ183" s="34">
        <f t="shared" si="150"/>
        <v>4000</v>
      </c>
      <c r="AR183" s="34">
        <f t="shared" si="151"/>
        <v>0</v>
      </c>
    </row>
    <row r="184" spans="1:44" s="135" customFormat="1" ht="31.5" outlineLevel="2" x14ac:dyDescent="0.2">
      <c r="A184" s="56" t="s">
        <v>87</v>
      </c>
      <c r="B184" s="63" t="s">
        <v>501</v>
      </c>
      <c r="C184" s="58">
        <v>1.66</v>
      </c>
      <c r="D184" s="58">
        <f t="shared" si="204"/>
        <v>2500</v>
      </c>
      <c r="E184" s="58">
        <v>0</v>
      </c>
      <c r="F184" s="58">
        <v>2500</v>
      </c>
      <c r="G184" s="59">
        <v>0</v>
      </c>
      <c r="H184" s="144" t="s">
        <v>214</v>
      </c>
      <c r="I184" s="82">
        <f>N184+31</f>
        <v>44529</v>
      </c>
      <c r="J184" s="82">
        <v>44321</v>
      </c>
      <c r="K184" s="82">
        <f>J184+10</f>
        <v>44331</v>
      </c>
      <c r="L184" s="82">
        <f>K184+7</f>
        <v>44338</v>
      </c>
      <c r="M184" s="82">
        <f>L184+10</f>
        <v>44348</v>
      </c>
      <c r="N184" s="82">
        <f>M184+150</f>
        <v>44498</v>
      </c>
      <c r="O184" s="82"/>
      <c r="P184" s="82"/>
      <c r="Q184" s="82"/>
      <c r="R184" s="82"/>
      <c r="S184" s="82"/>
      <c r="T184" s="82" t="s">
        <v>41</v>
      </c>
      <c r="U184" s="82" t="s">
        <v>41</v>
      </c>
      <c r="V184" s="82" t="s">
        <v>41</v>
      </c>
      <c r="W184" s="82" t="s">
        <v>41</v>
      </c>
      <c r="X184" s="58"/>
      <c r="Y184" s="58"/>
      <c r="Z184" s="58"/>
      <c r="AA184" s="58"/>
      <c r="AB184" s="58"/>
      <c r="AC184" s="58"/>
      <c r="AD184" s="58"/>
      <c r="AE184" s="58"/>
      <c r="AF184" s="58"/>
      <c r="AG184" s="118" t="s">
        <v>121</v>
      </c>
      <c r="AQ184" s="34">
        <f t="shared" si="150"/>
        <v>2500</v>
      </c>
      <c r="AR184" s="34">
        <f t="shared" si="151"/>
        <v>0</v>
      </c>
    </row>
    <row r="185" spans="1:44" s="54" customFormat="1" ht="15.75" outlineLevel="1" x14ac:dyDescent="0.2">
      <c r="A185" s="29">
        <v>2</v>
      </c>
      <c r="B185" s="29" t="s">
        <v>110</v>
      </c>
      <c r="C185" s="31">
        <f>SUM(C186:C189)</f>
        <v>3.6</v>
      </c>
      <c r="D185" s="31">
        <f t="shared" ref="D185:G185" si="206">SUM(D186:D189)</f>
        <v>2702.3866499999999</v>
      </c>
      <c r="E185" s="31">
        <f t="shared" si="206"/>
        <v>0</v>
      </c>
      <c r="F185" s="31">
        <f t="shared" si="206"/>
        <v>2702.3866499999999</v>
      </c>
      <c r="G185" s="31">
        <f t="shared" si="206"/>
        <v>0</v>
      </c>
      <c r="H185" s="52" t="s">
        <v>41</v>
      </c>
      <c r="I185" s="72" t="s">
        <v>41</v>
      </c>
      <c r="J185" s="72" t="s">
        <v>41</v>
      </c>
      <c r="K185" s="72" t="s">
        <v>41</v>
      </c>
      <c r="L185" s="72" t="s">
        <v>41</v>
      </c>
      <c r="M185" s="72" t="s">
        <v>41</v>
      </c>
      <c r="N185" s="72" t="s">
        <v>41</v>
      </c>
      <c r="O185" s="52" t="s">
        <v>41</v>
      </c>
      <c r="P185" s="52" t="s">
        <v>41</v>
      </c>
      <c r="Q185" s="52" t="s">
        <v>41</v>
      </c>
      <c r="R185" s="52" t="s">
        <v>41</v>
      </c>
      <c r="S185" s="52" t="s">
        <v>41</v>
      </c>
      <c r="T185" s="52" t="s">
        <v>41</v>
      </c>
      <c r="U185" s="52" t="s">
        <v>41</v>
      </c>
      <c r="V185" s="52" t="s">
        <v>41</v>
      </c>
      <c r="W185" s="52" t="s">
        <v>41</v>
      </c>
      <c r="X185" s="52" t="s">
        <v>41</v>
      </c>
      <c r="Y185" s="52" t="s">
        <v>41</v>
      </c>
      <c r="Z185" s="52" t="s">
        <v>41</v>
      </c>
      <c r="AA185" s="52" t="s">
        <v>41</v>
      </c>
      <c r="AB185" s="52" t="s">
        <v>41</v>
      </c>
      <c r="AC185" s="52" t="s">
        <v>41</v>
      </c>
      <c r="AD185" s="52" t="s">
        <v>41</v>
      </c>
      <c r="AE185" s="52" t="s">
        <v>41</v>
      </c>
      <c r="AF185" s="52" t="s">
        <v>41</v>
      </c>
      <c r="AG185" s="102"/>
      <c r="AQ185" s="34">
        <f t="shared" si="150"/>
        <v>2702.3866499999999</v>
      </c>
      <c r="AR185" s="34">
        <f t="shared" si="151"/>
        <v>0</v>
      </c>
    </row>
    <row r="186" spans="1:44" s="147" customFormat="1" ht="31.5" outlineLevel="2" x14ac:dyDescent="0.2">
      <c r="A186" s="73" t="s">
        <v>111</v>
      </c>
      <c r="B186" s="57" t="s">
        <v>502</v>
      </c>
      <c r="C186" s="58">
        <v>1.6</v>
      </c>
      <c r="D186" s="58">
        <f t="shared" ref="D186:D189" si="207">SUM(E186:G186)</f>
        <v>1048.5</v>
      </c>
      <c r="E186" s="58">
        <v>0</v>
      </c>
      <c r="F186" s="58">
        <v>1048.5</v>
      </c>
      <c r="G186" s="59">
        <v>0</v>
      </c>
      <c r="H186" s="144" t="s">
        <v>163</v>
      </c>
      <c r="I186" s="82"/>
      <c r="J186" s="82" t="s">
        <v>503</v>
      </c>
      <c r="K186" s="82" t="s">
        <v>503</v>
      </c>
      <c r="L186" s="82" t="s">
        <v>503</v>
      </c>
      <c r="M186" s="82" t="s">
        <v>503</v>
      </c>
      <c r="N186" s="82"/>
      <c r="O186" s="82"/>
      <c r="P186" s="82"/>
      <c r="Q186" s="82"/>
      <c r="R186" s="82"/>
      <c r="S186" s="82"/>
      <c r="T186" s="82" t="s">
        <v>41</v>
      </c>
      <c r="U186" s="82" t="s">
        <v>41</v>
      </c>
      <c r="V186" s="82" t="s">
        <v>41</v>
      </c>
      <c r="W186" s="82" t="s">
        <v>41</v>
      </c>
      <c r="X186" s="58"/>
      <c r="Y186" s="58"/>
      <c r="Z186" s="58"/>
      <c r="AA186" s="58"/>
      <c r="AB186" s="58"/>
      <c r="AC186" s="58"/>
      <c r="AD186" s="58"/>
      <c r="AE186" s="58"/>
      <c r="AF186" s="58"/>
      <c r="AG186" s="146" t="s">
        <v>504</v>
      </c>
      <c r="AQ186" s="34">
        <f t="shared" si="150"/>
        <v>1048.5</v>
      </c>
      <c r="AR186" s="34">
        <f t="shared" si="151"/>
        <v>0</v>
      </c>
    </row>
    <row r="187" spans="1:44" s="149" customFormat="1" ht="31.5" outlineLevel="2" x14ac:dyDescent="0.25">
      <c r="A187" s="73" t="s">
        <v>114</v>
      </c>
      <c r="B187" s="63" t="s">
        <v>505</v>
      </c>
      <c r="C187" s="58">
        <v>1</v>
      </c>
      <c r="D187" s="58">
        <f t="shared" si="207"/>
        <v>500</v>
      </c>
      <c r="E187" s="58">
        <v>0</v>
      </c>
      <c r="F187" s="58">
        <v>500</v>
      </c>
      <c r="G187" s="59">
        <v>0</v>
      </c>
      <c r="H187" s="144" t="s">
        <v>214</v>
      </c>
      <c r="I187" s="82">
        <f>N187+30</f>
        <v>44356</v>
      </c>
      <c r="J187" s="74">
        <v>44237</v>
      </c>
      <c r="K187" s="82">
        <f>J187+10</f>
        <v>44247</v>
      </c>
      <c r="L187" s="82">
        <f>K187+9</f>
        <v>44256</v>
      </c>
      <c r="M187" s="82">
        <f>L187+10</f>
        <v>44266</v>
      </c>
      <c r="N187" s="82">
        <f>M187+60</f>
        <v>44326</v>
      </c>
      <c r="O187" s="82"/>
      <c r="P187" s="82"/>
      <c r="Q187" s="82"/>
      <c r="R187" s="82"/>
      <c r="S187" s="82"/>
      <c r="T187" s="82" t="s">
        <v>41</v>
      </c>
      <c r="U187" s="82" t="s">
        <v>41</v>
      </c>
      <c r="V187" s="82" t="s">
        <v>41</v>
      </c>
      <c r="W187" s="82" t="s">
        <v>41</v>
      </c>
      <c r="X187" s="58"/>
      <c r="Y187" s="58"/>
      <c r="Z187" s="58"/>
      <c r="AA187" s="58"/>
      <c r="AB187" s="58"/>
      <c r="AC187" s="58"/>
      <c r="AD187" s="58"/>
      <c r="AE187" s="58"/>
      <c r="AF187" s="58"/>
      <c r="AG187" s="148" t="s">
        <v>506</v>
      </c>
      <c r="AQ187" s="34">
        <f t="shared" si="150"/>
        <v>500</v>
      </c>
      <c r="AR187" s="34">
        <f t="shared" si="151"/>
        <v>0</v>
      </c>
    </row>
    <row r="188" spans="1:44" s="147" customFormat="1" ht="15.75" outlineLevel="2" x14ac:dyDescent="0.2">
      <c r="A188" s="73" t="s">
        <v>116</v>
      </c>
      <c r="B188" s="57" t="s">
        <v>507</v>
      </c>
      <c r="C188" s="58">
        <v>0</v>
      </c>
      <c r="D188" s="58">
        <f t="shared" si="207"/>
        <v>553.88665000000003</v>
      </c>
      <c r="E188" s="58">
        <v>0</v>
      </c>
      <c r="F188" s="58">
        <v>553.88665000000003</v>
      </c>
      <c r="G188" s="59">
        <v>0</v>
      </c>
      <c r="H188" s="144" t="s">
        <v>163</v>
      </c>
      <c r="I188" s="82"/>
      <c r="J188" s="74">
        <v>44237</v>
      </c>
      <c r="K188" s="82" t="s">
        <v>503</v>
      </c>
      <c r="L188" s="82" t="s">
        <v>503</v>
      </c>
      <c r="M188" s="82" t="s">
        <v>503</v>
      </c>
      <c r="N188" s="82"/>
      <c r="O188" s="82"/>
      <c r="P188" s="82"/>
      <c r="Q188" s="82"/>
      <c r="R188" s="82"/>
      <c r="S188" s="82"/>
      <c r="T188" s="82" t="s">
        <v>41</v>
      </c>
      <c r="U188" s="82" t="s">
        <v>41</v>
      </c>
      <c r="V188" s="82" t="s">
        <v>41</v>
      </c>
      <c r="W188" s="82" t="s">
        <v>41</v>
      </c>
      <c r="X188" s="58"/>
      <c r="Y188" s="58"/>
      <c r="Z188" s="58"/>
      <c r="AA188" s="58"/>
      <c r="AB188" s="58"/>
      <c r="AC188" s="58"/>
      <c r="AD188" s="58"/>
      <c r="AE188" s="58"/>
      <c r="AF188" s="58"/>
      <c r="AG188" s="146" t="s">
        <v>504</v>
      </c>
      <c r="AQ188" s="34">
        <f t="shared" si="150"/>
        <v>553.88665000000003</v>
      </c>
      <c r="AR188" s="34">
        <f t="shared" si="151"/>
        <v>0</v>
      </c>
    </row>
    <row r="189" spans="1:44" s="149" customFormat="1" ht="31.5" outlineLevel="2" x14ac:dyDescent="0.25">
      <c r="A189" s="73" t="s">
        <v>119</v>
      </c>
      <c r="B189" s="88" t="s">
        <v>508</v>
      </c>
      <c r="C189" s="58">
        <v>1</v>
      </c>
      <c r="D189" s="58">
        <f t="shared" si="207"/>
        <v>600</v>
      </c>
      <c r="E189" s="58">
        <v>0</v>
      </c>
      <c r="F189" s="58">
        <v>600</v>
      </c>
      <c r="G189" s="59">
        <v>0</v>
      </c>
      <c r="H189" s="144" t="s">
        <v>214</v>
      </c>
      <c r="I189" s="82">
        <f>N189+30</f>
        <v>44356</v>
      </c>
      <c r="J189" s="74">
        <v>44237</v>
      </c>
      <c r="K189" s="82">
        <f>J189+10</f>
        <v>44247</v>
      </c>
      <c r="L189" s="82">
        <f>K189+9</f>
        <v>44256</v>
      </c>
      <c r="M189" s="82">
        <f>L189+10</f>
        <v>44266</v>
      </c>
      <c r="N189" s="82">
        <f>M189+60</f>
        <v>44326</v>
      </c>
      <c r="O189" s="82"/>
      <c r="P189" s="82"/>
      <c r="Q189" s="82"/>
      <c r="R189" s="82"/>
      <c r="S189" s="82"/>
      <c r="T189" s="82" t="s">
        <v>41</v>
      </c>
      <c r="U189" s="82" t="s">
        <v>41</v>
      </c>
      <c r="V189" s="82" t="s">
        <v>41</v>
      </c>
      <c r="W189" s="82" t="s">
        <v>41</v>
      </c>
      <c r="X189" s="58"/>
      <c r="Y189" s="58"/>
      <c r="Z189" s="58"/>
      <c r="AA189" s="58"/>
      <c r="AB189" s="58"/>
      <c r="AC189" s="58"/>
      <c r="AD189" s="58"/>
      <c r="AE189" s="58"/>
      <c r="AF189" s="58"/>
      <c r="AG189" s="148" t="s">
        <v>506</v>
      </c>
      <c r="AQ189" s="34">
        <f t="shared" si="150"/>
        <v>600</v>
      </c>
      <c r="AR189" s="34">
        <f t="shared" si="151"/>
        <v>0</v>
      </c>
    </row>
    <row r="190" spans="1:44" s="54" customFormat="1" ht="15.75" outlineLevel="1" x14ac:dyDescent="0.2">
      <c r="A190" s="29">
        <v>3</v>
      </c>
      <c r="B190" s="29" t="s">
        <v>128</v>
      </c>
      <c r="C190" s="31">
        <f>SUM(C191:C206)</f>
        <v>5</v>
      </c>
      <c r="D190" s="31">
        <f>SUM(D191:D206)</f>
        <v>19997.552520000001</v>
      </c>
      <c r="E190" s="31">
        <f>SUM(E191:E206)</f>
        <v>0</v>
      </c>
      <c r="F190" s="31">
        <f>SUM(F191:F206)</f>
        <v>19997.552520000001</v>
      </c>
      <c r="G190" s="31">
        <f>SUM(G191:G206)</f>
        <v>0</v>
      </c>
      <c r="H190" s="52" t="s">
        <v>41</v>
      </c>
      <c r="I190" s="72" t="s">
        <v>41</v>
      </c>
      <c r="J190" s="72" t="s">
        <v>41</v>
      </c>
      <c r="K190" s="72" t="s">
        <v>41</v>
      </c>
      <c r="L190" s="72" t="s">
        <v>41</v>
      </c>
      <c r="M190" s="72" t="s">
        <v>41</v>
      </c>
      <c r="N190" s="72" t="s">
        <v>41</v>
      </c>
      <c r="O190" s="52" t="s">
        <v>41</v>
      </c>
      <c r="P190" s="52" t="s">
        <v>41</v>
      </c>
      <c r="Q190" s="52" t="s">
        <v>41</v>
      </c>
      <c r="R190" s="52" t="s">
        <v>41</v>
      </c>
      <c r="S190" s="52" t="s">
        <v>41</v>
      </c>
      <c r="T190" s="52" t="s">
        <v>41</v>
      </c>
      <c r="U190" s="52" t="s">
        <v>41</v>
      </c>
      <c r="V190" s="52" t="s">
        <v>41</v>
      </c>
      <c r="W190" s="52" t="s">
        <v>41</v>
      </c>
      <c r="X190" s="52" t="s">
        <v>41</v>
      </c>
      <c r="Y190" s="52" t="s">
        <v>41</v>
      </c>
      <c r="Z190" s="52" t="s">
        <v>41</v>
      </c>
      <c r="AA190" s="52" t="s">
        <v>41</v>
      </c>
      <c r="AB190" s="52" t="s">
        <v>41</v>
      </c>
      <c r="AC190" s="52" t="s">
        <v>41</v>
      </c>
      <c r="AD190" s="52" t="s">
        <v>41</v>
      </c>
      <c r="AE190" s="52" t="s">
        <v>41</v>
      </c>
      <c r="AF190" s="52" t="s">
        <v>41</v>
      </c>
      <c r="AG190" s="102"/>
      <c r="AQ190" s="34">
        <f t="shared" si="150"/>
        <v>19997.552520000001</v>
      </c>
      <c r="AR190" s="34">
        <f t="shared" si="151"/>
        <v>0</v>
      </c>
    </row>
    <row r="191" spans="1:44" s="65" customFormat="1" ht="31.5" outlineLevel="2" x14ac:dyDescent="0.2">
      <c r="A191" s="56" t="s">
        <v>129</v>
      </c>
      <c r="B191" s="143" t="s">
        <v>509</v>
      </c>
      <c r="C191" s="58">
        <v>0</v>
      </c>
      <c r="D191" s="58">
        <f t="shared" ref="D191:D206" si="208">SUM(E191:G191)</f>
        <v>3781</v>
      </c>
      <c r="E191" s="58">
        <v>0</v>
      </c>
      <c r="F191" s="58">
        <v>3781</v>
      </c>
      <c r="G191" s="59">
        <v>0</v>
      </c>
      <c r="H191" s="144" t="s">
        <v>163</v>
      </c>
      <c r="I191" s="82">
        <f t="shared" ref="I191:I204" si="209">N191+30</f>
        <v>44351</v>
      </c>
      <c r="J191" s="82" t="s">
        <v>495</v>
      </c>
      <c r="K191" s="82" t="s">
        <v>495</v>
      </c>
      <c r="L191" s="82" t="s">
        <v>495</v>
      </c>
      <c r="M191" s="82" t="s">
        <v>495</v>
      </c>
      <c r="N191" s="82">
        <v>44321</v>
      </c>
      <c r="O191" s="82"/>
      <c r="P191" s="82"/>
      <c r="Q191" s="82"/>
      <c r="R191" s="82"/>
      <c r="S191" s="82"/>
      <c r="T191" s="82" t="s">
        <v>41</v>
      </c>
      <c r="U191" s="82" t="s">
        <v>41</v>
      </c>
      <c r="V191" s="82" t="s">
        <v>41</v>
      </c>
      <c r="W191" s="82" t="s">
        <v>41</v>
      </c>
      <c r="X191" s="58"/>
      <c r="Y191" s="58"/>
      <c r="Z191" s="58"/>
      <c r="AA191" s="58"/>
      <c r="AB191" s="58"/>
      <c r="AC191" s="58"/>
      <c r="AD191" s="58"/>
      <c r="AE191" s="58"/>
      <c r="AF191" s="58"/>
      <c r="AG191" s="132"/>
      <c r="AQ191" s="34">
        <f t="shared" si="150"/>
        <v>3781</v>
      </c>
      <c r="AR191" s="34">
        <f t="shared" si="151"/>
        <v>0</v>
      </c>
    </row>
    <row r="192" spans="1:44" s="147" customFormat="1" ht="15.75" outlineLevel="2" x14ac:dyDescent="0.2">
      <c r="A192" s="56" t="s">
        <v>136</v>
      </c>
      <c r="B192" s="150" t="s">
        <v>510</v>
      </c>
      <c r="C192" s="58">
        <v>0</v>
      </c>
      <c r="D192" s="58">
        <f t="shared" si="208"/>
        <v>795.8</v>
      </c>
      <c r="E192" s="58">
        <v>0</v>
      </c>
      <c r="F192" s="58">
        <v>795.8</v>
      </c>
      <c r="G192" s="59">
        <v>0</v>
      </c>
      <c r="H192" s="144" t="s">
        <v>163</v>
      </c>
      <c r="I192" s="82">
        <f t="shared" si="209"/>
        <v>44351</v>
      </c>
      <c r="J192" s="82" t="s">
        <v>495</v>
      </c>
      <c r="K192" s="82" t="s">
        <v>495</v>
      </c>
      <c r="L192" s="82" t="s">
        <v>495</v>
      </c>
      <c r="M192" s="82" t="s">
        <v>495</v>
      </c>
      <c r="N192" s="82">
        <v>44321</v>
      </c>
      <c r="O192" s="82"/>
      <c r="P192" s="82"/>
      <c r="Q192" s="82"/>
      <c r="R192" s="82"/>
      <c r="S192" s="82"/>
      <c r="T192" s="82" t="s">
        <v>41</v>
      </c>
      <c r="U192" s="82" t="s">
        <v>41</v>
      </c>
      <c r="V192" s="82" t="s">
        <v>41</v>
      </c>
      <c r="W192" s="82" t="s">
        <v>41</v>
      </c>
      <c r="X192" s="58"/>
      <c r="Y192" s="58"/>
      <c r="Z192" s="58"/>
      <c r="AA192" s="58"/>
      <c r="AB192" s="58"/>
      <c r="AC192" s="58"/>
      <c r="AD192" s="58"/>
      <c r="AE192" s="58"/>
      <c r="AF192" s="58"/>
      <c r="AG192" s="146" t="s">
        <v>504</v>
      </c>
      <c r="AQ192" s="34">
        <f t="shared" si="150"/>
        <v>795.8</v>
      </c>
      <c r="AR192" s="34">
        <f t="shared" si="151"/>
        <v>0</v>
      </c>
    </row>
    <row r="193" spans="1:236" s="147" customFormat="1" ht="15.75" outlineLevel="2" x14ac:dyDescent="0.2">
      <c r="A193" s="56" t="s">
        <v>138</v>
      </c>
      <c r="B193" s="150" t="s">
        <v>511</v>
      </c>
      <c r="C193" s="58">
        <v>0</v>
      </c>
      <c r="D193" s="58">
        <f t="shared" si="208"/>
        <v>540</v>
      </c>
      <c r="E193" s="58">
        <v>0</v>
      </c>
      <c r="F193" s="58">
        <v>540</v>
      </c>
      <c r="G193" s="59">
        <v>0</v>
      </c>
      <c r="H193" s="144" t="s">
        <v>163</v>
      </c>
      <c r="I193" s="82">
        <f t="shared" si="209"/>
        <v>44351</v>
      </c>
      <c r="J193" s="82" t="s">
        <v>495</v>
      </c>
      <c r="K193" s="82" t="s">
        <v>495</v>
      </c>
      <c r="L193" s="82" t="s">
        <v>495</v>
      </c>
      <c r="M193" s="82" t="s">
        <v>495</v>
      </c>
      <c r="N193" s="82">
        <v>44321</v>
      </c>
      <c r="O193" s="82"/>
      <c r="P193" s="82"/>
      <c r="Q193" s="82"/>
      <c r="R193" s="82"/>
      <c r="S193" s="82"/>
      <c r="T193" s="82" t="s">
        <v>41</v>
      </c>
      <c r="U193" s="82" t="s">
        <v>41</v>
      </c>
      <c r="V193" s="82" t="s">
        <v>41</v>
      </c>
      <c r="W193" s="82" t="s">
        <v>41</v>
      </c>
      <c r="X193" s="58"/>
      <c r="Y193" s="58"/>
      <c r="Z193" s="58"/>
      <c r="AA193" s="58"/>
      <c r="AB193" s="58"/>
      <c r="AC193" s="58"/>
      <c r="AD193" s="58"/>
      <c r="AE193" s="58"/>
      <c r="AF193" s="58"/>
      <c r="AG193" s="146" t="s">
        <v>504</v>
      </c>
      <c r="AQ193" s="34">
        <f t="shared" si="150"/>
        <v>540</v>
      </c>
      <c r="AR193" s="34">
        <f t="shared" si="151"/>
        <v>0</v>
      </c>
    </row>
    <row r="194" spans="1:236" s="147" customFormat="1" ht="15.75" outlineLevel="2" x14ac:dyDescent="0.2">
      <c r="A194" s="56" t="s">
        <v>141</v>
      </c>
      <c r="B194" s="150" t="s">
        <v>512</v>
      </c>
      <c r="C194" s="58">
        <v>0</v>
      </c>
      <c r="D194" s="58">
        <f t="shared" si="208"/>
        <v>511.35</v>
      </c>
      <c r="E194" s="58">
        <v>0</v>
      </c>
      <c r="F194" s="58">
        <v>511.35</v>
      </c>
      <c r="G194" s="59">
        <v>0</v>
      </c>
      <c r="H194" s="144" t="s">
        <v>163</v>
      </c>
      <c r="I194" s="82">
        <f t="shared" si="209"/>
        <v>44351</v>
      </c>
      <c r="J194" s="82" t="s">
        <v>495</v>
      </c>
      <c r="K194" s="82" t="s">
        <v>495</v>
      </c>
      <c r="L194" s="82" t="s">
        <v>495</v>
      </c>
      <c r="M194" s="82" t="s">
        <v>495</v>
      </c>
      <c r="N194" s="82">
        <v>44321</v>
      </c>
      <c r="O194" s="82"/>
      <c r="P194" s="82"/>
      <c r="Q194" s="82"/>
      <c r="R194" s="82"/>
      <c r="S194" s="82"/>
      <c r="T194" s="82" t="s">
        <v>41</v>
      </c>
      <c r="U194" s="82" t="s">
        <v>41</v>
      </c>
      <c r="V194" s="82" t="s">
        <v>41</v>
      </c>
      <c r="W194" s="82" t="s">
        <v>41</v>
      </c>
      <c r="X194" s="58"/>
      <c r="Y194" s="58"/>
      <c r="Z194" s="58"/>
      <c r="AA194" s="58"/>
      <c r="AB194" s="58"/>
      <c r="AC194" s="58"/>
      <c r="AD194" s="58"/>
      <c r="AE194" s="58"/>
      <c r="AF194" s="58"/>
      <c r="AG194" s="146" t="s">
        <v>504</v>
      </c>
      <c r="AQ194" s="34">
        <f t="shared" si="150"/>
        <v>511.35</v>
      </c>
      <c r="AR194" s="34">
        <f t="shared" si="151"/>
        <v>0</v>
      </c>
    </row>
    <row r="195" spans="1:236" s="65" customFormat="1" ht="15.75" outlineLevel="2" x14ac:dyDescent="0.2">
      <c r="A195" s="56" t="s">
        <v>144</v>
      </c>
      <c r="B195" s="150" t="s">
        <v>513</v>
      </c>
      <c r="C195" s="58">
        <v>0</v>
      </c>
      <c r="D195" s="58">
        <f t="shared" si="208"/>
        <v>500</v>
      </c>
      <c r="E195" s="58">
        <v>0</v>
      </c>
      <c r="F195" s="58">
        <v>500</v>
      </c>
      <c r="G195" s="59">
        <v>0</v>
      </c>
      <c r="H195" s="144" t="s">
        <v>214</v>
      </c>
      <c r="I195" s="82">
        <f>N195+31</f>
        <v>44361</v>
      </c>
      <c r="J195" s="74">
        <v>44242</v>
      </c>
      <c r="K195" s="82">
        <f t="shared" ref="K195:K201" si="210">J195+10</f>
        <v>44252</v>
      </c>
      <c r="L195" s="82">
        <f t="shared" ref="L195:L201" si="211">K195+7</f>
        <v>44259</v>
      </c>
      <c r="M195" s="82">
        <f>L195+11</f>
        <v>44270</v>
      </c>
      <c r="N195" s="82">
        <f>M195+60</f>
        <v>44330</v>
      </c>
      <c r="O195" s="82"/>
      <c r="P195" s="82"/>
      <c r="Q195" s="82"/>
      <c r="R195" s="82"/>
      <c r="S195" s="82"/>
      <c r="T195" s="82" t="s">
        <v>41</v>
      </c>
      <c r="U195" s="82" t="s">
        <v>41</v>
      </c>
      <c r="V195" s="82" t="s">
        <v>41</v>
      </c>
      <c r="W195" s="82" t="s">
        <v>41</v>
      </c>
      <c r="X195" s="58"/>
      <c r="Y195" s="58"/>
      <c r="Z195" s="58"/>
      <c r="AA195" s="58"/>
      <c r="AB195" s="58"/>
      <c r="AC195" s="58"/>
      <c r="AD195" s="58"/>
      <c r="AE195" s="58"/>
      <c r="AF195" s="58"/>
      <c r="AG195" s="151"/>
      <c r="AQ195" s="34">
        <f t="shared" si="150"/>
        <v>500</v>
      </c>
      <c r="AR195" s="34">
        <f t="shared" si="151"/>
        <v>0</v>
      </c>
    </row>
    <row r="196" spans="1:236" s="149" customFormat="1" ht="15.75" outlineLevel="2" x14ac:dyDescent="0.25">
      <c r="A196" s="56" t="s">
        <v>152</v>
      </c>
      <c r="B196" s="63" t="s">
        <v>514</v>
      </c>
      <c r="C196" s="58">
        <v>0</v>
      </c>
      <c r="D196" s="58">
        <f t="shared" si="208"/>
        <v>500</v>
      </c>
      <c r="E196" s="58">
        <v>0</v>
      </c>
      <c r="F196" s="58">
        <v>500</v>
      </c>
      <c r="G196" s="59">
        <v>0</v>
      </c>
      <c r="H196" s="144" t="s">
        <v>214</v>
      </c>
      <c r="I196" s="82">
        <f t="shared" ref="I196:I201" si="212">N196+31</f>
        <v>44361</v>
      </c>
      <c r="J196" s="74">
        <v>44242</v>
      </c>
      <c r="K196" s="82">
        <f t="shared" si="210"/>
        <v>44252</v>
      </c>
      <c r="L196" s="82">
        <f t="shared" si="211"/>
        <v>44259</v>
      </c>
      <c r="M196" s="82">
        <f>L196+11</f>
        <v>44270</v>
      </c>
      <c r="N196" s="82">
        <f t="shared" ref="N196:N201" si="213">M196+60</f>
        <v>44330</v>
      </c>
      <c r="O196" s="82"/>
      <c r="P196" s="82"/>
      <c r="Q196" s="82"/>
      <c r="R196" s="82"/>
      <c r="S196" s="82"/>
      <c r="T196" s="82" t="s">
        <v>41</v>
      </c>
      <c r="U196" s="82" t="s">
        <v>41</v>
      </c>
      <c r="V196" s="82" t="s">
        <v>41</v>
      </c>
      <c r="W196" s="82" t="s">
        <v>41</v>
      </c>
      <c r="X196" s="58"/>
      <c r="Y196" s="58"/>
      <c r="Z196" s="58"/>
      <c r="AA196" s="58"/>
      <c r="AB196" s="58"/>
      <c r="AC196" s="58"/>
      <c r="AD196" s="58"/>
      <c r="AE196" s="58"/>
      <c r="AF196" s="58"/>
      <c r="AG196" s="148" t="s">
        <v>506</v>
      </c>
      <c r="AQ196" s="34">
        <f t="shared" si="150"/>
        <v>500</v>
      </c>
      <c r="AR196" s="34">
        <f t="shared" si="151"/>
        <v>0</v>
      </c>
    </row>
    <row r="197" spans="1:236" s="154" customFormat="1" ht="15.75" outlineLevel="2" x14ac:dyDescent="0.25">
      <c r="A197" s="56" t="s">
        <v>154</v>
      </c>
      <c r="B197" s="88" t="s">
        <v>515</v>
      </c>
      <c r="C197" s="58">
        <v>0</v>
      </c>
      <c r="D197" s="58">
        <f t="shared" si="208"/>
        <v>500</v>
      </c>
      <c r="E197" s="58">
        <v>0</v>
      </c>
      <c r="F197" s="58">
        <v>500</v>
      </c>
      <c r="G197" s="59">
        <v>0</v>
      </c>
      <c r="H197" s="144" t="s">
        <v>214</v>
      </c>
      <c r="I197" s="82">
        <f t="shared" si="212"/>
        <v>44361</v>
      </c>
      <c r="J197" s="74">
        <v>44242</v>
      </c>
      <c r="K197" s="82">
        <f t="shared" si="210"/>
        <v>44252</v>
      </c>
      <c r="L197" s="82">
        <f t="shared" si="211"/>
        <v>44259</v>
      </c>
      <c r="M197" s="82">
        <f>L197+11</f>
        <v>44270</v>
      </c>
      <c r="N197" s="82">
        <f t="shared" si="213"/>
        <v>44330</v>
      </c>
      <c r="O197" s="82"/>
      <c r="P197" s="82"/>
      <c r="Q197" s="82"/>
      <c r="R197" s="82"/>
      <c r="S197" s="82"/>
      <c r="T197" s="82" t="s">
        <v>41</v>
      </c>
      <c r="U197" s="82" t="s">
        <v>41</v>
      </c>
      <c r="V197" s="82" t="s">
        <v>41</v>
      </c>
      <c r="W197" s="82" t="s">
        <v>41</v>
      </c>
      <c r="X197" s="58"/>
      <c r="Y197" s="58"/>
      <c r="Z197" s="58"/>
      <c r="AA197" s="58"/>
      <c r="AB197" s="58"/>
      <c r="AC197" s="58"/>
      <c r="AD197" s="58"/>
      <c r="AE197" s="58"/>
      <c r="AF197" s="58"/>
      <c r="AG197" s="152" t="s">
        <v>516</v>
      </c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34">
        <f t="shared" si="150"/>
        <v>500</v>
      </c>
      <c r="AR197" s="34">
        <f t="shared" si="151"/>
        <v>0</v>
      </c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3"/>
      <c r="CD197" s="153"/>
      <c r="CE197" s="153"/>
      <c r="CF197" s="153"/>
      <c r="CG197" s="153"/>
      <c r="CH197" s="153"/>
      <c r="CI197" s="153"/>
      <c r="CJ197" s="153"/>
      <c r="CK197" s="153"/>
      <c r="CL197" s="153"/>
      <c r="CM197" s="153"/>
      <c r="CN197" s="153"/>
      <c r="CO197" s="153"/>
      <c r="CP197" s="153"/>
      <c r="CQ197" s="153"/>
      <c r="CR197" s="153"/>
      <c r="CS197" s="153"/>
      <c r="CT197" s="153"/>
      <c r="CU197" s="153"/>
      <c r="CV197" s="153"/>
      <c r="CW197" s="153"/>
      <c r="CX197" s="153"/>
      <c r="CY197" s="153"/>
      <c r="CZ197" s="153"/>
      <c r="DA197" s="153"/>
      <c r="DB197" s="153"/>
      <c r="DC197" s="153"/>
      <c r="DD197" s="153"/>
      <c r="DE197" s="153"/>
      <c r="DF197" s="153"/>
      <c r="DG197" s="153"/>
      <c r="DH197" s="153"/>
      <c r="DI197" s="153"/>
      <c r="DJ197" s="153"/>
      <c r="DK197" s="153"/>
      <c r="DL197" s="153"/>
      <c r="DM197" s="153"/>
      <c r="DN197" s="153"/>
      <c r="DO197" s="153"/>
      <c r="DP197" s="153"/>
      <c r="DQ197" s="153"/>
      <c r="DR197" s="153"/>
      <c r="DS197" s="153"/>
      <c r="DT197" s="153"/>
      <c r="DU197" s="153"/>
      <c r="DV197" s="153"/>
      <c r="DW197" s="153"/>
      <c r="DX197" s="153"/>
      <c r="DY197" s="153"/>
      <c r="DZ197" s="153"/>
      <c r="EA197" s="153"/>
      <c r="EB197" s="153"/>
      <c r="EC197" s="153"/>
      <c r="ED197" s="153"/>
      <c r="EE197" s="153"/>
      <c r="EF197" s="153"/>
      <c r="EG197" s="153"/>
      <c r="EH197" s="153"/>
      <c r="EI197" s="153"/>
      <c r="EJ197" s="153"/>
      <c r="EK197" s="153"/>
      <c r="EL197" s="153"/>
      <c r="EM197" s="153"/>
      <c r="EN197" s="153"/>
      <c r="EO197" s="153"/>
      <c r="EP197" s="153"/>
      <c r="EQ197" s="153"/>
      <c r="ER197" s="153"/>
      <c r="ES197" s="153"/>
      <c r="ET197" s="153"/>
      <c r="EU197" s="153"/>
      <c r="EV197" s="153"/>
      <c r="EW197" s="153"/>
      <c r="EX197" s="153"/>
      <c r="EY197" s="153"/>
      <c r="EZ197" s="153"/>
      <c r="FA197" s="153"/>
      <c r="FB197" s="153"/>
      <c r="FC197" s="153"/>
      <c r="FD197" s="153"/>
      <c r="FE197" s="153"/>
      <c r="FF197" s="153"/>
      <c r="FG197" s="153"/>
      <c r="FH197" s="153"/>
      <c r="FI197" s="153"/>
      <c r="FJ197" s="153"/>
      <c r="FK197" s="153"/>
      <c r="FL197" s="153"/>
      <c r="FM197" s="153"/>
      <c r="FN197" s="153"/>
      <c r="FO197" s="153"/>
      <c r="FP197" s="153"/>
      <c r="FQ197" s="153"/>
      <c r="FR197" s="153"/>
      <c r="FS197" s="153"/>
      <c r="FT197" s="153"/>
      <c r="FU197" s="153"/>
      <c r="FV197" s="153"/>
      <c r="FW197" s="153"/>
      <c r="FX197" s="153"/>
      <c r="FY197" s="153"/>
      <c r="FZ197" s="153"/>
      <c r="GA197" s="153"/>
      <c r="GB197" s="153"/>
      <c r="GC197" s="153"/>
      <c r="GD197" s="153"/>
      <c r="GE197" s="153"/>
      <c r="GF197" s="153"/>
      <c r="GG197" s="153"/>
      <c r="GH197" s="153"/>
      <c r="GI197" s="153"/>
      <c r="GJ197" s="153"/>
      <c r="GK197" s="153"/>
      <c r="GL197" s="153"/>
      <c r="GM197" s="153"/>
      <c r="GN197" s="153"/>
      <c r="GO197" s="153"/>
      <c r="GP197" s="153"/>
      <c r="GQ197" s="153"/>
      <c r="GR197" s="153"/>
      <c r="GS197" s="153"/>
      <c r="GT197" s="153"/>
      <c r="GU197" s="153"/>
      <c r="GV197" s="153"/>
      <c r="GW197" s="153"/>
      <c r="GX197" s="153"/>
      <c r="GY197" s="153"/>
      <c r="GZ197" s="153"/>
      <c r="HA197" s="153"/>
      <c r="HB197" s="153"/>
      <c r="HC197" s="153"/>
      <c r="HD197" s="153"/>
      <c r="HE197" s="153"/>
      <c r="HF197" s="153"/>
      <c r="HG197" s="153"/>
      <c r="HH197" s="153"/>
      <c r="HI197" s="153"/>
      <c r="HJ197" s="153"/>
      <c r="HK197" s="153"/>
      <c r="HL197" s="153"/>
      <c r="HM197" s="153"/>
      <c r="HN197" s="153"/>
      <c r="HO197" s="153"/>
      <c r="HP197" s="153"/>
      <c r="HQ197" s="153"/>
      <c r="HR197" s="153"/>
      <c r="HS197" s="153"/>
      <c r="HT197" s="153"/>
      <c r="HU197" s="153"/>
      <c r="HV197" s="153"/>
      <c r="HW197" s="153"/>
      <c r="HX197" s="153"/>
      <c r="HY197" s="153"/>
      <c r="HZ197" s="153"/>
      <c r="IA197" s="153"/>
      <c r="IB197" s="153"/>
    </row>
    <row r="198" spans="1:236" s="149" customFormat="1" ht="15.75" outlineLevel="2" x14ac:dyDescent="0.25">
      <c r="A198" s="56" t="s">
        <v>161</v>
      </c>
      <c r="B198" s="63" t="s">
        <v>517</v>
      </c>
      <c r="C198" s="58">
        <v>0</v>
      </c>
      <c r="D198" s="58">
        <f t="shared" si="208"/>
        <v>600</v>
      </c>
      <c r="E198" s="58">
        <v>0</v>
      </c>
      <c r="F198" s="58">
        <v>600</v>
      </c>
      <c r="G198" s="59">
        <v>0</v>
      </c>
      <c r="H198" s="144" t="s">
        <v>214</v>
      </c>
      <c r="I198" s="82">
        <f t="shared" si="212"/>
        <v>44361</v>
      </c>
      <c r="J198" s="74">
        <v>44242</v>
      </c>
      <c r="K198" s="82">
        <f t="shared" si="210"/>
        <v>44252</v>
      </c>
      <c r="L198" s="82">
        <f t="shared" si="211"/>
        <v>44259</v>
      </c>
      <c r="M198" s="82">
        <f>L198+11</f>
        <v>44270</v>
      </c>
      <c r="N198" s="82">
        <f t="shared" si="213"/>
        <v>44330</v>
      </c>
      <c r="O198" s="82"/>
      <c r="P198" s="82"/>
      <c r="Q198" s="82"/>
      <c r="R198" s="82"/>
      <c r="S198" s="82"/>
      <c r="T198" s="82" t="s">
        <v>41</v>
      </c>
      <c r="U198" s="82" t="s">
        <v>41</v>
      </c>
      <c r="V198" s="82" t="s">
        <v>41</v>
      </c>
      <c r="W198" s="82" t="s">
        <v>41</v>
      </c>
      <c r="X198" s="58"/>
      <c r="Y198" s="58"/>
      <c r="Z198" s="58"/>
      <c r="AA198" s="58"/>
      <c r="AB198" s="58"/>
      <c r="AC198" s="58"/>
      <c r="AD198" s="58"/>
      <c r="AE198" s="58"/>
      <c r="AF198" s="58"/>
      <c r="AG198" s="148" t="s">
        <v>506</v>
      </c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34">
        <f t="shared" si="150"/>
        <v>600</v>
      </c>
      <c r="AR198" s="34">
        <f t="shared" si="151"/>
        <v>0</v>
      </c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  <c r="CW198" s="155"/>
      <c r="CX198" s="155"/>
      <c r="CY198" s="155"/>
      <c r="CZ198" s="155"/>
      <c r="DA198" s="155"/>
      <c r="DB198" s="155"/>
      <c r="DC198" s="155"/>
      <c r="DD198" s="155"/>
      <c r="DE198" s="155"/>
      <c r="DF198" s="155"/>
      <c r="DG198" s="155"/>
      <c r="DH198" s="155"/>
      <c r="DI198" s="155"/>
      <c r="DJ198" s="155"/>
      <c r="DK198" s="155"/>
      <c r="DL198" s="155"/>
      <c r="DM198" s="155"/>
      <c r="DN198" s="155"/>
      <c r="DO198" s="155"/>
      <c r="DP198" s="155"/>
      <c r="DQ198" s="155"/>
      <c r="DR198" s="155"/>
      <c r="DS198" s="155"/>
      <c r="DT198" s="155"/>
      <c r="DU198" s="155"/>
      <c r="DV198" s="155"/>
      <c r="DW198" s="155"/>
      <c r="DX198" s="155"/>
      <c r="DY198" s="155"/>
      <c r="DZ198" s="155"/>
      <c r="EA198" s="155"/>
      <c r="EB198" s="155"/>
      <c r="EC198" s="155"/>
      <c r="ED198" s="155"/>
      <c r="EE198" s="155"/>
      <c r="EF198" s="155"/>
      <c r="EG198" s="155"/>
      <c r="EH198" s="155"/>
      <c r="EI198" s="155"/>
      <c r="EJ198" s="155"/>
      <c r="EK198" s="155"/>
      <c r="EL198" s="155"/>
      <c r="EM198" s="155"/>
      <c r="EN198" s="155"/>
      <c r="EO198" s="155"/>
      <c r="EP198" s="155"/>
      <c r="EQ198" s="155"/>
      <c r="ER198" s="155"/>
      <c r="ES198" s="155"/>
      <c r="ET198" s="155"/>
      <c r="EU198" s="155"/>
      <c r="EV198" s="155"/>
      <c r="EW198" s="155"/>
      <c r="EX198" s="155"/>
      <c r="EY198" s="155"/>
      <c r="EZ198" s="155"/>
      <c r="FA198" s="155"/>
      <c r="FB198" s="155"/>
      <c r="FC198" s="155"/>
      <c r="FD198" s="155"/>
      <c r="FE198" s="155"/>
      <c r="FF198" s="155"/>
      <c r="FG198" s="155"/>
      <c r="FH198" s="155"/>
      <c r="FI198" s="155"/>
      <c r="FJ198" s="155"/>
      <c r="FK198" s="155"/>
      <c r="FL198" s="155"/>
      <c r="FM198" s="155"/>
      <c r="FN198" s="155"/>
      <c r="FO198" s="155"/>
      <c r="FP198" s="155"/>
      <c r="FQ198" s="155"/>
      <c r="FR198" s="155"/>
      <c r="FS198" s="155"/>
      <c r="FT198" s="155"/>
      <c r="FU198" s="155"/>
      <c r="FV198" s="155"/>
      <c r="FW198" s="155"/>
      <c r="FX198" s="155"/>
      <c r="FY198" s="155"/>
      <c r="FZ198" s="155"/>
      <c r="GA198" s="155"/>
      <c r="GB198" s="155"/>
      <c r="GC198" s="155"/>
      <c r="GD198" s="155"/>
      <c r="GE198" s="155"/>
      <c r="GF198" s="155"/>
      <c r="GG198" s="155"/>
      <c r="GH198" s="155"/>
      <c r="GI198" s="155"/>
      <c r="GJ198" s="155"/>
      <c r="GK198" s="155"/>
      <c r="GL198" s="155"/>
      <c r="GM198" s="155"/>
      <c r="GN198" s="155"/>
      <c r="GO198" s="155"/>
      <c r="GP198" s="155"/>
      <c r="GQ198" s="155"/>
      <c r="GR198" s="155"/>
      <c r="GS198" s="155"/>
      <c r="GT198" s="155"/>
      <c r="GU198" s="155"/>
      <c r="GV198" s="155"/>
      <c r="GW198" s="155"/>
      <c r="GX198" s="155"/>
      <c r="GY198" s="155"/>
      <c r="GZ198" s="155"/>
      <c r="HA198" s="155"/>
      <c r="HB198" s="155"/>
      <c r="HC198" s="155"/>
      <c r="HD198" s="155"/>
      <c r="HE198" s="155"/>
      <c r="HF198" s="155"/>
      <c r="HG198" s="155"/>
      <c r="HH198" s="155"/>
      <c r="HI198" s="155"/>
      <c r="HJ198" s="155"/>
      <c r="HK198" s="155"/>
      <c r="HL198" s="155"/>
      <c r="HM198" s="155"/>
      <c r="HN198" s="155"/>
      <c r="HO198" s="155"/>
      <c r="HP198" s="155"/>
      <c r="HQ198" s="155"/>
      <c r="HR198" s="155"/>
      <c r="HS198" s="155"/>
      <c r="HT198" s="155"/>
      <c r="HU198" s="155"/>
      <c r="HV198" s="155"/>
      <c r="HW198" s="155"/>
      <c r="HX198" s="155"/>
      <c r="HY198" s="155"/>
      <c r="HZ198" s="155"/>
      <c r="IA198" s="155"/>
      <c r="IB198" s="155"/>
    </row>
    <row r="199" spans="1:236" s="154" customFormat="1" ht="15.75" outlineLevel="2" x14ac:dyDescent="0.25">
      <c r="A199" s="56" t="s">
        <v>173</v>
      </c>
      <c r="B199" s="88" t="s">
        <v>518</v>
      </c>
      <c r="C199" s="58">
        <v>0</v>
      </c>
      <c r="D199" s="58">
        <f t="shared" si="208"/>
        <v>700</v>
      </c>
      <c r="E199" s="58">
        <v>0</v>
      </c>
      <c r="F199" s="58">
        <v>700</v>
      </c>
      <c r="G199" s="59">
        <v>0</v>
      </c>
      <c r="H199" s="144" t="s">
        <v>214</v>
      </c>
      <c r="I199" s="82">
        <f t="shared" si="212"/>
        <v>44361</v>
      </c>
      <c r="J199" s="74">
        <v>44242</v>
      </c>
      <c r="K199" s="82">
        <f t="shared" si="210"/>
        <v>44252</v>
      </c>
      <c r="L199" s="82">
        <f t="shared" si="211"/>
        <v>44259</v>
      </c>
      <c r="M199" s="82">
        <f>L199+11</f>
        <v>44270</v>
      </c>
      <c r="N199" s="82">
        <f t="shared" si="213"/>
        <v>44330</v>
      </c>
      <c r="O199" s="82"/>
      <c r="P199" s="82"/>
      <c r="Q199" s="82"/>
      <c r="R199" s="82"/>
      <c r="S199" s="82"/>
      <c r="T199" s="82" t="s">
        <v>41</v>
      </c>
      <c r="U199" s="82" t="s">
        <v>41</v>
      </c>
      <c r="V199" s="82" t="s">
        <v>41</v>
      </c>
      <c r="W199" s="82" t="s">
        <v>41</v>
      </c>
      <c r="X199" s="58"/>
      <c r="Y199" s="58"/>
      <c r="Z199" s="58"/>
      <c r="AA199" s="58"/>
      <c r="AB199" s="58"/>
      <c r="AC199" s="58"/>
      <c r="AD199" s="58"/>
      <c r="AE199" s="58"/>
      <c r="AF199" s="58"/>
      <c r="AG199" s="152" t="s">
        <v>516</v>
      </c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34">
        <f t="shared" si="150"/>
        <v>700</v>
      </c>
      <c r="AR199" s="34">
        <f t="shared" si="151"/>
        <v>0</v>
      </c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3"/>
      <c r="CA199" s="153"/>
      <c r="CB199" s="153"/>
      <c r="CC199" s="153"/>
      <c r="CD199" s="153"/>
      <c r="CE199" s="153"/>
      <c r="CF199" s="153"/>
      <c r="CG199" s="153"/>
      <c r="CH199" s="153"/>
      <c r="CI199" s="153"/>
      <c r="CJ199" s="153"/>
      <c r="CK199" s="153"/>
      <c r="CL199" s="153"/>
      <c r="CM199" s="153"/>
      <c r="CN199" s="153"/>
      <c r="CO199" s="153"/>
      <c r="CP199" s="153"/>
      <c r="CQ199" s="153"/>
      <c r="CR199" s="153"/>
      <c r="CS199" s="153"/>
      <c r="CT199" s="153"/>
      <c r="CU199" s="153"/>
      <c r="CV199" s="153"/>
      <c r="CW199" s="153"/>
      <c r="CX199" s="153"/>
      <c r="CY199" s="153"/>
      <c r="CZ199" s="153"/>
      <c r="DA199" s="153"/>
      <c r="DB199" s="153"/>
      <c r="DC199" s="153"/>
      <c r="DD199" s="153"/>
      <c r="DE199" s="153"/>
      <c r="DF199" s="153"/>
      <c r="DG199" s="153"/>
      <c r="DH199" s="153"/>
      <c r="DI199" s="153"/>
      <c r="DJ199" s="153"/>
      <c r="DK199" s="153"/>
      <c r="DL199" s="153"/>
      <c r="DM199" s="153"/>
      <c r="DN199" s="153"/>
      <c r="DO199" s="153"/>
      <c r="DP199" s="153"/>
      <c r="DQ199" s="153"/>
      <c r="DR199" s="153"/>
      <c r="DS199" s="153"/>
      <c r="DT199" s="153"/>
      <c r="DU199" s="153"/>
      <c r="DV199" s="153"/>
      <c r="DW199" s="153"/>
      <c r="DX199" s="153"/>
      <c r="DY199" s="153"/>
      <c r="DZ199" s="153"/>
      <c r="EA199" s="153"/>
      <c r="EB199" s="153"/>
      <c r="EC199" s="153"/>
      <c r="ED199" s="153"/>
      <c r="EE199" s="153"/>
      <c r="EF199" s="153"/>
      <c r="EG199" s="153"/>
      <c r="EH199" s="153"/>
      <c r="EI199" s="153"/>
      <c r="EJ199" s="153"/>
      <c r="EK199" s="153"/>
      <c r="EL199" s="153"/>
      <c r="EM199" s="153"/>
      <c r="EN199" s="153"/>
      <c r="EO199" s="153"/>
      <c r="EP199" s="153"/>
      <c r="EQ199" s="153"/>
      <c r="ER199" s="153"/>
      <c r="ES199" s="153"/>
      <c r="ET199" s="153"/>
      <c r="EU199" s="153"/>
      <c r="EV199" s="153"/>
      <c r="EW199" s="153"/>
      <c r="EX199" s="153"/>
      <c r="EY199" s="153"/>
      <c r="EZ199" s="153"/>
      <c r="FA199" s="153"/>
      <c r="FB199" s="153"/>
      <c r="FC199" s="153"/>
      <c r="FD199" s="153"/>
      <c r="FE199" s="153"/>
      <c r="FF199" s="153"/>
      <c r="FG199" s="153"/>
      <c r="FH199" s="153"/>
      <c r="FI199" s="153"/>
      <c r="FJ199" s="153"/>
      <c r="FK199" s="153"/>
      <c r="FL199" s="153"/>
      <c r="FM199" s="153"/>
      <c r="FN199" s="153"/>
      <c r="FO199" s="153"/>
      <c r="FP199" s="153"/>
      <c r="FQ199" s="153"/>
      <c r="FR199" s="153"/>
      <c r="FS199" s="153"/>
      <c r="FT199" s="153"/>
      <c r="FU199" s="153"/>
      <c r="FV199" s="153"/>
      <c r="FW199" s="153"/>
      <c r="FX199" s="153"/>
      <c r="FY199" s="153"/>
      <c r="FZ199" s="153"/>
      <c r="GA199" s="153"/>
      <c r="GB199" s="153"/>
      <c r="GC199" s="153"/>
      <c r="GD199" s="153"/>
      <c r="GE199" s="153"/>
      <c r="GF199" s="153"/>
      <c r="GG199" s="153"/>
      <c r="GH199" s="153"/>
      <c r="GI199" s="153"/>
      <c r="GJ199" s="153"/>
      <c r="GK199" s="153"/>
      <c r="GL199" s="153"/>
      <c r="GM199" s="153"/>
      <c r="GN199" s="153"/>
      <c r="GO199" s="153"/>
      <c r="GP199" s="153"/>
      <c r="GQ199" s="153"/>
      <c r="GR199" s="153"/>
      <c r="GS199" s="153"/>
      <c r="GT199" s="153"/>
      <c r="GU199" s="153"/>
      <c r="GV199" s="153"/>
      <c r="GW199" s="153"/>
      <c r="GX199" s="153"/>
      <c r="GY199" s="153"/>
      <c r="GZ199" s="153"/>
      <c r="HA199" s="153"/>
      <c r="HB199" s="153"/>
      <c r="HC199" s="153"/>
      <c r="HD199" s="153"/>
      <c r="HE199" s="153"/>
      <c r="HF199" s="153"/>
      <c r="HG199" s="153"/>
      <c r="HH199" s="153"/>
      <c r="HI199" s="153"/>
      <c r="HJ199" s="153"/>
      <c r="HK199" s="153"/>
      <c r="HL199" s="153"/>
      <c r="HM199" s="153"/>
      <c r="HN199" s="153"/>
      <c r="HO199" s="153"/>
      <c r="HP199" s="153"/>
      <c r="HQ199" s="153"/>
      <c r="HR199" s="153"/>
      <c r="HS199" s="153"/>
      <c r="HT199" s="153"/>
      <c r="HU199" s="153"/>
      <c r="HV199" s="153"/>
      <c r="HW199" s="153"/>
      <c r="HX199" s="153"/>
      <c r="HY199" s="153"/>
      <c r="HZ199" s="153"/>
      <c r="IA199" s="153"/>
      <c r="IB199" s="153"/>
    </row>
    <row r="200" spans="1:236" s="149" customFormat="1" ht="15.75" outlineLevel="2" x14ac:dyDescent="0.25">
      <c r="A200" s="56" t="s">
        <v>181</v>
      </c>
      <c r="B200" s="156" t="s">
        <v>519</v>
      </c>
      <c r="C200" s="58">
        <v>0</v>
      </c>
      <c r="D200" s="58">
        <f t="shared" si="208"/>
        <v>1000</v>
      </c>
      <c r="E200" s="58">
        <v>0</v>
      </c>
      <c r="F200" s="58">
        <v>1000</v>
      </c>
      <c r="G200" s="59">
        <v>0</v>
      </c>
      <c r="H200" s="144" t="s">
        <v>214</v>
      </c>
      <c r="I200" s="82">
        <f t="shared" si="212"/>
        <v>44361</v>
      </c>
      <c r="J200" s="74">
        <v>44243</v>
      </c>
      <c r="K200" s="82">
        <f t="shared" si="210"/>
        <v>44253</v>
      </c>
      <c r="L200" s="82">
        <f t="shared" si="211"/>
        <v>44260</v>
      </c>
      <c r="M200" s="82">
        <f t="shared" ref="M200:M201" si="214">L200+10</f>
        <v>44270</v>
      </c>
      <c r="N200" s="82">
        <f t="shared" si="213"/>
        <v>44330</v>
      </c>
      <c r="O200" s="82"/>
      <c r="P200" s="82"/>
      <c r="Q200" s="82"/>
      <c r="R200" s="82"/>
      <c r="S200" s="82"/>
      <c r="T200" s="82" t="s">
        <v>41</v>
      </c>
      <c r="U200" s="82" t="s">
        <v>41</v>
      </c>
      <c r="V200" s="82" t="s">
        <v>41</v>
      </c>
      <c r="W200" s="82" t="s">
        <v>41</v>
      </c>
      <c r="X200" s="58"/>
      <c r="Y200" s="58"/>
      <c r="Z200" s="58"/>
      <c r="AA200" s="58"/>
      <c r="AB200" s="58"/>
      <c r="AC200" s="58"/>
      <c r="AD200" s="58"/>
      <c r="AE200" s="58"/>
      <c r="AF200" s="58"/>
      <c r="AG200" s="148" t="s">
        <v>506</v>
      </c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34">
        <f t="shared" ref="AQ200:AQ263" si="215">SUM(E200:G200)</f>
        <v>1000</v>
      </c>
      <c r="AR200" s="34">
        <f t="shared" ref="AR200:AR263" si="216">AQ200-D200</f>
        <v>0</v>
      </c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155"/>
      <c r="DQ200" s="155"/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5"/>
      <c r="EB200" s="155"/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5"/>
      <c r="EN200" s="155"/>
      <c r="EO200" s="155"/>
      <c r="EP200" s="155"/>
      <c r="EQ200" s="155"/>
      <c r="ER200" s="155"/>
      <c r="ES200" s="155"/>
      <c r="ET200" s="155"/>
      <c r="EU200" s="155"/>
      <c r="EV200" s="155"/>
      <c r="EW200" s="155"/>
      <c r="EX200" s="155"/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5"/>
      <c r="FK200" s="155"/>
      <c r="FL200" s="155"/>
      <c r="FM200" s="155"/>
      <c r="FN200" s="155"/>
      <c r="FO200" s="155"/>
      <c r="FP200" s="155"/>
      <c r="FQ200" s="155"/>
      <c r="FR200" s="155"/>
      <c r="FS200" s="155"/>
      <c r="FT200" s="155"/>
      <c r="FU200" s="155"/>
      <c r="FV200" s="155"/>
      <c r="FW200" s="155"/>
      <c r="FX200" s="155"/>
      <c r="FY200" s="155"/>
      <c r="FZ200" s="155"/>
      <c r="GA200" s="155"/>
      <c r="GB200" s="155"/>
      <c r="GC200" s="155"/>
      <c r="GD200" s="155"/>
      <c r="GE200" s="155"/>
      <c r="GF200" s="155"/>
      <c r="GG200" s="155"/>
      <c r="GH200" s="155"/>
      <c r="GI200" s="155"/>
      <c r="GJ200" s="155"/>
      <c r="GK200" s="155"/>
      <c r="GL200" s="155"/>
      <c r="GM200" s="155"/>
      <c r="GN200" s="155"/>
      <c r="GO200" s="155"/>
      <c r="GP200" s="155"/>
      <c r="GQ200" s="155"/>
      <c r="GR200" s="155"/>
      <c r="GS200" s="155"/>
      <c r="GT200" s="155"/>
      <c r="GU200" s="155"/>
      <c r="GV200" s="155"/>
      <c r="GW200" s="155"/>
      <c r="GX200" s="155"/>
      <c r="GY200" s="155"/>
      <c r="GZ200" s="155"/>
      <c r="HA200" s="155"/>
      <c r="HB200" s="155"/>
      <c r="HC200" s="155"/>
      <c r="HD200" s="155"/>
      <c r="HE200" s="155"/>
      <c r="HF200" s="155"/>
      <c r="HG200" s="155"/>
      <c r="HH200" s="155"/>
      <c r="HI200" s="155"/>
      <c r="HJ200" s="155"/>
      <c r="HK200" s="155"/>
      <c r="HL200" s="155"/>
      <c r="HM200" s="155"/>
      <c r="HN200" s="155"/>
      <c r="HO200" s="155"/>
      <c r="HP200" s="155"/>
      <c r="HQ200" s="155"/>
      <c r="HR200" s="155"/>
      <c r="HS200" s="155"/>
      <c r="HT200" s="155"/>
      <c r="HU200" s="155"/>
      <c r="HV200" s="155"/>
      <c r="HW200" s="155"/>
      <c r="HX200" s="155"/>
      <c r="HY200" s="155"/>
      <c r="HZ200" s="155"/>
      <c r="IA200" s="155"/>
      <c r="IB200" s="155"/>
    </row>
    <row r="201" spans="1:236" s="149" customFormat="1" ht="15.75" outlineLevel="2" x14ac:dyDescent="0.25">
      <c r="A201" s="56" t="s">
        <v>187</v>
      </c>
      <c r="B201" s="57" t="s">
        <v>520</v>
      </c>
      <c r="C201" s="58">
        <v>0</v>
      </c>
      <c r="D201" s="58">
        <f t="shared" si="208"/>
        <v>500</v>
      </c>
      <c r="E201" s="58">
        <v>0</v>
      </c>
      <c r="F201" s="58">
        <v>500</v>
      </c>
      <c r="G201" s="59">
        <v>0</v>
      </c>
      <c r="H201" s="144" t="s">
        <v>214</v>
      </c>
      <c r="I201" s="82">
        <f t="shared" si="212"/>
        <v>44361</v>
      </c>
      <c r="J201" s="74">
        <v>44243</v>
      </c>
      <c r="K201" s="82">
        <f t="shared" si="210"/>
        <v>44253</v>
      </c>
      <c r="L201" s="82">
        <f t="shared" si="211"/>
        <v>44260</v>
      </c>
      <c r="M201" s="82">
        <f t="shared" si="214"/>
        <v>44270</v>
      </c>
      <c r="N201" s="82">
        <f t="shared" si="213"/>
        <v>44330</v>
      </c>
      <c r="O201" s="82"/>
      <c r="P201" s="82"/>
      <c r="Q201" s="82"/>
      <c r="R201" s="82"/>
      <c r="S201" s="82"/>
      <c r="T201" s="82" t="s">
        <v>41</v>
      </c>
      <c r="U201" s="82" t="s">
        <v>41</v>
      </c>
      <c r="V201" s="82" t="s">
        <v>41</v>
      </c>
      <c r="W201" s="82" t="s">
        <v>41</v>
      </c>
      <c r="X201" s="58"/>
      <c r="Y201" s="58"/>
      <c r="Z201" s="58"/>
      <c r="AA201" s="58"/>
      <c r="AB201" s="58"/>
      <c r="AC201" s="58"/>
      <c r="AD201" s="58"/>
      <c r="AE201" s="58"/>
      <c r="AF201" s="58"/>
      <c r="AG201" s="148" t="s">
        <v>506</v>
      </c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34">
        <f t="shared" si="215"/>
        <v>500</v>
      </c>
      <c r="AR201" s="34">
        <f t="shared" si="216"/>
        <v>0</v>
      </c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5"/>
      <c r="DC201" s="155"/>
      <c r="DD201" s="155"/>
      <c r="DE201" s="155"/>
      <c r="DF201" s="155"/>
      <c r="DG201" s="155"/>
      <c r="DH201" s="155"/>
      <c r="DI201" s="155"/>
      <c r="DJ201" s="155"/>
      <c r="DK201" s="155"/>
      <c r="DL201" s="155"/>
      <c r="DM201" s="155"/>
      <c r="DN201" s="155"/>
      <c r="DO201" s="155"/>
      <c r="DP201" s="155"/>
      <c r="DQ201" s="155"/>
      <c r="DR201" s="155"/>
      <c r="DS201" s="155"/>
      <c r="DT201" s="155"/>
      <c r="DU201" s="155"/>
      <c r="DV201" s="155"/>
      <c r="DW201" s="155"/>
      <c r="DX201" s="155"/>
      <c r="DY201" s="155"/>
      <c r="DZ201" s="155"/>
      <c r="EA201" s="155"/>
      <c r="EB201" s="155"/>
      <c r="EC201" s="155"/>
      <c r="ED201" s="155"/>
      <c r="EE201" s="155"/>
      <c r="EF201" s="155"/>
      <c r="EG201" s="155"/>
      <c r="EH201" s="155"/>
      <c r="EI201" s="155"/>
      <c r="EJ201" s="155"/>
      <c r="EK201" s="155"/>
      <c r="EL201" s="155"/>
      <c r="EM201" s="155"/>
      <c r="EN201" s="155"/>
      <c r="EO201" s="155"/>
      <c r="EP201" s="155"/>
      <c r="EQ201" s="155"/>
      <c r="ER201" s="155"/>
      <c r="ES201" s="155"/>
      <c r="ET201" s="155"/>
      <c r="EU201" s="155"/>
      <c r="EV201" s="155"/>
      <c r="EW201" s="155"/>
      <c r="EX201" s="155"/>
      <c r="EY201" s="155"/>
      <c r="EZ201" s="155"/>
      <c r="FA201" s="155"/>
      <c r="FB201" s="155"/>
      <c r="FC201" s="155"/>
      <c r="FD201" s="155"/>
      <c r="FE201" s="155"/>
      <c r="FF201" s="155"/>
      <c r="FG201" s="155"/>
      <c r="FH201" s="155"/>
      <c r="FI201" s="155"/>
      <c r="FJ201" s="155"/>
      <c r="FK201" s="155"/>
      <c r="FL201" s="155"/>
      <c r="FM201" s="155"/>
      <c r="FN201" s="155"/>
      <c r="FO201" s="155"/>
      <c r="FP201" s="155"/>
      <c r="FQ201" s="155"/>
      <c r="FR201" s="155"/>
      <c r="FS201" s="155"/>
      <c r="FT201" s="155"/>
      <c r="FU201" s="155"/>
      <c r="FV201" s="155"/>
      <c r="FW201" s="155"/>
      <c r="FX201" s="155"/>
      <c r="FY201" s="155"/>
      <c r="FZ201" s="155"/>
      <c r="GA201" s="155"/>
      <c r="GB201" s="155"/>
      <c r="GC201" s="155"/>
      <c r="GD201" s="155"/>
      <c r="GE201" s="155"/>
      <c r="GF201" s="155"/>
      <c r="GG201" s="155"/>
      <c r="GH201" s="155"/>
      <c r="GI201" s="155"/>
      <c r="GJ201" s="155"/>
      <c r="GK201" s="155"/>
      <c r="GL201" s="155"/>
      <c r="GM201" s="155"/>
      <c r="GN201" s="155"/>
      <c r="GO201" s="155"/>
      <c r="GP201" s="155"/>
      <c r="GQ201" s="155"/>
      <c r="GR201" s="155"/>
      <c r="GS201" s="155"/>
      <c r="GT201" s="155"/>
      <c r="GU201" s="155"/>
      <c r="GV201" s="155"/>
      <c r="GW201" s="155"/>
      <c r="GX201" s="155"/>
      <c r="GY201" s="155"/>
      <c r="GZ201" s="155"/>
      <c r="HA201" s="155"/>
      <c r="HB201" s="155"/>
      <c r="HC201" s="155"/>
      <c r="HD201" s="155"/>
      <c r="HE201" s="155"/>
      <c r="HF201" s="155"/>
      <c r="HG201" s="155"/>
      <c r="HH201" s="155"/>
      <c r="HI201" s="155"/>
      <c r="HJ201" s="155"/>
      <c r="HK201" s="155"/>
      <c r="HL201" s="155"/>
      <c r="HM201" s="155"/>
      <c r="HN201" s="155"/>
      <c r="HO201" s="155"/>
      <c r="HP201" s="155"/>
      <c r="HQ201" s="155"/>
      <c r="HR201" s="155"/>
      <c r="HS201" s="155"/>
      <c r="HT201" s="155"/>
      <c r="HU201" s="155"/>
      <c r="HV201" s="155"/>
      <c r="HW201" s="155"/>
      <c r="HX201" s="155"/>
      <c r="HY201" s="155"/>
      <c r="HZ201" s="155"/>
      <c r="IA201" s="155"/>
      <c r="IB201" s="155"/>
    </row>
    <row r="202" spans="1:236" customFormat="1" ht="31.5" outlineLevel="2" x14ac:dyDescent="0.25">
      <c r="A202" s="56" t="s">
        <v>192</v>
      </c>
      <c r="B202" s="63" t="s">
        <v>521</v>
      </c>
      <c r="C202" s="58">
        <v>0</v>
      </c>
      <c r="D202" s="58">
        <f t="shared" si="208"/>
        <v>3661.6</v>
      </c>
      <c r="E202" s="58">
        <v>0</v>
      </c>
      <c r="F202" s="58">
        <v>3661.6</v>
      </c>
      <c r="G202" s="59">
        <v>0</v>
      </c>
      <c r="H202" s="144" t="s">
        <v>163</v>
      </c>
      <c r="I202" s="82">
        <f t="shared" si="209"/>
        <v>44352</v>
      </c>
      <c r="J202" s="74">
        <v>44237</v>
      </c>
      <c r="K202" s="82" t="s">
        <v>495</v>
      </c>
      <c r="L202" s="82" t="s">
        <v>495</v>
      </c>
      <c r="M202" s="82" t="s">
        <v>495</v>
      </c>
      <c r="N202" s="82">
        <v>44322</v>
      </c>
      <c r="O202" s="82"/>
      <c r="P202" s="82"/>
      <c r="Q202" s="82"/>
      <c r="R202" s="82"/>
      <c r="S202" s="82"/>
      <c r="T202" s="82" t="s">
        <v>41</v>
      </c>
      <c r="U202" s="82" t="s">
        <v>41</v>
      </c>
      <c r="V202" s="82" t="s">
        <v>41</v>
      </c>
      <c r="W202" s="82" t="s">
        <v>41</v>
      </c>
      <c r="X202" s="58"/>
      <c r="Y202" s="58"/>
      <c r="Z202" s="58"/>
      <c r="AA202" s="58"/>
      <c r="AB202" s="58"/>
      <c r="AC202" s="58"/>
      <c r="AD202" s="58"/>
      <c r="AE202" s="58"/>
      <c r="AF202" s="58"/>
      <c r="AG202" s="132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34">
        <f t="shared" si="215"/>
        <v>3661.6</v>
      </c>
      <c r="AR202" s="34">
        <f t="shared" si="216"/>
        <v>0</v>
      </c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7"/>
      <c r="FC202" s="157"/>
      <c r="FD202" s="157"/>
      <c r="FE202" s="157"/>
      <c r="FF202" s="157"/>
      <c r="FG202" s="157"/>
      <c r="FH202" s="157"/>
      <c r="FI202" s="157"/>
      <c r="FJ202" s="157"/>
      <c r="FK202" s="157"/>
      <c r="FL202" s="157"/>
      <c r="FM202" s="157"/>
      <c r="FN202" s="157"/>
      <c r="FO202" s="157"/>
      <c r="FP202" s="157"/>
      <c r="FQ202" s="157"/>
      <c r="FR202" s="157"/>
      <c r="FS202" s="157"/>
      <c r="FT202" s="157"/>
      <c r="FU202" s="157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  <c r="HE202" s="157"/>
      <c r="HF202" s="157"/>
      <c r="HG202" s="157"/>
      <c r="HH202" s="157"/>
      <c r="HI202" s="157"/>
      <c r="HJ202" s="157"/>
      <c r="HK202" s="157"/>
      <c r="HL202" s="157"/>
      <c r="HM202" s="157"/>
      <c r="HN202" s="157"/>
      <c r="HO202" s="157"/>
      <c r="HP202" s="157"/>
      <c r="HQ202" s="157"/>
      <c r="HR202" s="157"/>
      <c r="HS202" s="157"/>
      <c r="HT202" s="157"/>
      <c r="HU202" s="157"/>
      <c r="HV202" s="157"/>
      <c r="HW202" s="157"/>
      <c r="HX202" s="157"/>
      <c r="HY202" s="157"/>
      <c r="HZ202" s="157"/>
      <c r="IA202" s="157"/>
      <c r="IB202" s="157"/>
    </row>
    <row r="203" spans="1:236" s="158" customFormat="1" ht="15.75" outlineLevel="2" x14ac:dyDescent="0.2">
      <c r="A203" s="56" t="s">
        <v>199</v>
      </c>
      <c r="B203" s="63" t="s">
        <v>522</v>
      </c>
      <c r="C203" s="58">
        <v>0</v>
      </c>
      <c r="D203" s="58">
        <f t="shared" si="208"/>
        <v>600</v>
      </c>
      <c r="E203" s="58">
        <v>0</v>
      </c>
      <c r="F203" s="58">
        <v>600</v>
      </c>
      <c r="G203" s="59">
        <v>0</v>
      </c>
      <c r="H203" s="144" t="s">
        <v>214</v>
      </c>
      <c r="I203" s="82">
        <f>N203+31</f>
        <v>44361</v>
      </c>
      <c r="J203" s="74">
        <v>44243</v>
      </c>
      <c r="K203" s="82">
        <f>J203+10</f>
        <v>44253</v>
      </c>
      <c r="L203" s="82">
        <f>K203+7</f>
        <v>44260</v>
      </c>
      <c r="M203" s="82">
        <f>L203+10</f>
        <v>44270</v>
      </c>
      <c r="N203" s="82">
        <f>M203+60</f>
        <v>44330</v>
      </c>
      <c r="O203" s="82"/>
      <c r="P203" s="82"/>
      <c r="Q203" s="82"/>
      <c r="R203" s="82"/>
      <c r="S203" s="82"/>
      <c r="T203" s="82" t="s">
        <v>41</v>
      </c>
      <c r="U203" s="82" t="s">
        <v>41</v>
      </c>
      <c r="V203" s="82" t="s">
        <v>41</v>
      </c>
      <c r="W203" s="82" t="s">
        <v>41</v>
      </c>
      <c r="X203" s="58"/>
      <c r="Y203" s="58"/>
      <c r="Z203" s="58"/>
      <c r="AA203" s="58"/>
      <c r="AB203" s="58"/>
      <c r="AC203" s="58"/>
      <c r="AD203" s="58"/>
      <c r="AE203" s="58"/>
      <c r="AF203" s="58"/>
      <c r="AG203" s="146" t="s">
        <v>523</v>
      </c>
      <c r="AQ203" s="34">
        <f t="shared" si="215"/>
        <v>600</v>
      </c>
      <c r="AR203" s="34">
        <f t="shared" si="216"/>
        <v>0</v>
      </c>
    </row>
    <row r="204" spans="1:236" customFormat="1" ht="31.5" outlineLevel="2" x14ac:dyDescent="0.25">
      <c r="A204" s="56" t="s">
        <v>203</v>
      </c>
      <c r="B204" s="63" t="s">
        <v>524</v>
      </c>
      <c r="C204" s="58">
        <v>0</v>
      </c>
      <c r="D204" s="58">
        <f t="shared" si="208"/>
        <v>4407.8025200000002</v>
      </c>
      <c r="E204" s="58">
        <v>0</v>
      </c>
      <c r="F204" s="58">
        <v>4407.8025200000002</v>
      </c>
      <c r="G204" s="59">
        <v>0</v>
      </c>
      <c r="H204" s="144" t="s">
        <v>163</v>
      </c>
      <c r="I204" s="82">
        <f t="shared" si="209"/>
        <v>44352</v>
      </c>
      <c r="J204" s="74">
        <v>44237</v>
      </c>
      <c r="K204" s="82" t="s">
        <v>495</v>
      </c>
      <c r="L204" s="82" t="s">
        <v>495</v>
      </c>
      <c r="M204" s="82" t="s">
        <v>495</v>
      </c>
      <c r="N204" s="82">
        <v>44322</v>
      </c>
      <c r="O204" s="82"/>
      <c r="P204" s="82"/>
      <c r="Q204" s="82"/>
      <c r="R204" s="82"/>
      <c r="S204" s="82"/>
      <c r="T204" s="82" t="s">
        <v>41</v>
      </c>
      <c r="U204" s="82" t="s">
        <v>41</v>
      </c>
      <c r="V204" s="82" t="s">
        <v>41</v>
      </c>
      <c r="W204" s="82" t="s">
        <v>41</v>
      </c>
      <c r="X204" s="58"/>
      <c r="Y204" s="58"/>
      <c r="Z204" s="58"/>
      <c r="AA204" s="58"/>
      <c r="AB204" s="58"/>
      <c r="AC204" s="58"/>
      <c r="AD204" s="58"/>
      <c r="AE204" s="58"/>
      <c r="AF204" s="58"/>
      <c r="AG204" s="132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34">
        <f t="shared" si="215"/>
        <v>4407.8025200000002</v>
      </c>
      <c r="AR204" s="34">
        <f t="shared" si="216"/>
        <v>0</v>
      </c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57"/>
      <c r="FC204" s="157"/>
      <c r="FD204" s="157"/>
      <c r="FE204" s="157"/>
      <c r="FF204" s="157"/>
      <c r="FG204" s="157"/>
      <c r="FH204" s="157"/>
      <c r="FI204" s="157"/>
      <c r="FJ204" s="157"/>
      <c r="FK204" s="157"/>
      <c r="FL204" s="157"/>
      <c r="FM204" s="157"/>
      <c r="FN204" s="157"/>
      <c r="FO204" s="157"/>
      <c r="FP204" s="157"/>
      <c r="FQ204" s="157"/>
      <c r="FR204" s="157"/>
      <c r="FS204" s="157"/>
      <c r="FT204" s="157"/>
      <c r="FU204" s="157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  <c r="HE204" s="157"/>
      <c r="HF204" s="157"/>
      <c r="HG204" s="157"/>
      <c r="HH204" s="157"/>
      <c r="HI204" s="157"/>
      <c r="HJ204" s="157"/>
      <c r="HK204" s="157"/>
      <c r="HL204" s="157"/>
      <c r="HM204" s="157"/>
      <c r="HN204" s="157"/>
      <c r="HO204" s="157"/>
      <c r="HP204" s="157"/>
      <c r="HQ204" s="157"/>
      <c r="HR204" s="157"/>
      <c r="HS204" s="157"/>
      <c r="HT204" s="157"/>
      <c r="HU204" s="157"/>
      <c r="HV204" s="157"/>
      <c r="HW204" s="157"/>
      <c r="HX204" s="157"/>
      <c r="HY204" s="157"/>
      <c r="HZ204" s="157"/>
      <c r="IA204" s="157"/>
      <c r="IB204" s="157"/>
    </row>
    <row r="205" spans="1:236" s="149" customFormat="1" ht="15.75" outlineLevel="2" x14ac:dyDescent="0.25">
      <c r="A205" s="56" t="s">
        <v>209</v>
      </c>
      <c r="B205" s="63" t="s">
        <v>525</v>
      </c>
      <c r="C205" s="58">
        <v>2</v>
      </c>
      <c r="D205" s="58">
        <f t="shared" si="208"/>
        <v>600</v>
      </c>
      <c r="E205" s="58">
        <v>0</v>
      </c>
      <c r="F205" s="58">
        <v>600</v>
      </c>
      <c r="G205" s="59">
        <v>0</v>
      </c>
      <c r="H205" s="144" t="s">
        <v>214</v>
      </c>
      <c r="I205" s="82">
        <f t="shared" ref="I205:I206" si="217">N205+31</f>
        <v>44361</v>
      </c>
      <c r="J205" s="74">
        <v>44243</v>
      </c>
      <c r="K205" s="82">
        <f>J205+10</f>
        <v>44253</v>
      </c>
      <c r="L205" s="82">
        <f>K205+7</f>
        <v>44260</v>
      </c>
      <c r="M205" s="82">
        <f>L205+10</f>
        <v>44270</v>
      </c>
      <c r="N205" s="82">
        <f t="shared" ref="N205:N211" si="218">M205+60</f>
        <v>44330</v>
      </c>
      <c r="O205" s="82"/>
      <c r="P205" s="82"/>
      <c r="Q205" s="82"/>
      <c r="R205" s="82"/>
      <c r="S205" s="82"/>
      <c r="T205" s="82" t="s">
        <v>41</v>
      </c>
      <c r="U205" s="82" t="s">
        <v>41</v>
      </c>
      <c r="V205" s="82" t="s">
        <v>41</v>
      </c>
      <c r="W205" s="82" t="s">
        <v>41</v>
      </c>
      <c r="X205" s="58"/>
      <c r="Y205" s="58"/>
      <c r="Z205" s="58"/>
      <c r="AA205" s="58"/>
      <c r="AB205" s="58"/>
      <c r="AC205" s="58"/>
      <c r="AD205" s="58"/>
      <c r="AE205" s="58"/>
      <c r="AF205" s="58"/>
      <c r="AG205" s="148" t="s">
        <v>506</v>
      </c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34">
        <f t="shared" si="215"/>
        <v>600</v>
      </c>
      <c r="AR205" s="34">
        <f t="shared" si="216"/>
        <v>0</v>
      </c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  <c r="CW205" s="155"/>
      <c r="CX205" s="155"/>
      <c r="CY205" s="155"/>
      <c r="CZ205" s="155"/>
      <c r="DA205" s="155"/>
      <c r="DB205" s="155"/>
      <c r="DC205" s="155"/>
      <c r="DD205" s="155"/>
      <c r="DE205" s="155"/>
      <c r="DF205" s="155"/>
      <c r="DG205" s="155"/>
      <c r="DH205" s="155"/>
      <c r="DI205" s="155"/>
      <c r="DJ205" s="155"/>
      <c r="DK205" s="155"/>
      <c r="DL205" s="155"/>
      <c r="DM205" s="155"/>
      <c r="DN205" s="155"/>
      <c r="DO205" s="155"/>
      <c r="DP205" s="155"/>
      <c r="DQ205" s="155"/>
      <c r="DR205" s="155"/>
      <c r="DS205" s="155"/>
      <c r="DT205" s="155"/>
      <c r="DU205" s="155"/>
      <c r="DV205" s="155"/>
      <c r="DW205" s="155"/>
      <c r="DX205" s="155"/>
      <c r="DY205" s="155"/>
      <c r="DZ205" s="155"/>
      <c r="EA205" s="155"/>
      <c r="EB205" s="155"/>
      <c r="EC205" s="155"/>
      <c r="ED205" s="155"/>
      <c r="EE205" s="155"/>
      <c r="EF205" s="155"/>
      <c r="EG205" s="155"/>
      <c r="EH205" s="155"/>
      <c r="EI205" s="155"/>
      <c r="EJ205" s="155"/>
      <c r="EK205" s="155"/>
      <c r="EL205" s="155"/>
      <c r="EM205" s="155"/>
      <c r="EN205" s="155"/>
      <c r="EO205" s="155"/>
      <c r="EP205" s="155"/>
      <c r="EQ205" s="155"/>
      <c r="ER205" s="155"/>
      <c r="ES205" s="155"/>
      <c r="ET205" s="155"/>
      <c r="EU205" s="155"/>
      <c r="EV205" s="155"/>
      <c r="EW205" s="155"/>
      <c r="EX205" s="155"/>
      <c r="EY205" s="155"/>
      <c r="EZ205" s="155"/>
      <c r="FA205" s="155"/>
      <c r="FB205" s="155"/>
      <c r="FC205" s="155"/>
      <c r="FD205" s="155"/>
      <c r="FE205" s="155"/>
      <c r="FF205" s="155"/>
      <c r="FG205" s="155"/>
      <c r="FH205" s="155"/>
      <c r="FI205" s="155"/>
      <c r="FJ205" s="155"/>
      <c r="FK205" s="155"/>
      <c r="FL205" s="155"/>
      <c r="FM205" s="155"/>
      <c r="FN205" s="155"/>
      <c r="FO205" s="155"/>
      <c r="FP205" s="155"/>
      <c r="FQ205" s="155"/>
      <c r="FR205" s="155"/>
      <c r="FS205" s="155"/>
      <c r="FT205" s="155"/>
      <c r="FU205" s="155"/>
      <c r="FV205" s="155"/>
      <c r="FW205" s="155"/>
      <c r="FX205" s="155"/>
      <c r="FY205" s="155"/>
      <c r="FZ205" s="155"/>
      <c r="GA205" s="155"/>
      <c r="GB205" s="155"/>
      <c r="GC205" s="155"/>
      <c r="GD205" s="155"/>
      <c r="GE205" s="155"/>
      <c r="GF205" s="155"/>
      <c r="GG205" s="155"/>
      <c r="GH205" s="155"/>
      <c r="GI205" s="155"/>
      <c r="GJ205" s="155"/>
      <c r="GK205" s="155"/>
      <c r="GL205" s="155"/>
      <c r="GM205" s="155"/>
      <c r="GN205" s="155"/>
      <c r="GO205" s="155"/>
      <c r="GP205" s="155"/>
      <c r="GQ205" s="155"/>
      <c r="GR205" s="155"/>
      <c r="GS205" s="155"/>
      <c r="GT205" s="155"/>
      <c r="GU205" s="155"/>
      <c r="GV205" s="155"/>
      <c r="GW205" s="155"/>
      <c r="GX205" s="155"/>
      <c r="GY205" s="155"/>
      <c r="GZ205" s="155"/>
      <c r="HA205" s="155"/>
      <c r="HB205" s="155"/>
      <c r="HC205" s="155"/>
      <c r="HD205" s="155"/>
      <c r="HE205" s="155"/>
      <c r="HF205" s="155"/>
      <c r="HG205" s="155"/>
      <c r="HH205" s="155"/>
      <c r="HI205" s="155"/>
      <c r="HJ205" s="155"/>
      <c r="HK205" s="155"/>
      <c r="HL205" s="155"/>
      <c r="HM205" s="155"/>
      <c r="HN205" s="155"/>
      <c r="HO205" s="155"/>
      <c r="HP205" s="155"/>
      <c r="HQ205" s="155"/>
      <c r="HR205" s="155"/>
      <c r="HS205" s="155"/>
      <c r="HT205" s="155"/>
      <c r="HU205" s="155"/>
      <c r="HV205" s="155"/>
      <c r="HW205" s="155"/>
      <c r="HX205" s="155"/>
      <c r="HY205" s="155"/>
      <c r="HZ205" s="155"/>
      <c r="IA205" s="155"/>
      <c r="IB205" s="155"/>
    </row>
    <row r="206" spans="1:236" s="154" customFormat="1" ht="31.5" outlineLevel="2" x14ac:dyDescent="0.25">
      <c r="A206" s="56" t="s">
        <v>212</v>
      </c>
      <c r="B206" s="88" t="s">
        <v>914</v>
      </c>
      <c r="C206" s="58">
        <v>3</v>
      </c>
      <c r="D206" s="58">
        <f t="shared" si="208"/>
        <v>800</v>
      </c>
      <c r="E206" s="58">
        <v>0</v>
      </c>
      <c r="F206" s="58">
        <v>800</v>
      </c>
      <c r="G206" s="59">
        <v>0</v>
      </c>
      <c r="H206" s="144" t="s">
        <v>214</v>
      </c>
      <c r="I206" s="82">
        <f t="shared" si="217"/>
        <v>44361</v>
      </c>
      <c r="J206" s="74">
        <v>44243</v>
      </c>
      <c r="K206" s="82">
        <f>J206+10</f>
        <v>44253</v>
      </c>
      <c r="L206" s="82">
        <f>K206+7</f>
        <v>44260</v>
      </c>
      <c r="M206" s="82">
        <f>L206+10</f>
        <v>44270</v>
      </c>
      <c r="N206" s="82">
        <f t="shared" si="218"/>
        <v>44330</v>
      </c>
      <c r="O206" s="82"/>
      <c r="P206" s="82"/>
      <c r="Q206" s="82"/>
      <c r="R206" s="82"/>
      <c r="S206" s="82"/>
      <c r="T206" s="82" t="s">
        <v>41</v>
      </c>
      <c r="U206" s="82" t="s">
        <v>41</v>
      </c>
      <c r="V206" s="82" t="s">
        <v>41</v>
      </c>
      <c r="W206" s="82" t="s">
        <v>41</v>
      </c>
      <c r="X206" s="58"/>
      <c r="Y206" s="58"/>
      <c r="Z206" s="58"/>
      <c r="AA206" s="58"/>
      <c r="AB206" s="58"/>
      <c r="AC206" s="58"/>
      <c r="AD206" s="58"/>
      <c r="AE206" s="58"/>
      <c r="AF206" s="58"/>
      <c r="AG206" s="152" t="s">
        <v>506</v>
      </c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34">
        <f t="shared" si="215"/>
        <v>800</v>
      </c>
      <c r="AR206" s="34">
        <f t="shared" si="216"/>
        <v>0</v>
      </c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3"/>
      <c r="CP206" s="153"/>
      <c r="CQ206" s="153"/>
      <c r="CR206" s="153"/>
      <c r="CS206" s="153"/>
      <c r="CT206" s="153"/>
      <c r="CU206" s="153"/>
      <c r="CV206" s="153"/>
      <c r="CW206" s="153"/>
      <c r="CX206" s="153"/>
      <c r="CY206" s="153"/>
      <c r="CZ206" s="153"/>
      <c r="DA206" s="153"/>
      <c r="DB206" s="153"/>
      <c r="DC206" s="153"/>
      <c r="DD206" s="153"/>
      <c r="DE206" s="153"/>
      <c r="DF206" s="153"/>
      <c r="DG206" s="153"/>
      <c r="DH206" s="153"/>
      <c r="DI206" s="153"/>
      <c r="DJ206" s="153"/>
      <c r="DK206" s="153"/>
      <c r="DL206" s="153"/>
      <c r="DM206" s="153"/>
      <c r="DN206" s="153"/>
      <c r="DO206" s="153"/>
      <c r="DP206" s="153"/>
      <c r="DQ206" s="153"/>
      <c r="DR206" s="153"/>
      <c r="DS206" s="153"/>
      <c r="DT206" s="153"/>
      <c r="DU206" s="153"/>
      <c r="DV206" s="153"/>
      <c r="DW206" s="153"/>
      <c r="DX206" s="153"/>
      <c r="DY206" s="153"/>
      <c r="DZ206" s="153"/>
      <c r="EA206" s="153"/>
      <c r="EB206" s="153"/>
      <c r="EC206" s="153"/>
      <c r="ED206" s="153"/>
      <c r="EE206" s="153"/>
      <c r="EF206" s="153"/>
      <c r="EG206" s="153"/>
      <c r="EH206" s="153"/>
      <c r="EI206" s="153"/>
      <c r="EJ206" s="153"/>
      <c r="EK206" s="153"/>
      <c r="EL206" s="153"/>
      <c r="EM206" s="153"/>
      <c r="EN206" s="153"/>
      <c r="EO206" s="153"/>
      <c r="EP206" s="153"/>
      <c r="EQ206" s="153"/>
      <c r="ER206" s="153"/>
      <c r="ES206" s="153"/>
      <c r="ET206" s="153"/>
      <c r="EU206" s="153"/>
      <c r="EV206" s="153"/>
      <c r="EW206" s="153"/>
      <c r="EX206" s="153"/>
      <c r="EY206" s="153"/>
      <c r="EZ206" s="153"/>
      <c r="FA206" s="153"/>
      <c r="FB206" s="153"/>
      <c r="FC206" s="153"/>
      <c r="FD206" s="153"/>
      <c r="FE206" s="153"/>
      <c r="FF206" s="153"/>
      <c r="FG206" s="153"/>
      <c r="FH206" s="153"/>
      <c r="FI206" s="153"/>
      <c r="FJ206" s="153"/>
      <c r="FK206" s="153"/>
      <c r="FL206" s="153"/>
      <c r="FM206" s="153"/>
      <c r="FN206" s="153"/>
      <c r="FO206" s="153"/>
      <c r="FP206" s="153"/>
      <c r="FQ206" s="153"/>
      <c r="FR206" s="153"/>
      <c r="FS206" s="153"/>
      <c r="FT206" s="153"/>
      <c r="FU206" s="153"/>
      <c r="FV206" s="153"/>
      <c r="FW206" s="153"/>
      <c r="FX206" s="153"/>
      <c r="FY206" s="153"/>
      <c r="FZ206" s="153"/>
      <c r="GA206" s="153"/>
      <c r="GB206" s="153"/>
      <c r="GC206" s="153"/>
      <c r="GD206" s="153"/>
      <c r="GE206" s="153"/>
      <c r="GF206" s="153"/>
      <c r="GG206" s="153"/>
      <c r="GH206" s="153"/>
      <c r="GI206" s="153"/>
      <c r="GJ206" s="153"/>
      <c r="GK206" s="153"/>
      <c r="GL206" s="153"/>
      <c r="GM206" s="153"/>
      <c r="GN206" s="153"/>
      <c r="GO206" s="153"/>
      <c r="GP206" s="153"/>
      <c r="GQ206" s="153"/>
      <c r="GR206" s="153"/>
      <c r="GS206" s="153"/>
      <c r="GT206" s="153"/>
      <c r="GU206" s="153"/>
      <c r="GV206" s="153"/>
      <c r="GW206" s="153"/>
      <c r="GX206" s="153"/>
      <c r="GY206" s="153"/>
      <c r="GZ206" s="153"/>
      <c r="HA206" s="153"/>
      <c r="HB206" s="153"/>
      <c r="HC206" s="153"/>
      <c r="HD206" s="153"/>
      <c r="HE206" s="153"/>
      <c r="HF206" s="153"/>
      <c r="HG206" s="153"/>
      <c r="HH206" s="153"/>
      <c r="HI206" s="153"/>
      <c r="HJ206" s="153"/>
      <c r="HK206" s="153"/>
      <c r="HL206" s="153"/>
      <c r="HM206" s="153"/>
      <c r="HN206" s="153"/>
      <c r="HO206" s="153"/>
      <c r="HP206" s="153"/>
      <c r="HQ206" s="153"/>
      <c r="HR206" s="153"/>
      <c r="HS206" s="153"/>
      <c r="HT206" s="153"/>
      <c r="HU206" s="153"/>
      <c r="HV206" s="153"/>
      <c r="HW206" s="153"/>
      <c r="HX206" s="153"/>
      <c r="HY206" s="153"/>
      <c r="HZ206" s="153"/>
      <c r="IA206" s="153"/>
      <c r="IB206" s="153"/>
    </row>
    <row r="207" spans="1:236" s="54" customFormat="1" ht="15.75" outlineLevel="1" x14ac:dyDescent="0.2">
      <c r="A207" s="29">
        <v>4</v>
      </c>
      <c r="B207" s="29" t="s">
        <v>238</v>
      </c>
      <c r="C207" s="31">
        <f>SUM(C208:C211)</f>
        <v>1.5</v>
      </c>
      <c r="D207" s="31">
        <f>SUM(D208:D211)</f>
        <v>2595</v>
      </c>
      <c r="E207" s="31">
        <f>SUM(E208:E211)</f>
        <v>0</v>
      </c>
      <c r="F207" s="31">
        <f>SUM(F208:F211)</f>
        <v>2595</v>
      </c>
      <c r="G207" s="31">
        <f>SUM(G208:G211)</f>
        <v>0</v>
      </c>
      <c r="H207" s="52" t="s">
        <v>41</v>
      </c>
      <c r="I207" s="72" t="s">
        <v>41</v>
      </c>
      <c r="J207" s="72" t="s">
        <v>41</v>
      </c>
      <c r="K207" s="72" t="s">
        <v>41</v>
      </c>
      <c r="L207" s="72" t="s">
        <v>41</v>
      </c>
      <c r="M207" s="72" t="s">
        <v>41</v>
      </c>
      <c r="N207" s="72" t="s">
        <v>41</v>
      </c>
      <c r="O207" s="52" t="s">
        <v>41</v>
      </c>
      <c r="P207" s="52" t="s">
        <v>41</v>
      </c>
      <c r="Q207" s="52" t="s">
        <v>41</v>
      </c>
      <c r="R207" s="52" t="s">
        <v>41</v>
      </c>
      <c r="S207" s="52" t="s">
        <v>41</v>
      </c>
      <c r="T207" s="52" t="s">
        <v>41</v>
      </c>
      <c r="U207" s="52" t="s">
        <v>41</v>
      </c>
      <c r="V207" s="52" t="s">
        <v>41</v>
      </c>
      <c r="W207" s="52" t="s">
        <v>41</v>
      </c>
      <c r="X207" s="52" t="s">
        <v>41</v>
      </c>
      <c r="Y207" s="52" t="s">
        <v>41</v>
      </c>
      <c r="Z207" s="52" t="s">
        <v>41</v>
      </c>
      <c r="AA207" s="52" t="s">
        <v>41</v>
      </c>
      <c r="AB207" s="52" t="s">
        <v>41</v>
      </c>
      <c r="AC207" s="52" t="s">
        <v>41</v>
      </c>
      <c r="AD207" s="52" t="s">
        <v>41</v>
      </c>
      <c r="AE207" s="52" t="s">
        <v>41</v>
      </c>
      <c r="AF207" s="52" t="s">
        <v>41</v>
      </c>
      <c r="AG207" s="102"/>
      <c r="AQ207" s="34">
        <f t="shared" si="215"/>
        <v>2595</v>
      </c>
      <c r="AR207" s="34">
        <f t="shared" si="216"/>
        <v>0</v>
      </c>
    </row>
    <row r="208" spans="1:236" s="149" customFormat="1" ht="15.75" outlineLevel="2" x14ac:dyDescent="0.25">
      <c r="A208" s="56" t="s">
        <v>239</v>
      </c>
      <c r="B208" s="63" t="s">
        <v>527</v>
      </c>
      <c r="C208" s="58">
        <v>0</v>
      </c>
      <c r="D208" s="58">
        <f t="shared" ref="D208:D211" si="219">SUM(E208:G208)</f>
        <v>595</v>
      </c>
      <c r="E208" s="58">
        <v>0</v>
      </c>
      <c r="F208" s="58">
        <v>595</v>
      </c>
      <c r="G208" s="59">
        <v>0</v>
      </c>
      <c r="H208" s="58" t="s">
        <v>214</v>
      </c>
      <c r="I208" s="74">
        <f>N208+30</f>
        <v>44364</v>
      </c>
      <c r="J208" s="74">
        <v>44244</v>
      </c>
      <c r="K208" s="74">
        <f>J208+12</f>
        <v>44256</v>
      </c>
      <c r="L208" s="74">
        <f>K208+8</f>
        <v>44264</v>
      </c>
      <c r="M208" s="74">
        <f>L208+10</f>
        <v>44274</v>
      </c>
      <c r="N208" s="82">
        <f t="shared" si="218"/>
        <v>44334</v>
      </c>
      <c r="O208" s="74"/>
      <c r="P208" s="74"/>
      <c r="Q208" s="74"/>
      <c r="R208" s="74"/>
      <c r="S208" s="74"/>
      <c r="T208" s="74" t="s">
        <v>41</v>
      </c>
      <c r="U208" s="74" t="s">
        <v>41</v>
      </c>
      <c r="V208" s="74" t="s">
        <v>41</v>
      </c>
      <c r="W208" s="74" t="s">
        <v>41</v>
      </c>
      <c r="X208" s="58"/>
      <c r="Y208" s="58"/>
      <c r="Z208" s="58"/>
      <c r="AA208" s="58"/>
      <c r="AB208" s="58"/>
      <c r="AC208" s="58"/>
      <c r="AD208" s="58"/>
      <c r="AE208" s="58"/>
      <c r="AF208" s="58"/>
      <c r="AG208" s="148" t="s">
        <v>506</v>
      </c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34">
        <f t="shared" si="215"/>
        <v>595</v>
      </c>
      <c r="AR208" s="34">
        <f t="shared" si="216"/>
        <v>0</v>
      </c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  <c r="CW208" s="155"/>
      <c r="CX208" s="155"/>
      <c r="CY208" s="155"/>
      <c r="CZ208" s="155"/>
      <c r="DA208" s="155"/>
      <c r="DB208" s="155"/>
      <c r="DC208" s="155"/>
      <c r="DD208" s="155"/>
      <c r="DE208" s="155"/>
      <c r="DF208" s="155"/>
      <c r="DG208" s="155"/>
      <c r="DH208" s="155"/>
      <c r="DI208" s="155"/>
      <c r="DJ208" s="155"/>
      <c r="DK208" s="155"/>
      <c r="DL208" s="155"/>
      <c r="DM208" s="155"/>
      <c r="DN208" s="155"/>
      <c r="DO208" s="155"/>
      <c r="DP208" s="155"/>
      <c r="DQ208" s="155"/>
      <c r="DR208" s="155"/>
      <c r="DS208" s="155"/>
      <c r="DT208" s="155"/>
      <c r="DU208" s="155"/>
      <c r="DV208" s="155"/>
      <c r="DW208" s="155"/>
      <c r="DX208" s="155"/>
      <c r="DY208" s="155"/>
      <c r="DZ208" s="155"/>
      <c r="EA208" s="155"/>
      <c r="EB208" s="155"/>
      <c r="EC208" s="155"/>
      <c r="ED208" s="155"/>
      <c r="EE208" s="155"/>
      <c r="EF208" s="155"/>
      <c r="EG208" s="155"/>
      <c r="EH208" s="155"/>
      <c r="EI208" s="155"/>
      <c r="EJ208" s="155"/>
      <c r="EK208" s="155"/>
      <c r="EL208" s="155"/>
      <c r="EM208" s="155"/>
      <c r="EN208" s="155"/>
      <c r="EO208" s="155"/>
      <c r="EP208" s="155"/>
      <c r="EQ208" s="155"/>
      <c r="ER208" s="155"/>
      <c r="ES208" s="155"/>
      <c r="ET208" s="155"/>
      <c r="EU208" s="155"/>
      <c r="EV208" s="155"/>
      <c r="EW208" s="155"/>
      <c r="EX208" s="155"/>
      <c r="EY208" s="155"/>
      <c r="EZ208" s="155"/>
      <c r="FA208" s="155"/>
      <c r="FB208" s="155"/>
      <c r="FC208" s="155"/>
      <c r="FD208" s="155"/>
      <c r="FE208" s="155"/>
      <c r="FF208" s="155"/>
      <c r="FG208" s="155"/>
      <c r="FH208" s="155"/>
      <c r="FI208" s="155"/>
      <c r="FJ208" s="155"/>
      <c r="FK208" s="155"/>
      <c r="FL208" s="155"/>
      <c r="FM208" s="155"/>
      <c r="FN208" s="155"/>
      <c r="FO208" s="155"/>
      <c r="FP208" s="155"/>
      <c r="FQ208" s="155"/>
      <c r="FR208" s="155"/>
      <c r="FS208" s="155"/>
      <c r="FT208" s="155"/>
      <c r="FU208" s="155"/>
      <c r="FV208" s="155"/>
      <c r="FW208" s="155"/>
      <c r="FX208" s="155"/>
      <c r="FY208" s="155"/>
      <c r="FZ208" s="155"/>
      <c r="GA208" s="155"/>
      <c r="GB208" s="155"/>
      <c r="GC208" s="155"/>
      <c r="GD208" s="155"/>
      <c r="GE208" s="155"/>
      <c r="GF208" s="155"/>
      <c r="GG208" s="155"/>
      <c r="GH208" s="155"/>
      <c r="GI208" s="155"/>
      <c r="GJ208" s="155"/>
      <c r="GK208" s="155"/>
      <c r="GL208" s="155"/>
      <c r="GM208" s="155"/>
      <c r="GN208" s="155"/>
      <c r="GO208" s="155"/>
      <c r="GP208" s="155"/>
      <c r="GQ208" s="155"/>
      <c r="GR208" s="155"/>
      <c r="GS208" s="155"/>
      <c r="GT208" s="155"/>
      <c r="GU208" s="155"/>
      <c r="GV208" s="155"/>
      <c r="GW208" s="155"/>
      <c r="GX208" s="155"/>
      <c r="GY208" s="155"/>
      <c r="GZ208" s="155"/>
      <c r="HA208" s="155"/>
      <c r="HB208" s="155"/>
      <c r="HC208" s="155"/>
      <c r="HD208" s="155"/>
      <c r="HE208" s="155"/>
      <c r="HF208" s="155"/>
      <c r="HG208" s="155"/>
      <c r="HH208" s="155"/>
      <c r="HI208" s="155"/>
      <c r="HJ208" s="155"/>
      <c r="HK208" s="155"/>
      <c r="HL208" s="155"/>
      <c r="HM208" s="155"/>
      <c r="HN208" s="155"/>
      <c r="HO208" s="155"/>
      <c r="HP208" s="155"/>
      <c r="HQ208" s="155"/>
      <c r="HR208" s="155"/>
      <c r="HS208" s="155"/>
      <c r="HT208" s="155"/>
      <c r="HU208" s="155"/>
      <c r="HV208" s="155"/>
      <c r="HW208" s="155"/>
      <c r="HX208" s="155"/>
      <c r="HY208" s="155"/>
      <c r="HZ208" s="155"/>
      <c r="IA208" s="155"/>
      <c r="IB208" s="155"/>
    </row>
    <row r="209" spans="1:236" s="161" customFormat="1" ht="15.75" outlineLevel="2" x14ac:dyDescent="0.25">
      <c r="A209" s="56" t="s">
        <v>241</v>
      </c>
      <c r="B209" s="57" t="s">
        <v>528</v>
      </c>
      <c r="C209" s="58">
        <v>0</v>
      </c>
      <c r="D209" s="58">
        <f t="shared" si="219"/>
        <v>700</v>
      </c>
      <c r="E209" s="58">
        <v>0</v>
      </c>
      <c r="F209" s="58">
        <v>700</v>
      </c>
      <c r="G209" s="59">
        <v>0</v>
      </c>
      <c r="H209" s="58" t="s">
        <v>163</v>
      </c>
      <c r="I209" s="74">
        <f>N209+30</f>
        <v>44352</v>
      </c>
      <c r="J209" s="74">
        <v>44238</v>
      </c>
      <c r="K209" s="74" t="s">
        <v>495</v>
      </c>
      <c r="L209" s="74" t="s">
        <v>495</v>
      </c>
      <c r="M209" s="74" t="s">
        <v>495</v>
      </c>
      <c r="N209" s="74">
        <v>44322</v>
      </c>
      <c r="O209" s="74"/>
      <c r="P209" s="74"/>
      <c r="Q209" s="74"/>
      <c r="R209" s="74"/>
      <c r="S209" s="74"/>
      <c r="T209" s="74" t="s">
        <v>41</v>
      </c>
      <c r="U209" s="74" t="s">
        <v>41</v>
      </c>
      <c r="V209" s="74" t="s">
        <v>41</v>
      </c>
      <c r="W209" s="74" t="s">
        <v>41</v>
      </c>
      <c r="X209" s="58"/>
      <c r="Y209" s="58"/>
      <c r="Z209" s="58"/>
      <c r="AA209" s="58"/>
      <c r="AB209" s="58"/>
      <c r="AC209" s="58"/>
      <c r="AD209" s="58"/>
      <c r="AE209" s="58"/>
      <c r="AF209" s="58"/>
      <c r="AG209" s="146" t="s">
        <v>504</v>
      </c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34">
        <f t="shared" si="215"/>
        <v>700</v>
      </c>
      <c r="AR209" s="34">
        <f t="shared" si="216"/>
        <v>0</v>
      </c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  <c r="DR209" s="160"/>
      <c r="DS209" s="160"/>
      <c r="DT209" s="160"/>
      <c r="DU209" s="160"/>
      <c r="DV209" s="160"/>
      <c r="DW209" s="160"/>
      <c r="DX209" s="160"/>
      <c r="DY209" s="160"/>
      <c r="DZ209" s="160"/>
      <c r="EA209" s="160"/>
      <c r="EB209" s="160"/>
      <c r="EC209" s="160"/>
      <c r="ED209" s="160"/>
      <c r="EE209" s="160"/>
      <c r="EF209" s="160"/>
      <c r="EG209" s="160"/>
      <c r="EH209" s="160"/>
      <c r="EI209" s="160"/>
      <c r="EJ209" s="160"/>
      <c r="EK209" s="160"/>
      <c r="EL209" s="160"/>
      <c r="EM209" s="160"/>
      <c r="EN209" s="160"/>
      <c r="EO209" s="160"/>
      <c r="EP209" s="160"/>
      <c r="EQ209" s="160"/>
      <c r="ER209" s="160"/>
      <c r="ES209" s="160"/>
      <c r="ET209" s="160"/>
      <c r="EU209" s="160"/>
      <c r="EV209" s="160"/>
      <c r="EW209" s="160"/>
      <c r="EX209" s="160"/>
      <c r="EY209" s="160"/>
      <c r="EZ209" s="160"/>
      <c r="FA209" s="160"/>
      <c r="FB209" s="160"/>
      <c r="FC209" s="160"/>
      <c r="FD209" s="160"/>
      <c r="FE209" s="160"/>
      <c r="FF209" s="160"/>
      <c r="FG209" s="160"/>
      <c r="FH209" s="160"/>
      <c r="FI209" s="160"/>
      <c r="FJ209" s="160"/>
      <c r="FK209" s="160"/>
      <c r="FL209" s="160"/>
      <c r="FM209" s="160"/>
      <c r="FN209" s="160"/>
      <c r="FO209" s="160"/>
      <c r="FP209" s="160"/>
      <c r="FQ209" s="160"/>
      <c r="FR209" s="160"/>
      <c r="FS209" s="160"/>
      <c r="FT209" s="160"/>
      <c r="FU209" s="160"/>
      <c r="FV209" s="160"/>
      <c r="FW209" s="160"/>
      <c r="FX209" s="160"/>
      <c r="FY209" s="160"/>
      <c r="FZ209" s="160"/>
      <c r="GA209" s="160"/>
      <c r="GB209" s="160"/>
      <c r="GC209" s="160"/>
      <c r="GD209" s="160"/>
      <c r="GE209" s="160"/>
      <c r="GF209" s="160"/>
      <c r="GG209" s="160"/>
      <c r="GH209" s="160"/>
      <c r="GI209" s="160"/>
      <c r="GJ209" s="160"/>
      <c r="GK209" s="160"/>
      <c r="GL209" s="160"/>
      <c r="GM209" s="160"/>
      <c r="GN209" s="160"/>
      <c r="GO209" s="160"/>
      <c r="GP209" s="160"/>
      <c r="GQ209" s="160"/>
      <c r="GR209" s="160"/>
      <c r="GS209" s="160"/>
      <c r="GT209" s="160"/>
      <c r="GU209" s="160"/>
      <c r="GV209" s="160"/>
      <c r="GW209" s="160"/>
      <c r="GX209" s="160"/>
      <c r="GY209" s="160"/>
      <c r="GZ209" s="160"/>
      <c r="HA209" s="160"/>
      <c r="HB209" s="160"/>
      <c r="HC209" s="160"/>
      <c r="HD209" s="160"/>
      <c r="HE209" s="160"/>
      <c r="HF209" s="160"/>
      <c r="HG209" s="160"/>
      <c r="HH209" s="160"/>
      <c r="HI209" s="160"/>
      <c r="HJ209" s="160"/>
      <c r="HK209" s="160"/>
      <c r="HL209" s="160"/>
      <c r="HM209" s="160"/>
      <c r="HN209" s="160"/>
      <c r="HO209" s="160"/>
      <c r="HP209" s="160"/>
      <c r="HQ209" s="160"/>
      <c r="HR209" s="160"/>
      <c r="HS209" s="160"/>
      <c r="HT209" s="160"/>
      <c r="HU209" s="160"/>
      <c r="HV209" s="160"/>
      <c r="HW209" s="160"/>
      <c r="HX209" s="160"/>
      <c r="HY209" s="160"/>
      <c r="HZ209" s="160"/>
      <c r="IA209" s="160"/>
      <c r="IB209" s="160"/>
    </row>
    <row r="210" spans="1:236" s="149" customFormat="1" ht="15.75" outlineLevel="2" x14ac:dyDescent="0.25">
      <c r="A210" s="56" t="s">
        <v>243</v>
      </c>
      <c r="B210" s="88" t="s">
        <v>529</v>
      </c>
      <c r="C210" s="58">
        <v>0</v>
      </c>
      <c r="D210" s="58">
        <f t="shared" si="219"/>
        <v>700</v>
      </c>
      <c r="E210" s="58">
        <v>0</v>
      </c>
      <c r="F210" s="58">
        <v>700</v>
      </c>
      <c r="G210" s="59">
        <v>0</v>
      </c>
      <c r="H210" s="58" t="s">
        <v>214</v>
      </c>
      <c r="I210" s="74">
        <f t="shared" ref="I210:I211" si="220">N210+30</f>
        <v>44364</v>
      </c>
      <c r="J210" s="74">
        <v>44244</v>
      </c>
      <c r="K210" s="74">
        <f>J210+12</f>
        <v>44256</v>
      </c>
      <c r="L210" s="74">
        <f>K210+8</f>
        <v>44264</v>
      </c>
      <c r="M210" s="74">
        <f>L210+10</f>
        <v>44274</v>
      </c>
      <c r="N210" s="82">
        <f t="shared" si="218"/>
        <v>44334</v>
      </c>
      <c r="O210" s="74"/>
      <c r="P210" s="74"/>
      <c r="Q210" s="74"/>
      <c r="R210" s="74"/>
      <c r="S210" s="74"/>
      <c r="T210" s="74" t="s">
        <v>41</v>
      </c>
      <c r="U210" s="74" t="s">
        <v>41</v>
      </c>
      <c r="V210" s="74" t="s">
        <v>41</v>
      </c>
      <c r="W210" s="74" t="s">
        <v>41</v>
      </c>
      <c r="X210" s="58"/>
      <c r="Y210" s="58"/>
      <c r="Z210" s="58"/>
      <c r="AA210" s="58"/>
      <c r="AB210" s="58"/>
      <c r="AC210" s="58"/>
      <c r="AD210" s="58"/>
      <c r="AE210" s="58"/>
      <c r="AF210" s="58"/>
      <c r="AG210" s="148" t="s">
        <v>506</v>
      </c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34">
        <f t="shared" si="215"/>
        <v>700</v>
      </c>
      <c r="AR210" s="34">
        <f t="shared" si="216"/>
        <v>0</v>
      </c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  <c r="CW210" s="155"/>
      <c r="CX210" s="155"/>
      <c r="CY210" s="155"/>
      <c r="CZ210" s="155"/>
      <c r="DA210" s="155"/>
      <c r="DB210" s="155"/>
      <c r="DC210" s="155"/>
      <c r="DD210" s="155"/>
      <c r="DE210" s="155"/>
      <c r="DF210" s="155"/>
      <c r="DG210" s="155"/>
      <c r="DH210" s="155"/>
      <c r="DI210" s="155"/>
      <c r="DJ210" s="155"/>
      <c r="DK210" s="155"/>
      <c r="DL210" s="155"/>
      <c r="DM210" s="155"/>
      <c r="DN210" s="155"/>
      <c r="DO210" s="155"/>
      <c r="DP210" s="155"/>
      <c r="DQ210" s="155"/>
      <c r="DR210" s="155"/>
      <c r="DS210" s="155"/>
      <c r="DT210" s="155"/>
      <c r="DU210" s="155"/>
      <c r="DV210" s="155"/>
      <c r="DW210" s="155"/>
      <c r="DX210" s="155"/>
      <c r="DY210" s="155"/>
      <c r="DZ210" s="155"/>
      <c r="EA210" s="155"/>
      <c r="EB210" s="155"/>
      <c r="EC210" s="155"/>
      <c r="ED210" s="155"/>
      <c r="EE210" s="155"/>
      <c r="EF210" s="155"/>
      <c r="EG210" s="155"/>
      <c r="EH210" s="155"/>
      <c r="EI210" s="155"/>
      <c r="EJ210" s="155"/>
      <c r="EK210" s="155"/>
      <c r="EL210" s="155"/>
      <c r="EM210" s="155"/>
      <c r="EN210" s="155"/>
      <c r="EO210" s="155"/>
      <c r="EP210" s="155"/>
      <c r="EQ210" s="155"/>
      <c r="ER210" s="155"/>
      <c r="ES210" s="155"/>
      <c r="ET210" s="155"/>
      <c r="EU210" s="155"/>
      <c r="EV210" s="155"/>
      <c r="EW210" s="155"/>
      <c r="EX210" s="155"/>
      <c r="EY210" s="155"/>
      <c r="EZ210" s="155"/>
      <c r="FA210" s="155"/>
      <c r="FB210" s="155"/>
      <c r="FC210" s="155"/>
      <c r="FD210" s="155"/>
      <c r="FE210" s="155"/>
      <c r="FF210" s="155"/>
      <c r="FG210" s="155"/>
      <c r="FH210" s="155"/>
      <c r="FI210" s="155"/>
      <c r="FJ210" s="155"/>
      <c r="FK210" s="155"/>
      <c r="FL210" s="155"/>
      <c r="FM210" s="155"/>
      <c r="FN210" s="155"/>
      <c r="FO210" s="155"/>
      <c r="FP210" s="155"/>
      <c r="FQ210" s="155"/>
      <c r="FR210" s="155"/>
      <c r="FS210" s="155"/>
      <c r="FT210" s="155"/>
      <c r="FU210" s="155"/>
      <c r="FV210" s="155"/>
      <c r="FW210" s="155"/>
      <c r="FX210" s="155"/>
      <c r="FY210" s="155"/>
      <c r="FZ210" s="155"/>
      <c r="GA210" s="155"/>
      <c r="GB210" s="155"/>
      <c r="GC210" s="155"/>
      <c r="GD210" s="155"/>
      <c r="GE210" s="155"/>
      <c r="GF210" s="155"/>
      <c r="GG210" s="155"/>
      <c r="GH210" s="155"/>
      <c r="GI210" s="155"/>
      <c r="GJ210" s="155"/>
      <c r="GK210" s="155"/>
      <c r="GL210" s="155"/>
      <c r="GM210" s="155"/>
      <c r="GN210" s="155"/>
      <c r="GO210" s="155"/>
      <c r="GP210" s="155"/>
      <c r="GQ210" s="155"/>
      <c r="GR210" s="155"/>
      <c r="GS210" s="155"/>
      <c r="GT210" s="155"/>
      <c r="GU210" s="155"/>
      <c r="GV210" s="155"/>
      <c r="GW210" s="155"/>
      <c r="GX210" s="155"/>
      <c r="GY210" s="155"/>
      <c r="GZ210" s="155"/>
      <c r="HA210" s="155"/>
      <c r="HB210" s="155"/>
      <c r="HC210" s="155"/>
      <c r="HD210" s="155"/>
      <c r="HE210" s="155"/>
      <c r="HF210" s="155"/>
      <c r="HG210" s="155"/>
      <c r="HH210" s="155"/>
      <c r="HI210" s="155"/>
      <c r="HJ210" s="155"/>
      <c r="HK210" s="155"/>
      <c r="HL210" s="155"/>
      <c r="HM210" s="155"/>
      <c r="HN210" s="155"/>
      <c r="HO210" s="155"/>
      <c r="HP210" s="155"/>
      <c r="HQ210" s="155"/>
      <c r="HR210" s="155"/>
      <c r="HS210" s="155"/>
      <c r="HT210" s="155"/>
      <c r="HU210" s="155"/>
      <c r="HV210" s="155"/>
      <c r="HW210" s="155"/>
      <c r="HX210" s="155"/>
      <c r="HY210" s="155"/>
      <c r="HZ210" s="155"/>
      <c r="IA210" s="155"/>
      <c r="IB210" s="155"/>
    </row>
    <row r="211" spans="1:236" s="149" customFormat="1" ht="15.75" outlineLevel="2" x14ac:dyDescent="0.25">
      <c r="A211" s="56" t="s">
        <v>530</v>
      </c>
      <c r="B211" s="88" t="s">
        <v>531</v>
      </c>
      <c r="C211" s="58">
        <v>1.5</v>
      </c>
      <c r="D211" s="58">
        <f t="shared" si="219"/>
        <v>600</v>
      </c>
      <c r="E211" s="58">
        <v>0</v>
      </c>
      <c r="F211" s="58">
        <v>600</v>
      </c>
      <c r="G211" s="59">
        <v>0</v>
      </c>
      <c r="H211" s="58" t="s">
        <v>214</v>
      </c>
      <c r="I211" s="74">
        <f t="shared" si="220"/>
        <v>44364</v>
      </c>
      <c r="J211" s="74">
        <v>44244</v>
      </c>
      <c r="K211" s="74">
        <f>J211+12</f>
        <v>44256</v>
      </c>
      <c r="L211" s="74">
        <f>K211+8</f>
        <v>44264</v>
      </c>
      <c r="M211" s="74">
        <f>L211+10</f>
        <v>44274</v>
      </c>
      <c r="N211" s="82">
        <f t="shared" si="218"/>
        <v>44334</v>
      </c>
      <c r="O211" s="74"/>
      <c r="P211" s="74"/>
      <c r="Q211" s="74"/>
      <c r="R211" s="74"/>
      <c r="S211" s="74"/>
      <c r="T211" s="74" t="s">
        <v>41</v>
      </c>
      <c r="U211" s="74" t="s">
        <v>41</v>
      </c>
      <c r="V211" s="74" t="s">
        <v>41</v>
      </c>
      <c r="W211" s="74" t="s">
        <v>41</v>
      </c>
      <c r="X211" s="58"/>
      <c r="Y211" s="58"/>
      <c r="Z211" s="58"/>
      <c r="AA211" s="58"/>
      <c r="AB211" s="58"/>
      <c r="AC211" s="58"/>
      <c r="AD211" s="58"/>
      <c r="AE211" s="58"/>
      <c r="AF211" s="58"/>
      <c r="AG211" s="148" t="s">
        <v>506</v>
      </c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34">
        <f t="shared" si="215"/>
        <v>600</v>
      </c>
      <c r="AR211" s="34">
        <f t="shared" si="216"/>
        <v>0</v>
      </c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  <c r="CW211" s="155"/>
      <c r="CX211" s="155"/>
      <c r="CY211" s="155"/>
      <c r="CZ211" s="155"/>
      <c r="DA211" s="155"/>
      <c r="DB211" s="155"/>
      <c r="DC211" s="155"/>
      <c r="DD211" s="155"/>
      <c r="DE211" s="155"/>
      <c r="DF211" s="155"/>
      <c r="DG211" s="155"/>
      <c r="DH211" s="155"/>
      <c r="DI211" s="155"/>
      <c r="DJ211" s="155"/>
      <c r="DK211" s="155"/>
      <c r="DL211" s="155"/>
      <c r="DM211" s="155"/>
      <c r="DN211" s="155"/>
      <c r="DO211" s="155"/>
      <c r="DP211" s="155"/>
      <c r="DQ211" s="155"/>
      <c r="DR211" s="155"/>
      <c r="DS211" s="155"/>
      <c r="DT211" s="155"/>
      <c r="DU211" s="155"/>
      <c r="DV211" s="155"/>
      <c r="DW211" s="155"/>
      <c r="DX211" s="155"/>
      <c r="DY211" s="155"/>
      <c r="DZ211" s="155"/>
      <c r="EA211" s="155"/>
      <c r="EB211" s="155"/>
      <c r="EC211" s="155"/>
      <c r="ED211" s="155"/>
      <c r="EE211" s="155"/>
      <c r="EF211" s="155"/>
      <c r="EG211" s="155"/>
      <c r="EH211" s="155"/>
      <c r="EI211" s="155"/>
      <c r="EJ211" s="155"/>
      <c r="EK211" s="155"/>
      <c r="EL211" s="155"/>
      <c r="EM211" s="155"/>
      <c r="EN211" s="155"/>
      <c r="EO211" s="155"/>
      <c r="EP211" s="155"/>
      <c r="EQ211" s="155"/>
      <c r="ER211" s="155"/>
      <c r="ES211" s="155"/>
      <c r="ET211" s="155"/>
      <c r="EU211" s="155"/>
      <c r="EV211" s="155"/>
      <c r="EW211" s="155"/>
      <c r="EX211" s="155"/>
      <c r="EY211" s="155"/>
      <c r="EZ211" s="155"/>
      <c r="FA211" s="155"/>
      <c r="FB211" s="155"/>
      <c r="FC211" s="155"/>
      <c r="FD211" s="155"/>
      <c r="FE211" s="155"/>
      <c r="FF211" s="155"/>
      <c r="FG211" s="155"/>
      <c r="FH211" s="155"/>
      <c r="FI211" s="155"/>
      <c r="FJ211" s="155"/>
      <c r="FK211" s="155"/>
      <c r="FL211" s="155"/>
      <c r="FM211" s="155"/>
      <c r="FN211" s="155"/>
      <c r="FO211" s="155"/>
      <c r="FP211" s="155"/>
      <c r="FQ211" s="155"/>
      <c r="FR211" s="155"/>
      <c r="FS211" s="155"/>
      <c r="FT211" s="155"/>
      <c r="FU211" s="155"/>
      <c r="FV211" s="155"/>
      <c r="FW211" s="155"/>
      <c r="FX211" s="155"/>
      <c r="FY211" s="155"/>
      <c r="FZ211" s="155"/>
      <c r="GA211" s="155"/>
      <c r="GB211" s="155"/>
      <c r="GC211" s="155"/>
      <c r="GD211" s="155"/>
      <c r="GE211" s="155"/>
      <c r="GF211" s="155"/>
      <c r="GG211" s="155"/>
      <c r="GH211" s="155"/>
      <c r="GI211" s="155"/>
      <c r="GJ211" s="155"/>
      <c r="GK211" s="155"/>
      <c r="GL211" s="155"/>
      <c r="GM211" s="155"/>
      <c r="GN211" s="155"/>
      <c r="GO211" s="155"/>
      <c r="GP211" s="155"/>
      <c r="GQ211" s="155"/>
      <c r="GR211" s="155"/>
      <c r="GS211" s="155"/>
      <c r="GT211" s="155"/>
      <c r="GU211" s="155"/>
      <c r="GV211" s="155"/>
      <c r="GW211" s="155"/>
      <c r="GX211" s="155"/>
      <c r="GY211" s="155"/>
      <c r="GZ211" s="155"/>
      <c r="HA211" s="155"/>
      <c r="HB211" s="155"/>
      <c r="HC211" s="155"/>
      <c r="HD211" s="155"/>
      <c r="HE211" s="155"/>
      <c r="HF211" s="155"/>
      <c r="HG211" s="155"/>
      <c r="HH211" s="155"/>
      <c r="HI211" s="155"/>
      <c r="HJ211" s="155"/>
      <c r="HK211" s="155"/>
      <c r="HL211" s="155"/>
      <c r="HM211" s="155"/>
      <c r="HN211" s="155"/>
      <c r="HO211" s="155"/>
      <c r="HP211" s="155"/>
      <c r="HQ211" s="155"/>
      <c r="HR211" s="155"/>
      <c r="HS211" s="155"/>
      <c r="HT211" s="155"/>
      <c r="HU211" s="155"/>
      <c r="HV211" s="155"/>
      <c r="HW211" s="155"/>
      <c r="HX211" s="155"/>
      <c r="HY211" s="155"/>
      <c r="HZ211" s="155"/>
      <c r="IA211" s="155"/>
      <c r="IB211" s="155"/>
    </row>
    <row r="212" spans="1:236" s="54" customFormat="1" ht="15.75" outlineLevel="1" x14ac:dyDescent="0.2">
      <c r="A212" s="29">
        <v>5</v>
      </c>
      <c r="B212" s="29" t="s">
        <v>245</v>
      </c>
      <c r="C212" s="31">
        <f>SUM(C213:C218)</f>
        <v>5</v>
      </c>
      <c r="D212" s="31">
        <f>SUM(D213:D218)</f>
        <v>3981.5513833333534</v>
      </c>
      <c r="E212" s="31">
        <f>SUM(E213:E218)</f>
        <v>0</v>
      </c>
      <c r="F212" s="31">
        <f>SUM(F213:F218)</f>
        <v>3981.5513833333534</v>
      </c>
      <c r="G212" s="31">
        <f>SUM(G213:G218)</f>
        <v>0</v>
      </c>
      <c r="H212" s="52" t="s">
        <v>41</v>
      </c>
      <c r="I212" s="72" t="s">
        <v>41</v>
      </c>
      <c r="J212" s="72" t="s">
        <v>41</v>
      </c>
      <c r="K212" s="72" t="s">
        <v>41</v>
      </c>
      <c r="L212" s="72" t="s">
        <v>41</v>
      </c>
      <c r="M212" s="72" t="s">
        <v>41</v>
      </c>
      <c r="N212" s="72" t="s">
        <v>41</v>
      </c>
      <c r="O212" s="52" t="s">
        <v>41</v>
      </c>
      <c r="P212" s="52" t="s">
        <v>41</v>
      </c>
      <c r="Q212" s="52" t="s">
        <v>41</v>
      </c>
      <c r="R212" s="52" t="s">
        <v>41</v>
      </c>
      <c r="S212" s="52" t="s">
        <v>41</v>
      </c>
      <c r="T212" s="52" t="s">
        <v>41</v>
      </c>
      <c r="U212" s="52" t="s">
        <v>41</v>
      </c>
      <c r="V212" s="52" t="s">
        <v>41</v>
      </c>
      <c r="W212" s="52" t="s">
        <v>41</v>
      </c>
      <c r="X212" s="52" t="s">
        <v>41</v>
      </c>
      <c r="Y212" s="52" t="s">
        <v>41</v>
      </c>
      <c r="Z212" s="52" t="s">
        <v>41</v>
      </c>
      <c r="AA212" s="52" t="s">
        <v>41</v>
      </c>
      <c r="AB212" s="52" t="s">
        <v>41</v>
      </c>
      <c r="AC212" s="52" t="s">
        <v>41</v>
      </c>
      <c r="AD212" s="52" t="s">
        <v>41</v>
      </c>
      <c r="AE212" s="52" t="s">
        <v>41</v>
      </c>
      <c r="AF212" s="52" t="s">
        <v>41</v>
      </c>
      <c r="AG212" s="102"/>
      <c r="AQ212" s="34">
        <f t="shared" si="215"/>
        <v>3981.5513833333534</v>
      </c>
      <c r="AR212" s="34">
        <f t="shared" si="216"/>
        <v>0</v>
      </c>
    </row>
    <row r="213" spans="1:236" s="161" customFormat="1" ht="15.75" outlineLevel="2" x14ac:dyDescent="0.25">
      <c r="A213" s="98" t="s">
        <v>246</v>
      </c>
      <c r="B213" s="63" t="s">
        <v>532</v>
      </c>
      <c r="C213" s="162">
        <v>0.1</v>
      </c>
      <c r="D213" s="58">
        <f t="shared" ref="D213:D218" si="221">SUM(E213:G213)</f>
        <v>397.5</v>
      </c>
      <c r="E213" s="58">
        <v>0</v>
      </c>
      <c r="F213" s="58">
        <v>397.5</v>
      </c>
      <c r="G213" s="59">
        <v>0</v>
      </c>
      <c r="H213" s="58" t="s">
        <v>163</v>
      </c>
      <c r="I213" s="74">
        <f t="shared" ref="I213:I218" si="222">N213+30</f>
        <v>44357</v>
      </c>
      <c r="J213" s="74" t="s">
        <v>495</v>
      </c>
      <c r="K213" s="74" t="s">
        <v>495</v>
      </c>
      <c r="L213" s="74" t="s">
        <v>495</v>
      </c>
      <c r="M213" s="74" t="s">
        <v>495</v>
      </c>
      <c r="N213" s="74">
        <v>44327</v>
      </c>
      <c r="O213" s="74"/>
      <c r="P213" s="74"/>
      <c r="Q213" s="74"/>
      <c r="R213" s="74"/>
      <c r="S213" s="74"/>
      <c r="T213" s="74" t="s">
        <v>41</v>
      </c>
      <c r="U213" s="74" t="s">
        <v>41</v>
      </c>
      <c r="V213" s="74" t="s">
        <v>41</v>
      </c>
      <c r="W213" s="74" t="s">
        <v>41</v>
      </c>
      <c r="X213" s="58"/>
      <c r="Y213" s="58"/>
      <c r="Z213" s="58"/>
      <c r="AA213" s="58"/>
      <c r="AB213" s="58"/>
      <c r="AC213" s="58"/>
      <c r="AD213" s="58"/>
      <c r="AE213" s="58"/>
      <c r="AF213" s="58"/>
      <c r="AG213" s="146" t="s">
        <v>504</v>
      </c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34">
        <f t="shared" si="215"/>
        <v>397.5</v>
      </c>
      <c r="AR213" s="34">
        <f t="shared" si="216"/>
        <v>0</v>
      </c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160"/>
      <c r="DG213" s="160"/>
      <c r="DH213" s="160"/>
      <c r="DI213" s="160"/>
      <c r="DJ213" s="160"/>
      <c r="DK213" s="160"/>
      <c r="DL213" s="160"/>
      <c r="DM213" s="160"/>
      <c r="DN213" s="160"/>
      <c r="DO213" s="160"/>
      <c r="DP213" s="160"/>
      <c r="DQ213" s="160"/>
      <c r="DR213" s="160"/>
      <c r="DS213" s="160"/>
      <c r="DT213" s="160"/>
      <c r="DU213" s="160"/>
      <c r="DV213" s="160"/>
      <c r="DW213" s="160"/>
      <c r="DX213" s="160"/>
      <c r="DY213" s="160"/>
      <c r="DZ213" s="160"/>
      <c r="EA213" s="160"/>
      <c r="EB213" s="160"/>
      <c r="EC213" s="160"/>
      <c r="ED213" s="160"/>
      <c r="EE213" s="160"/>
      <c r="EF213" s="160"/>
      <c r="EG213" s="160"/>
      <c r="EH213" s="160"/>
      <c r="EI213" s="160"/>
      <c r="EJ213" s="160"/>
      <c r="EK213" s="160"/>
      <c r="EL213" s="160"/>
      <c r="EM213" s="160"/>
      <c r="EN213" s="160"/>
      <c r="EO213" s="160"/>
      <c r="EP213" s="160"/>
      <c r="EQ213" s="160"/>
      <c r="ER213" s="160"/>
      <c r="ES213" s="160"/>
      <c r="ET213" s="160"/>
      <c r="EU213" s="160"/>
      <c r="EV213" s="160"/>
      <c r="EW213" s="160"/>
      <c r="EX213" s="160"/>
      <c r="EY213" s="160"/>
      <c r="EZ213" s="160"/>
      <c r="FA213" s="160"/>
      <c r="FB213" s="160"/>
      <c r="FC213" s="160"/>
      <c r="FD213" s="160"/>
      <c r="FE213" s="160"/>
      <c r="FF213" s="160"/>
      <c r="FG213" s="160"/>
      <c r="FH213" s="160"/>
      <c r="FI213" s="160"/>
      <c r="FJ213" s="160"/>
      <c r="FK213" s="160"/>
      <c r="FL213" s="160"/>
      <c r="FM213" s="160"/>
      <c r="FN213" s="160"/>
      <c r="FO213" s="160"/>
      <c r="FP213" s="160"/>
      <c r="FQ213" s="160"/>
      <c r="FR213" s="160"/>
      <c r="FS213" s="160"/>
      <c r="FT213" s="160"/>
      <c r="FU213" s="160"/>
      <c r="FV213" s="160"/>
      <c r="FW213" s="160"/>
      <c r="FX213" s="160"/>
      <c r="FY213" s="160"/>
      <c r="FZ213" s="160"/>
      <c r="GA213" s="160"/>
      <c r="GB213" s="160"/>
      <c r="GC213" s="160"/>
      <c r="GD213" s="160"/>
      <c r="GE213" s="160"/>
      <c r="GF213" s="160"/>
      <c r="GG213" s="160"/>
      <c r="GH213" s="160"/>
      <c r="GI213" s="160"/>
      <c r="GJ213" s="160"/>
      <c r="GK213" s="160"/>
      <c r="GL213" s="160"/>
      <c r="GM213" s="160"/>
      <c r="GN213" s="160"/>
      <c r="GO213" s="160"/>
      <c r="GP213" s="160"/>
      <c r="GQ213" s="160"/>
      <c r="GR213" s="160"/>
      <c r="GS213" s="160"/>
      <c r="GT213" s="160"/>
      <c r="GU213" s="160"/>
      <c r="GV213" s="160"/>
      <c r="GW213" s="160"/>
      <c r="GX213" s="160"/>
      <c r="GY213" s="160"/>
      <c r="GZ213" s="160"/>
      <c r="HA213" s="160"/>
      <c r="HB213" s="160"/>
      <c r="HC213" s="160"/>
      <c r="HD213" s="160"/>
      <c r="HE213" s="160"/>
      <c r="HF213" s="160"/>
      <c r="HG213" s="160"/>
      <c r="HH213" s="160"/>
      <c r="HI213" s="160"/>
      <c r="HJ213" s="160"/>
      <c r="HK213" s="160"/>
      <c r="HL213" s="160"/>
      <c r="HM213" s="160"/>
      <c r="HN213" s="160"/>
      <c r="HO213" s="160"/>
      <c r="HP213" s="160"/>
      <c r="HQ213" s="160"/>
      <c r="HR213" s="160"/>
      <c r="HS213" s="160"/>
      <c r="HT213" s="160"/>
      <c r="HU213" s="160"/>
      <c r="HV213" s="160"/>
      <c r="HW213" s="160"/>
      <c r="HX213" s="160"/>
      <c r="HY213" s="160"/>
      <c r="HZ213" s="160"/>
      <c r="IA213" s="160"/>
      <c r="IB213" s="160"/>
    </row>
    <row r="214" spans="1:236" s="161" customFormat="1" ht="15.75" outlineLevel="2" x14ac:dyDescent="0.25">
      <c r="A214" s="98" t="s">
        <v>249</v>
      </c>
      <c r="B214" s="63" t="s">
        <v>533</v>
      </c>
      <c r="C214" s="162">
        <v>0.4</v>
      </c>
      <c r="D214" s="58">
        <f t="shared" si="221"/>
        <v>593</v>
      </c>
      <c r="E214" s="58">
        <v>0</v>
      </c>
      <c r="F214" s="58">
        <v>593</v>
      </c>
      <c r="G214" s="59">
        <v>0</v>
      </c>
      <c r="H214" s="58" t="s">
        <v>163</v>
      </c>
      <c r="I214" s="74">
        <f t="shared" si="222"/>
        <v>44357</v>
      </c>
      <c r="J214" s="74" t="s">
        <v>495</v>
      </c>
      <c r="K214" s="74" t="s">
        <v>495</v>
      </c>
      <c r="L214" s="74" t="s">
        <v>495</v>
      </c>
      <c r="M214" s="74" t="s">
        <v>495</v>
      </c>
      <c r="N214" s="74">
        <v>44327</v>
      </c>
      <c r="O214" s="74"/>
      <c r="P214" s="74"/>
      <c r="Q214" s="74"/>
      <c r="R214" s="74"/>
      <c r="S214" s="74"/>
      <c r="T214" s="74" t="s">
        <v>41</v>
      </c>
      <c r="U214" s="74" t="s">
        <v>41</v>
      </c>
      <c r="V214" s="74" t="s">
        <v>41</v>
      </c>
      <c r="W214" s="74" t="s">
        <v>41</v>
      </c>
      <c r="X214" s="58"/>
      <c r="Y214" s="58"/>
      <c r="Z214" s="58"/>
      <c r="AA214" s="58"/>
      <c r="AB214" s="58"/>
      <c r="AC214" s="58"/>
      <c r="AD214" s="58"/>
      <c r="AE214" s="58"/>
      <c r="AF214" s="58"/>
      <c r="AG214" s="146" t="s">
        <v>504</v>
      </c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34">
        <f t="shared" si="215"/>
        <v>593</v>
      </c>
      <c r="AR214" s="34">
        <f t="shared" si="216"/>
        <v>0</v>
      </c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60"/>
      <c r="DG214" s="160"/>
      <c r="DH214" s="160"/>
      <c r="DI214" s="160"/>
      <c r="DJ214" s="160"/>
      <c r="DK214" s="160"/>
      <c r="DL214" s="160"/>
      <c r="DM214" s="160"/>
      <c r="DN214" s="160"/>
      <c r="DO214" s="160"/>
      <c r="DP214" s="160"/>
      <c r="DQ214" s="160"/>
      <c r="DR214" s="160"/>
      <c r="DS214" s="160"/>
      <c r="DT214" s="160"/>
      <c r="DU214" s="160"/>
      <c r="DV214" s="160"/>
      <c r="DW214" s="160"/>
      <c r="DX214" s="160"/>
      <c r="DY214" s="160"/>
      <c r="DZ214" s="160"/>
      <c r="EA214" s="160"/>
      <c r="EB214" s="160"/>
      <c r="EC214" s="160"/>
      <c r="ED214" s="160"/>
      <c r="EE214" s="160"/>
      <c r="EF214" s="160"/>
      <c r="EG214" s="160"/>
      <c r="EH214" s="160"/>
      <c r="EI214" s="160"/>
      <c r="EJ214" s="160"/>
      <c r="EK214" s="160"/>
      <c r="EL214" s="160"/>
      <c r="EM214" s="160"/>
      <c r="EN214" s="160"/>
      <c r="EO214" s="160"/>
      <c r="EP214" s="160"/>
      <c r="EQ214" s="160"/>
      <c r="ER214" s="160"/>
      <c r="ES214" s="160"/>
      <c r="ET214" s="160"/>
      <c r="EU214" s="160"/>
      <c r="EV214" s="160"/>
      <c r="EW214" s="160"/>
      <c r="EX214" s="160"/>
      <c r="EY214" s="160"/>
      <c r="EZ214" s="160"/>
      <c r="FA214" s="160"/>
      <c r="FB214" s="160"/>
      <c r="FC214" s="160"/>
      <c r="FD214" s="160"/>
      <c r="FE214" s="160"/>
      <c r="FF214" s="160"/>
      <c r="FG214" s="160"/>
      <c r="FH214" s="160"/>
      <c r="FI214" s="160"/>
      <c r="FJ214" s="160"/>
      <c r="FK214" s="160"/>
      <c r="FL214" s="160"/>
      <c r="FM214" s="160"/>
      <c r="FN214" s="160"/>
      <c r="FO214" s="160"/>
      <c r="FP214" s="160"/>
      <c r="FQ214" s="160"/>
      <c r="FR214" s="160"/>
      <c r="FS214" s="160"/>
      <c r="FT214" s="160"/>
      <c r="FU214" s="160"/>
      <c r="FV214" s="160"/>
      <c r="FW214" s="160"/>
      <c r="FX214" s="160"/>
      <c r="FY214" s="160"/>
      <c r="FZ214" s="160"/>
      <c r="GA214" s="160"/>
      <c r="GB214" s="160"/>
      <c r="GC214" s="160"/>
      <c r="GD214" s="160"/>
      <c r="GE214" s="160"/>
      <c r="GF214" s="160"/>
      <c r="GG214" s="160"/>
      <c r="GH214" s="160"/>
      <c r="GI214" s="160"/>
      <c r="GJ214" s="160"/>
      <c r="GK214" s="160"/>
      <c r="GL214" s="160"/>
      <c r="GM214" s="160"/>
      <c r="GN214" s="160"/>
      <c r="GO214" s="160"/>
      <c r="GP214" s="160"/>
      <c r="GQ214" s="160"/>
      <c r="GR214" s="160"/>
      <c r="GS214" s="160"/>
      <c r="GT214" s="160"/>
      <c r="GU214" s="160"/>
      <c r="GV214" s="160"/>
      <c r="GW214" s="160"/>
      <c r="GX214" s="160"/>
      <c r="GY214" s="160"/>
      <c r="GZ214" s="160"/>
      <c r="HA214" s="160"/>
      <c r="HB214" s="160"/>
      <c r="HC214" s="160"/>
      <c r="HD214" s="160"/>
      <c r="HE214" s="160"/>
      <c r="HF214" s="160"/>
      <c r="HG214" s="160"/>
      <c r="HH214" s="160"/>
      <c r="HI214" s="160"/>
      <c r="HJ214" s="160"/>
      <c r="HK214" s="160"/>
      <c r="HL214" s="160"/>
      <c r="HM214" s="160"/>
      <c r="HN214" s="160"/>
      <c r="HO214" s="160"/>
      <c r="HP214" s="160"/>
      <c r="HQ214" s="160"/>
      <c r="HR214" s="160"/>
      <c r="HS214" s="160"/>
      <c r="HT214" s="160"/>
      <c r="HU214" s="160"/>
      <c r="HV214" s="160"/>
      <c r="HW214" s="160"/>
      <c r="HX214" s="160"/>
      <c r="HY214" s="160"/>
      <c r="HZ214" s="160"/>
      <c r="IA214" s="160"/>
      <c r="IB214" s="160"/>
    </row>
    <row r="215" spans="1:236" s="161" customFormat="1" ht="15.75" outlineLevel="2" x14ac:dyDescent="0.25">
      <c r="A215" s="98" t="s">
        <v>251</v>
      </c>
      <c r="B215" s="63" t="s">
        <v>534</v>
      </c>
      <c r="C215" s="162">
        <v>0.5</v>
      </c>
      <c r="D215" s="58">
        <f t="shared" si="221"/>
        <v>697.5</v>
      </c>
      <c r="E215" s="58">
        <v>0</v>
      </c>
      <c r="F215" s="58">
        <v>697.5</v>
      </c>
      <c r="G215" s="59">
        <v>0</v>
      </c>
      <c r="H215" s="58" t="s">
        <v>163</v>
      </c>
      <c r="I215" s="74">
        <f t="shared" si="222"/>
        <v>44357</v>
      </c>
      <c r="J215" s="74" t="s">
        <v>495</v>
      </c>
      <c r="K215" s="74" t="s">
        <v>495</v>
      </c>
      <c r="L215" s="74" t="s">
        <v>495</v>
      </c>
      <c r="M215" s="74" t="s">
        <v>495</v>
      </c>
      <c r="N215" s="74">
        <v>44327</v>
      </c>
      <c r="O215" s="74"/>
      <c r="P215" s="74"/>
      <c r="Q215" s="74"/>
      <c r="R215" s="74"/>
      <c r="S215" s="74"/>
      <c r="T215" s="74" t="s">
        <v>41</v>
      </c>
      <c r="U215" s="74" t="s">
        <v>41</v>
      </c>
      <c r="V215" s="74" t="s">
        <v>41</v>
      </c>
      <c r="W215" s="74" t="s">
        <v>41</v>
      </c>
      <c r="X215" s="58"/>
      <c r="Y215" s="58"/>
      <c r="Z215" s="58"/>
      <c r="AA215" s="58"/>
      <c r="AB215" s="58"/>
      <c r="AC215" s="58"/>
      <c r="AD215" s="58"/>
      <c r="AE215" s="58"/>
      <c r="AF215" s="58"/>
      <c r="AG215" s="146" t="s">
        <v>504</v>
      </c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34">
        <f t="shared" si="215"/>
        <v>697.5</v>
      </c>
      <c r="AR215" s="34">
        <f t="shared" si="216"/>
        <v>0</v>
      </c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60"/>
      <c r="DG215" s="160"/>
      <c r="DH215" s="160"/>
      <c r="DI215" s="160"/>
      <c r="DJ215" s="160"/>
      <c r="DK215" s="160"/>
      <c r="DL215" s="160"/>
      <c r="DM215" s="160"/>
      <c r="DN215" s="160"/>
      <c r="DO215" s="160"/>
      <c r="DP215" s="160"/>
      <c r="DQ215" s="160"/>
      <c r="DR215" s="160"/>
      <c r="DS215" s="160"/>
      <c r="DT215" s="160"/>
      <c r="DU215" s="160"/>
      <c r="DV215" s="160"/>
      <c r="DW215" s="160"/>
      <c r="DX215" s="160"/>
      <c r="DY215" s="160"/>
      <c r="DZ215" s="160"/>
      <c r="EA215" s="160"/>
      <c r="EB215" s="160"/>
      <c r="EC215" s="160"/>
      <c r="ED215" s="160"/>
      <c r="EE215" s="160"/>
      <c r="EF215" s="160"/>
      <c r="EG215" s="160"/>
      <c r="EH215" s="160"/>
      <c r="EI215" s="160"/>
      <c r="EJ215" s="160"/>
      <c r="EK215" s="160"/>
      <c r="EL215" s="160"/>
      <c r="EM215" s="160"/>
      <c r="EN215" s="160"/>
      <c r="EO215" s="160"/>
      <c r="EP215" s="160"/>
      <c r="EQ215" s="160"/>
      <c r="ER215" s="160"/>
      <c r="ES215" s="160"/>
      <c r="ET215" s="160"/>
      <c r="EU215" s="160"/>
      <c r="EV215" s="160"/>
      <c r="EW215" s="160"/>
      <c r="EX215" s="160"/>
      <c r="EY215" s="160"/>
      <c r="EZ215" s="160"/>
      <c r="FA215" s="160"/>
      <c r="FB215" s="160"/>
      <c r="FC215" s="160"/>
      <c r="FD215" s="160"/>
      <c r="FE215" s="160"/>
      <c r="FF215" s="160"/>
      <c r="FG215" s="160"/>
      <c r="FH215" s="160"/>
      <c r="FI215" s="160"/>
      <c r="FJ215" s="160"/>
      <c r="FK215" s="160"/>
      <c r="FL215" s="160"/>
      <c r="FM215" s="160"/>
      <c r="FN215" s="160"/>
      <c r="FO215" s="160"/>
      <c r="FP215" s="160"/>
      <c r="FQ215" s="160"/>
      <c r="FR215" s="160"/>
      <c r="FS215" s="160"/>
      <c r="FT215" s="160"/>
      <c r="FU215" s="160"/>
      <c r="FV215" s="160"/>
      <c r="FW215" s="160"/>
      <c r="FX215" s="160"/>
      <c r="FY215" s="160"/>
      <c r="FZ215" s="160"/>
      <c r="GA215" s="160"/>
      <c r="GB215" s="160"/>
      <c r="GC215" s="160"/>
      <c r="GD215" s="160"/>
      <c r="GE215" s="160"/>
      <c r="GF215" s="160"/>
      <c r="GG215" s="160"/>
      <c r="GH215" s="160"/>
      <c r="GI215" s="160"/>
      <c r="GJ215" s="160"/>
      <c r="GK215" s="160"/>
      <c r="GL215" s="160"/>
      <c r="GM215" s="160"/>
      <c r="GN215" s="160"/>
      <c r="GO215" s="160"/>
      <c r="GP215" s="160"/>
      <c r="GQ215" s="160"/>
      <c r="GR215" s="160"/>
      <c r="GS215" s="160"/>
      <c r="GT215" s="160"/>
      <c r="GU215" s="160"/>
      <c r="GV215" s="160"/>
      <c r="GW215" s="160"/>
      <c r="GX215" s="160"/>
      <c r="GY215" s="160"/>
      <c r="GZ215" s="160"/>
      <c r="HA215" s="160"/>
      <c r="HB215" s="160"/>
      <c r="HC215" s="160"/>
      <c r="HD215" s="160"/>
      <c r="HE215" s="160"/>
      <c r="HF215" s="160"/>
      <c r="HG215" s="160"/>
      <c r="HH215" s="160"/>
      <c r="HI215" s="160"/>
      <c r="HJ215" s="160"/>
      <c r="HK215" s="160"/>
      <c r="HL215" s="160"/>
      <c r="HM215" s="160"/>
      <c r="HN215" s="160"/>
      <c r="HO215" s="160"/>
      <c r="HP215" s="160"/>
      <c r="HQ215" s="160"/>
      <c r="HR215" s="160"/>
      <c r="HS215" s="160"/>
      <c r="HT215" s="160"/>
      <c r="HU215" s="160"/>
      <c r="HV215" s="160"/>
      <c r="HW215" s="160"/>
      <c r="HX215" s="160"/>
      <c r="HY215" s="160"/>
      <c r="HZ215" s="160"/>
      <c r="IA215" s="160"/>
      <c r="IB215" s="160"/>
    </row>
    <row r="216" spans="1:236" s="161" customFormat="1" ht="15.75" outlineLevel="2" x14ac:dyDescent="0.25">
      <c r="A216" s="98" t="s">
        <v>535</v>
      </c>
      <c r="B216" s="63" t="s">
        <v>536</v>
      </c>
      <c r="C216" s="162">
        <v>4</v>
      </c>
      <c r="D216" s="58">
        <f t="shared" si="221"/>
        <v>1093.5513833333534</v>
      </c>
      <c r="E216" s="58">
        <v>0</v>
      </c>
      <c r="F216" s="58">
        <v>1093.5513833333534</v>
      </c>
      <c r="G216" s="59">
        <v>0</v>
      </c>
      <c r="H216" s="58" t="s">
        <v>163</v>
      </c>
      <c r="I216" s="74">
        <f t="shared" si="222"/>
        <v>44357</v>
      </c>
      <c r="J216" s="74" t="s">
        <v>495</v>
      </c>
      <c r="K216" s="74" t="s">
        <v>495</v>
      </c>
      <c r="L216" s="74" t="s">
        <v>495</v>
      </c>
      <c r="M216" s="74" t="s">
        <v>495</v>
      </c>
      <c r="N216" s="74">
        <v>44327</v>
      </c>
      <c r="O216" s="74"/>
      <c r="P216" s="74"/>
      <c r="Q216" s="74"/>
      <c r="R216" s="74"/>
      <c r="S216" s="74"/>
      <c r="T216" s="74" t="s">
        <v>41</v>
      </c>
      <c r="U216" s="74" t="s">
        <v>41</v>
      </c>
      <c r="V216" s="74" t="s">
        <v>41</v>
      </c>
      <c r="W216" s="74" t="s">
        <v>41</v>
      </c>
      <c r="X216" s="58"/>
      <c r="Y216" s="58"/>
      <c r="Z216" s="58"/>
      <c r="AA216" s="58"/>
      <c r="AB216" s="58"/>
      <c r="AC216" s="58"/>
      <c r="AD216" s="58"/>
      <c r="AE216" s="58"/>
      <c r="AF216" s="58"/>
      <c r="AG216" s="146" t="s">
        <v>504</v>
      </c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34">
        <f t="shared" si="215"/>
        <v>1093.5513833333534</v>
      </c>
      <c r="AR216" s="34">
        <f t="shared" si="216"/>
        <v>0</v>
      </c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60"/>
      <c r="DG216" s="160"/>
      <c r="DH216" s="160"/>
      <c r="DI216" s="160"/>
      <c r="DJ216" s="160"/>
      <c r="DK216" s="160"/>
      <c r="DL216" s="160"/>
      <c r="DM216" s="160"/>
      <c r="DN216" s="160"/>
      <c r="DO216" s="160"/>
      <c r="DP216" s="160"/>
      <c r="DQ216" s="160"/>
      <c r="DR216" s="160"/>
      <c r="DS216" s="160"/>
      <c r="DT216" s="160"/>
      <c r="DU216" s="160"/>
      <c r="DV216" s="160"/>
      <c r="DW216" s="160"/>
      <c r="DX216" s="160"/>
      <c r="DY216" s="160"/>
      <c r="DZ216" s="160"/>
      <c r="EA216" s="160"/>
      <c r="EB216" s="160"/>
      <c r="EC216" s="160"/>
      <c r="ED216" s="160"/>
      <c r="EE216" s="160"/>
      <c r="EF216" s="160"/>
      <c r="EG216" s="160"/>
      <c r="EH216" s="160"/>
      <c r="EI216" s="160"/>
      <c r="EJ216" s="160"/>
      <c r="EK216" s="160"/>
      <c r="EL216" s="160"/>
      <c r="EM216" s="160"/>
      <c r="EN216" s="160"/>
      <c r="EO216" s="160"/>
      <c r="EP216" s="160"/>
      <c r="EQ216" s="160"/>
      <c r="ER216" s="160"/>
      <c r="ES216" s="160"/>
      <c r="ET216" s="160"/>
      <c r="EU216" s="160"/>
      <c r="EV216" s="160"/>
      <c r="EW216" s="160"/>
      <c r="EX216" s="160"/>
      <c r="EY216" s="160"/>
      <c r="EZ216" s="160"/>
      <c r="FA216" s="160"/>
      <c r="FB216" s="160"/>
      <c r="FC216" s="160"/>
      <c r="FD216" s="160"/>
      <c r="FE216" s="160"/>
      <c r="FF216" s="160"/>
      <c r="FG216" s="160"/>
      <c r="FH216" s="160"/>
      <c r="FI216" s="160"/>
      <c r="FJ216" s="160"/>
      <c r="FK216" s="160"/>
      <c r="FL216" s="160"/>
      <c r="FM216" s="160"/>
      <c r="FN216" s="160"/>
      <c r="FO216" s="160"/>
      <c r="FP216" s="160"/>
      <c r="FQ216" s="160"/>
      <c r="FR216" s="160"/>
      <c r="FS216" s="160"/>
      <c r="FT216" s="160"/>
      <c r="FU216" s="160"/>
      <c r="FV216" s="160"/>
      <c r="FW216" s="160"/>
      <c r="FX216" s="160"/>
      <c r="FY216" s="160"/>
      <c r="FZ216" s="160"/>
      <c r="GA216" s="160"/>
      <c r="GB216" s="160"/>
      <c r="GC216" s="160"/>
      <c r="GD216" s="160"/>
      <c r="GE216" s="160"/>
      <c r="GF216" s="160"/>
      <c r="GG216" s="160"/>
      <c r="GH216" s="160"/>
      <c r="GI216" s="160"/>
      <c r="GJ216" s="160"/>
      <c r="GK216" s="160"/>
      <c r="GL216" s="160"/>
      <c r="GM216" s="160"/>
      <c r="GN216" s="160"/>
      <c r="GO216" s="160"/>
      <c r="GP216" s="160"/>
      <c r="GQ216" s="160"/>
      <c r="GR216" s="160"/>
      <c r="GS216" s="160"/>
      <c r="GT216" s="160"/>
      <c r="GU216" s="160"/>
      <c r="GV216" s="160"/>
      <c r="GW216" s="160"/>
      <c r="GX216" s="160"/>
      <c r="GY216" s="160"/>
      <c r="GZ216" s="160"/>
      <c r="HA216" s="160"/>
      <c r="HB216" s="160"/>
      <c r="HC216" s="160"/>
      <c r="HD216" s="160"/>
      <c r="HE216" s="160"/>
      <c r="HF216" s="160"/>
      <c r="HG216" s="160"/>
      <c r="HH216" s="160"/>
      <c r="HI216" s="160"/>
      <c r="HJ216" s="160"/>
      <c r="HK216" s="160"/>
      <c r="HL216" s="160"/>
      <c r="HM216" s="160"/>
      <c r="HN216" s="160"/>
      <c r="HO216" s="160"/>
      <c r="HP216" s="160"/>
      <c r="HQ216" s="160"/>
      <c r="HR216" s="160"/>
      <c r="HS216" s="160"/>
      <c r="HT216" s="160"/>
      <c r="HU216" s="160"/>
      <c r="HV216" s="160"/>
      <c r="HW216" s="160"/>
      <c r="HX216" s="160"/>
      <c r="HY216" s="160"/>
      <c r="HZ216" s="160"/>
      <c r="IA216" s="160"/>
      <c r="IB216" s="160"/>
    </row>
    <row r="217" spans="1:236" s="149" customFormat="1" ht="15.75" outlineLevel="2" x14ac:dyDescent="0.25">
      <c r="A217" s="98" t="s">
        <v>537</v>
      </c>
      <c r="B217" s="88" t="s">
        <v>538</v>
      </c>
      <c r="C217" s="58">
        <v>0</v>
      </c>
      <c r="D217" s="58">
        <f t="shared" si="221"/>
        <v>600</v>
      </c>
      <c r="E217" s="58">
        <v>0</v>
      </c>
      <c r="F217" s="58">
        <v>600</v>
      </c>
      <c r="G217" s="59">
        <v>0</v>
      </c>
      <c r="H217" s="58" t="s">
        <v>214</v>
      </c>
      <c r="I217" s="74">
        <f t="shared" si="222"/>
        <v>44364</v>
      </c>
      <c r="J217" s="74">
        <v>44244</v>
      </c>
      <c r="K217" s="74">
        <f>J217+12</f>
        <v>44256</v>
      </c>
      <c r="L217" s="74">
        <f>K217+8</f>
        <v>44264</v>
      </c>
      <c r="M217" s="74">
        <f>L217+10</f>
        <v>44274</v>
      </c>
      <c r="N217" s="82">
        <f t="shared" ref="N217:N218" si="223">M217+60</f>
        <v>44334</v>
      </c>
      <c r="O217" s="74"/>
      <c r="P217" s="74"/>
      <c r="Q217" s="74"/>
      <c r="R217" s="74"/>
      <c r="S217" s="74"/>
      <c r="T217" s="74" t="s">
        <v>41</v>
      </c>
      <c r="U217" s="74" t="s">
        <v>41</v>
      </c>
      <c r="V217" s="74" t="s">
        <v>41</v>
      </c>
      <c r="W217" s="74" t="s">
        <v>41</v>
      </c>
      <c r="X217" s="58"/>
      <c r="Y217" s="58"/>
      <c r="Z217" s="58"/>
      <c r="AA217" s="58"/>
      <c r="AB217" s="58"/>
      <c r="AC217" s="58"/>
      <c r="AD217" s="58"/>
      <c r="AE217" s="58"/>
      <c r="AF217" s="58"/>
      <c r="AG217" s="148" t="s">
        <v>506</v>
      </c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34">
        <f t="shared" si="215"/>
        <v>600</v>
      </c>
      <c r="AR217" s="34">
        <f t="shared" si="216"/>
        <v>0</v>
      </c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  <c r="CW217" s="155"/>
      <c r="CX217" s="155"/>
      <c r="CY217" s="155"/>
      <c r="CZ217" s="155"/>
      <c r="DA217" s="155"/>
      <c r="DB217" s="155"/>
      <c r="DC217" s="155"/>
      <c r="DD217" s="155"/>
      <c r="DE217" s="155"/>
      <c r="DF217" s="155"/>
      <c r="DG217" s="155"/>
      <c r="DH217" s="155"/>
      <c r="DI217" s="155"/>
      <c r="DJ217" s="155"/>
      <c r="DK217" s="155"/>
      <c r="DL217" s="155"/>
      <c r="DM217" s="155"/>
      <c r="DN217" s="155"/>
      <c r="DO217" s="155"/>
      <c r="DP217" s="155"/>
      <c r="DQ217" s="155"/>
      <c r="DR217" s="155"/>
      <c r="DS217" s="155"/>
      <c r="DT217" s="155"/>
      <c r="DU217" s="155"/>
      <c r="DV217" s="155"/>
      <c r="DW217" s="155"/>
      <c r="DX217" s="155"/>
      <c r="DY217" s="155"/>
      <c r="DZ217" s="155"/>
      <c r="EA217" s="155"/>
      <c r="EB217" s="155"/>
      <c r="EC217" s="155"/>
      <c r="ED217" s="155"/>
      <c r="EE217" s="155"/>
      <c r="EF217" s="155"/>
      <c r="EG217" s="155"/>
      <c r="EH217" s="155"/>
      <c r="EI217" s="155"/>
      <c r="EJ217" s="155"/>
      <c r="EK217" s="155"/>
      <c r="EL217" s="155"/>
      <c r="EM217" s="155"/>
      <c r="EN217" s="155"/>
      <c r="EO217" s="155"/>
      <c r="EP217" s="155"/>
      <c r="EQ217" s="155"/>
      <c r="ER217" s="155"/>
      <c r="ES217" s="155"/>
      <c r="ET217" s="155"/>
      <c r="EU217" s="155"/>
      <c r="EV217" s="155"/>
      <c r="EW217" s="155"/>
      <c r="EX217" s="155"/>
      <c r="EY217" s="155"/>
      <c r="EZ217" s="155"/>
      <c r="FA217" s="155"/>
      <c r="FB217" s="155"/>
      <c r="FC217" s="155"/>
      <c r="FD217" s="155"/>
      <c r="FE217" s="155"/>
      <c r="FF217" s="155"/>
      <c r="FG217" s="155"/>
      <c r="FH217" s="155"/>
      <c r="FI217" s="155"/>
      <c r="FJ217" s="155"/>
      <c r="FK217" s="155"/>
      <c r="FL217" s="155"/>
      <c r="FM217" s="155"/>
      <c r="FN217" s="155"/>
      <c r="FO217" s="155"/>
      <c r="FP217" s="155"/>
      <c r="FQ217" s="155"/>
      <c r="FR217" s="155"/>
      <c r="FS217" s="155"/>
      <c r="FT217" s="155"/>
      <c r="FU217" s="155"/>
      <c r="FV217" s="155"/>
      <c r="FW217" s="155"/>
      <c r="FX217" s="155"/>
      <c r="FY217" s="155"/>
      <c r="FZ217" s="155"/>
      <c r="GA217" s="155"/>
      <c r="GB217" s="155"/>
      <c r="GC217" s="155"/>
      <c r="GD217" s="155"/>
      <c r="GE217" s="155"/>
      <c r="GF217" s="155"/>
      <c r="GG217" s="155"/>
      <c r="GH217" s="155"/>
      <c r="GI217" s="155"/>
      <c r="GJ217" s="155"/>
      <c r="GK217" s="155"/>
      <c r="GL217" s="155"/>
      <c r="GM217" s="155"/>
      <c r="GN217" s="155"/>
      <c r="GO217" s="155"/>
      <c r="GP217" s="155"/>
      <c r="GQ217" s="155"/>
      <c r="GR217" s="155"/>
      <c r="GS217" s="155"/>
      <c r="GT217" s="155"/>
      <c r="GU217" s="155"/>
      <c r="GV217" s="155"/>
      <c r="GW217" s="155"/>
      <c r="GX217" s="155"/>
      <c r="GY217" s="155"/>
      <c r="GZ217" s="155"/>
      <c r="HA217" s="155"/>
      <c r="HB217" s="155"/>
      <c r="HC217" s="155"/>
      <c r="HD217" s="155"/>
      <c r="HE217" s="155"/>
      <c r="HF217" s="155"/>
      <c r="HG217" s="155"/>
      <c r="HH217" s="155"/>
      <c r="HI217" s="155"/>
      <c r="HJ217" s="155"/>
      <c r="HK217" s="155"/>
      <c r="HL217" s="155"/>
      <c r="HM217" s="155"/>
      <c r="HN217" s="155"/>
      <c r="HO217" s="155"/>
      <c r="HP217" s="155"/>
      <c r="HQ217" s="155"/>
      <c r="HR217" s="155"/>
      <c r="HS217" s="155"/>
      <c r="HT217" s="155"/>
      <c r="HU217" s="155"/>
      <c r="HV217" s="155"/>
      <c r="HW217" s="155"/>
      <c r="HX217" s="155"/>
      <c r="HY217" s="155"/>
      <c r="HZ217" s="155"/>
      <c r="IA217" s="155"/>
      <c r="IB217" s="155"/>
    </row>
    <row r="218" spans="1:236" s="149" customFormat="1" ht="15.75" outlineLevel="2" x14ac:dyDescent="0.25">
      <c r="A218" s="98" t="s">
        <v>539</v>
      </c>
      <c r="B218" s="88" t="s">
        <v>540</v>
      </c>
      <c r="C218" s="58">
        <v>0</v>
      </c>
      <c r="D218" s="58">
        <f t="shared" si="221"/>
        <v>600</v>
      </c>
      <c r="E218" s="58">
        <v>0</v>
      </c>
      <c r="F218" s="58">
        <v>600</v>
      </c>
      <c r="G218" s="59">
        <v>0</v>
      </c>
      <c r="H218" s="58" t="s">
        <v>214</v>
      </c>
      <c r="I218" s="74">
        <f t="shared" si="222"/>
        <v>44364</v>
      </c>
      <c r="J218" s="74">
        <v>44244</v>
      </c>
      <c r="K218" s="74">
        <f>J218+12</f>
        <v>44256</v>
      </c>
      <c r="L218" s="74">
        <f>K218+8</f>
        <v>44264</v>
      </c>
      <c r="M218" s="74">
        <f>L218+10</f>
        <v>44274</v>
      </c>
      <c r="N218" s="82">
        <f t="shared" si="223"/>
        <v>44334</v>
      </c>
      <c r="O218" s="74"/>
      <c r="P218" s="74"/>
      <c r="Q218" s="74"/>
      <c r="R218" s="74"/>
      <c r="S218" s="74"/>
      <c r="T218" s="74" t="s">
        <v>41</v>
      </c>
      <c r="U218" s="74" t="s">
        <v>41</v>
      </c>
      <c r="V218" s="74" t="s">
        <v>41</v>
      </c>
      <c r="W218" s="74" t="s">
        <v>41</v>
      </c>
      <c r="X218" s="58"/>
      <c r="Y218" s="58"/>
      <c r="Z218" s="58"/>
      <c r="AA218" s="58"/>
      <c r="AB218" s="58"/>
      <c r="AC218" s="58"/>
      <c r="AD218" s="58"/>
      <c r="AE218" s="58"/>
      <c r="AF218" s="58"/>
      <c r="AG218" s="148" t="s">
        <v>506</v>
      </c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34">
        <f t="shared" si="215"/>
        <v>600</v>
      </c>
      <c r="AR218" s="34">
        <f t="shared" si="216"/>
        <v>0</v>
      </c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  <c r="CW218" s="155"/>
      <c r="CX218" s="155"/>
      <c r="CY218" s="155"/>
      <c r="CZ218" s="155"/>
      <c r="DA218" s="155"/>
      <c r="DB218" s="155"/>
      <c r="DC218" s="155"/>
      <c r="DD218" s="155"/>
      <c r="DE218" s="155"/>
      <c r="DF218" s="155"/>
      <c r="DG218" s="155"/>
      <c r="DH218" s="155"/>
      <c r="DI218" s="155"/>
      <c r="DJ218" s="155"/>
      <c r="DK218" s="155"/>
      <c r="DL218" s="155"/>
      <c r="DM218" s="155"/>
      <c r="DN218" s="155"/>
      <c r="DO218" s="155"/>
      <c r="DP218" s="155"/>
      <c r="DQ218" s="155"/>
      <c r="DR218" s="155"/>
      <c r="DS218" s="155"/>
      <c r="DT218" s="155"/>
      <c r="DU218" s="155"/>
      <c r="DV218" s="155"/>
      <c r="DW218" s="155"/>
      <c r="DX218" s="155"/>
      <c r="DY218" s="155"/>
      <c r="DZ218" s="155"/>
      <c r="EA218" s="155"/>
      <c r="EB218" s="155"/>
      <c r="EC218" s="155"/>
      <c r="ED218" s="155"/>
      <c r="EE218" s="155"/>
      <c r="EF218" s="155"/>
      <c r="EG218" s="155"/>
      <c r="EH218" s="155"/>
      <c r="EI218" s="155"/>
      <c r="EJ218" s="155"/>
      <c r="EK218" s="155"/>
      <c r="EL218" s="155"/>
      <c r="EM218" s="155"/>
      <c r="EN218" s="155"/>
      <c r="EO218" s="155"/>
      <c r="EP218" s="155"/>
      <c r="EQ218" s="155"/>
      <c r="ER218" s="155"/>
      <c r="ES218" s="155"/>
      <c r="ET218" s="155"/>
      <c r="EU218" s="155"/>
      <c r="EV218" s="155"/>
      <c r="EW218" s="155"/>
      <c r="EX218" s="155"/>
      <c r="EY218" s="155"/>
      <c r="EZ218" s="155"/>
      <c r="FA218" s="155"/>
      <c r="FB218" s="155"/>
      <c r="FC218" s="155"/>
      <c r="FD218" s="155"/>
      <c r="FE218" s="155"/>
      <c r="FF218" s="155"/>
      <c r="FG218" s="155"/>
      <c r="FH218" s="155"/>
      <c r="FI218" s="155"/>
      <c r="FJ218" s="155"/>
      <c r="FK218" s="155"/>
      <c r="FL218" s="155"/>
      <c r="FM218" s="155"/>
      <c r="FN218" s="155"/>
      <c r="FO218" s="155"/>
      <c r="FP218" s="155"/>
      <c r="FQ218" s="155"/>
      <c r="FR218" s="155"/>
      <c r="FS218" s="155"/>
      <c r="FT218" s="155"/>
      <c r="FU218" s="155"/>
      <c r="FV218" s="155"/>
      <c r="FW218" s="155"/>
      <c r="FX218" s="155"/>
      <c r="FY218" s="155"/>
      <c r="FZ218" s="155"/>
      <c r="GA218" s="155"/>
      <c r="GB218" s="155"/>
      <c r="GC218" s="155"/>
      <c r="GD218" s="155"/>
      <c r="GE218" s="155"/>
      <c r="GF218" s="155"/>
      <c r="GG218" s="155"/>
      <c r="GH218" s="155"/>
      <c r="GI218" s="155"/>
      <c r="GJ218" s="155"/>
      <c r="GK218" s="155"/>
      <c r="GL218" s="155"/>
      <c r="GM218" s="155"/>
      <c r="GN218" s="155"/>
      <c r="GO218" s="155"/>
      <c r="GP218" s="155"/>
      <c r="GQ218" s="155"/>
      <c r="GR218" s="155"/>
      <c r="GS218" s="155"/>
      <c r="GT218" s="155"/>
      <c r="GU218" s="155"/>
      <c r="GV218" s="155"/>
      <c r="GW218" s="155"/>
      <c r="GX218" s="155"/>
      <c r="GY218" s="155"/>
      <c r="GZ218" s="155"/>
      <c r="HA218" s="155"/>
      <c r="HB218" s="155"/>
      <c r="HC218" s="155"/>
      <c r="HD218" s="155"/>
      <c r="HE218" s="155"/>
      <c r="HF218" s="155"/>
      <c r="HG218" s="155"/>
      <c r="HH218" s="155"/>
      <c r="HI218" s="155"/>
      <c r="HJ218" s="155"/>
      <c r="HK218" s="155"/>
      <c r="HL218" s="155"/>
      <c r="HM218" s="155"/>
      <c r="HN218" s="155"/>
      <c r="HO218" s="155"/>
      <c r="HP218" s="155"/>
      <c r="HQ218" s="155"/>
      <c r="HR218" s="155"/>
      <c r="HS218" s="155"/>
      <c r="HT218" s="155"/>
      <c r="HU218" s="155"/>
      <c r="HV218" s="155"/>
      <c r="HW218" s="155"/>
      <c r="HX218" s="155"/>
      <c r="HY218" s="155"/>
      <c r="HZ218" s="155"/>
      <c r="IA218" s="155"/>
      <c r="IB218" s="155"/>
    </row>
    <row r="219" spans="1:236" s="54" customFormat="1" ht="15.75" outlineLevel="1" x14ac:dyDescent="0.2">
      <c r="A219" s="29">
        <v>6</v>
      </c>
      <c r="B219" s="29" t="s">
        <v>253</v>
      </c>
      <c r="C219" s="31">
        <f>SUM(C220:C221)</f>
        <v>5.0999999999999996</v>
      </c>
      <c r="D219" s="31">
        <f>SUM(D220:D221)</f>
        <v>1530</v>
      </c>
      <c r="E219" s="31">
        <f>SUM(E220:E221)</f>
        <v>0</v>
      </c>
      <c r="F219" s="31">
        <f>SUM(F220:F221)</f>
        <v>1530</v>
      </c>
      <c r="G219" s="31">
        <f>SUM(G220:G221)</f>
        <v>0</v>
      </c>
      <c r="H219" s="52" t="s">
        <v>41</v>
      </c>
      <c r="I219" s="72" t="s">
        <v>41</v>
      </c>
      <c r="J219" s="72" t="s">
        <v>41</v>
      </c>
      <c r="K219" s="72" t="s">
        <v>41</v>
      </c>
      <c r="L219" s="72" t="s">
        <v>41</v>
      </c>
      <c r="M219" s="72" t="s">
        <v>41</v>
      </c>
      <c r="N219" s="72" t="s">
        <v>41</v>
      </c>
      <c r="O219" s="52" t="s">
        <v>41</v>
      </c>
      <c r="P219" s="52" t="s">
        <v>41</v>
      </c>
      <c r="Q219" s="52" t="s">
        <v>41</v>
      </c>
      <c r="R219" s="52" t="s">
        <v>41</v>
      </c>
      <c r="S219" s="52" t="s">
        <v>41</v>
      </c>
      <c r="T219" s="52" t="s">
        <v>41</v>
      </c>
      <c r="U219" s="52" t="s">
        <v>41</v>
      </c>
      <c r="V219" s="52" t="s">
        <v>41</v>
      </c>
      <c r="W219" s="52" t="s">
        <v>41</v>
      </c>
      <c r="X219" s="52" t="s">
        <v>41</v>
      </c>
      <c r="Y219" s="52" t="s">
        <v>41</v>
      </c>
      <c r="Z219" s="52" t="s">
        <v>41</v>
      </c>
      <c r="AA219" s="52" t="s">
        <v>41</v>
      </c>
      <c r="AB219" s="52" t="s">
        <v>41</v>
      </c>
      <c r="AC219" s="52" t="s">
        <v>41</v>
      </c>
      <c r="AD219" s="52" t="s">
        <v>41</v>
      </c>
      <c r="AE219" s="52" t="s">
        <v>41</v>
      </c>
      <c r="AF219" s="52" t="s">
        <v>41</v>
      </c>
      <c r="AG219" s="102"/>
      <c r="AQ219" s="34">
        <f t="shared" si="215"/>
        <v>1530</v>
      </c>
      <c r="AR219" s="34">
        <f t="shared" si="216"/>
        <v>0</v>
      </c>
    </row>
    <row r="220" spans="1:236" s="163" customFormat="1" ht="47.25" outlineLevel="2" x14ac:dyDescent="0.2">
      <c r="A220" s="99" t="s">
        <v>254</v>
      </c>
      <c r="B220" s="63" t="s">
        <v>541</v>
      </c>
      <c r="C220" s="58">
        <v>1.9</v>
      </c>
      <c r="D220" s="58">
        <f t="shared" ref="D220:D221" si="224">SUM(E220:G220)</f>
        <v>830</v>
      </c>
      <c r="E220" s="58">
        <v>0</v>
      </c>
      <c r="F220" s="58">
        <v>830</v>
      </c>
      <c r="G220" s="59">
        <v>0</v>
      </c>
      <c r="H220" s="58" t="s">
        <v>163</v>
      </c>
      <c r="I220" s="74">
        <f>N220+30</f>
        <v>44358</v>
      </c>
      <c r="J220" s="74" t="s">
        <v>495</v>
      </c>
      <c r="K220" s="74" t="s">
        <v>495</v>
      </c>
      <c r="L220" s="74" t="s">
        <v>495</v>
      </c>
      <c r="M220" s="74" t="s">
        <v>495</v>
      </c>
      <c r="N220" s="74">
        <v>44328</v>
      </c>
      <c r="O220" s="74"/>
      <c r="P220" s="74"/>
      <c r="Q220" s="74"/>
      <c r="R220" s="74"/>
      <c r="S220" s="74"/>
      <c r="T220" s="74" t="s">
        <v>41</v>
      </c>
      <c r="U220" s="74" t="s">
        <v>41</v>
      </c>
      <c r="V220" s="74" t="s">
        <v>41</v>
      </c>
      <c r="W220" s="74" t="s">
        <v>41</v>
      </c>
      <c r="X220" s="58"/>
      <c r="Y220" s="58"/>
      <c r="Z220" s="58"/>
      <c r="AA220" s="58"/>
      <c r="AB220" s="58"/>
      <c r="AC220" s="58"/>
      <c r="AD220" s="58"/>
      <c r="AE220" s="58"/>
      <c r="AF220" s="58"/>
      <c r="AG220" s="146" t="s">
        <v>504</v>
      </c>
      <c r="AQ220" s="34">
        <f t="shared" si="215"/>
        <v>830</v>
      </c>
      <c r="AR220" s="34">
        <f t="shared" si="216"/>
        <v>0</v>
      </c>
    </row>
    <row r="221" spans="1:236" s="149" customFormat="1" ht="15.75" outlineLevel="2" x14ac:dyDescent="0.25">
      <c r="A221" s="99" t="s">
        <v>542</v>
      </c>
      <c r="B221" s="63" t="s">
        <v>543</v>
      </c>
      <c r="C221" s="58">
        <v>3.2</v>
      </c>
      <c r="D221" s="58">
        <f t="shared" si="224"/>
        <v>700</v>
      </c>
      <c r="E221" s="58">
        <v>0</v>
      </c>
      <c r="F221" s="58">
        <v>700</v>
      </c>
      <c r="G221" s="59">
        <v>0</v>
      </c>
      <c r="H221" s="58" t="s">
        <v>214</v>
      </c>
      <c r="I221" s="74">
        <f t="shared" ref="I221" si="225">N221+30</f>
        <v>44364</v>
      </c>
      <c r="J221" s="74">
        <v>44245</v>
      </c>
      <c r="K221" s="74">
        <f>J221+11</f>
        <v>44256</v>
      </c>
      <c r="L221" s="74">
        <f>K221+8</f>
        <v>44264</v>
      </c>
      <c r="M221" s="74">
        <f>L221+10</f>
        <v>44274</v>
      </c>
      <c r="N221" s="82">
        <f t="shared" ref="N221" si="226">M221+60</f>
        <v>44334</v>
      </c>
      <c r="O221" s="74"/>
      <c r="P221" s="74"/>
      <c r="Q221" s="74"/>
      <c r="R221" s="74"/>
      <c r="S221" s="74"/>
      <c r="T221" s="74" t="s">
        <v>41</v>
      </c>
      <c r="U221" s="74" t="s">
        <v>41</v>
      </c>
      <c r="V221" s="74" t="s">
        <v>41</v>
      </c>
      <c r="W221" s="74" t="s">
        <v>41</v>
      </c>
      <c r="X221" s="58"/>
      <c r="Y221" s="58"/>
      <c r="Z221" s="58"/>
      <c r="AA221" s="58"/>
      <c r="AB221" s="58"/>
      <c r="AC221" s="58"/>
      <c r="AD221" s="58"/>
      <c r="AE221" s="58"/>
      <c r="AF221" s="58"/>
      <c r="AG221" s="148" t="s">
        <v>506</v>
      </c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34">
        <f t="shared" si="215"/>
        <v>700</v>
      </c>
      <c r="AR221" s="34">
        <f t="shared" si="216"/>
        <v>0</v>
      </c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  <c r="CW221" s="155"/>
      <c r="CX221" s="155"/>
      <c r="CY221" s="155"/>
      <c r="CZ221" s="155"/>
      <c r="DA221" s="155"/>
      <c r="DB221" s="155"/>
      <c r="DC221" s="155"/>
      <c r="DD221" s="155"/>
      <c r="DE221" s="155"/>
      <c r="DF221" s="155"/>
      <c r="DG221" s="155"/>
      <c r="DH221" s="155"/>
      <c r="DI221" s="155"/>
      <c r="DJ221" s="155"/>
      <c r="DK221" s="155"/>
      <c r="DL221" s="155"/>
      <c r="DM221" s="155"/>
      <c r="DN221" s="155"/>
      <c r="DO221" s="155"/>
      <c r="DP221" s="155"/>
      <c r="DQ221" s="155"/>
      <c r="DR221" s="155"/>
      <c r="DS221" s="155"/>
      <c r="DT221" s="155"/>
      <c r="DU221" s="155"/>
      <c r="DV221" s="155"/>
      <c r="DW221" s="155"/>
      <c r="DX221" s="155"/>
      <c r="DY221" s="155"/>
      <c r="DZ221" s="155"/>
      <c r="EA221" s="155"/>
      <c r="EB221" s="155"/>
      <c r="EC221" s="155"/>
      <c r="ED221" s="155"/>
      <c r="EE221" s="155"/>
      <c r="EF221" s="155"/>
      <c r="EG221" s="155"/>
      <c r="EH221" s="155"/>
      <c r="EI221" s="155"/>
      <c r="EJ221" s="155"/>
      <c r="EK221" s="155"/>
      <c r="EL221" s="155"/>
      <c r="EM221" s="155"/>
      <c r="EN221" s="155"/>
      <c r="EO221" s="155"/>
      <c r="EP221" s="155"/>
      <c r="EQ221" s="155"/>
      <c r="ER221" s="155"/>
      <c r="ES221" s="155"/>
      <c r="ET221" s="155"/>
      <c r="EU221" s="155"/>
      <c r="EV221" s="155"/>
      <c r="EW221" s="155"/>
      <c r="EX221" s="155"/>
      <c r="EY221" s="155"/>
      <c r="EZ221" s="155"/>
      <c r="FA221" s="155"/>
      <c r="FB221" s="155"/>
      <c r="FC221" s="155"/>
      <c r="FD221" s="155"/>
      <c r="FE221" s="155"/>
      <c r="FF221" s="155"/>
      <c r="FG221" s="155"/>
      <c r="FH221" s="155"/>
      <c r="FI221" s="155"/>
      <c r="FJ221" s="155"/>
      <c r="FK221" s="155"/>
      <c r="FL221" s="155"/>
      <c r="FM221" s="155"/>
      <c r="FN221" s="155"/>
      <c r="FO221" s="155"/>
      <c r="FP221" s="155"/>
      <c r="FQ221" s="155"/>
      <c r="FR221" s="155"/>
      <c r="FS221" s="155"/>
      <c r="FT221" s="155"/>
      <c r="FU221" s="155"/>
      <c r="FV221" s="155"/>
      <c r="FW221" s="155"/>
      <c r="FX221" s="155"/>
      <c r="FY221" s="155"/>
      <c r="FZ221" s="155"/>
      <c r="GA221" s="155"/>
      <c r="GB221" s="155"/>
      <c r="GC221" s="155"/>
      <c r="GD221" s="155"/>
      <c r="GE221" s="155"/>
      <c r="GF221" s="155"/>
      <c r="GG221" s="155"/>
      <c r="GH221" s="155"/>
      <c r="GI221" s="155"/>
      <c r="GJ221" s="155"/>
      <c r="GK221" s="155"/>
      <c r="GL221" s="155"/>
      <c r="GM221" s="155"/>
      <c r="GN221" s="155"/>
      <c r="GO221" s="155"/>
      <c r="GP221" s="155"/>
      <c r="GQ221" s="155"/>
      <c r="GR221" s="155"/>
      <c r="GS221" s="155"/>
      <c r="GT221" s="155"/>
      <c r="GU221" s="155"/>
      <c r="GV221" s="155"/>
      <c r="GW221" s="155"/>
      <c r="GX221" s="155"/>
      <c r="GY221" s="155"/>
      <c r="GZ221" s="155"/>
      <c r="HA221" s="155"/>
      <c r="HB221" s="155"/>
      <c r="HC221" s="155"/>
      <c r="HD221" s="155"/>
      <c r="HE221" s="155"/>
      <c r="HF221" s="155"/>
      <c r="HG221" s="155"/>
      <c r="HH221" s="155"/>
      <c r="HI221" s="155"/>
      <c r="HJ221" s="155"/>
      <c r="HK221" s="155"/>
      <c r="HL221" s="155"/>
      <c r="HM221" s="155"/>
      <c r="HN221" s="155"/>
      <c r="HO221" s="155"/>
      <c r="HP221" s="155"/>
      <c r="HQ221" s="155"/>
      <c r="HR221" s="155"/>
      <c r="HS221" s="155"/>
      <c r="HT221" s="155"/>
      <c r="HU221" s="155"/>
      <c r="HV221" s="155"/>
      <c r="HW221" s="155"/>
      <c r="HX221" s="155"/>
      <c r="HY221" s="155"/>
      <c r="HZ221" s="155"/>
      <c r="IA221" s="155"/>
      <c r="IB221" s="155"/>
    </row>
    <row r="222" spans="1:236" s="54" customFormat="1" ht="15.75" outlineLevel="1" x14ac:dyDescent="0.2">
      <c r="A222" s="29">
        <v>7</v>
      </c>
      <c r="B222" s="29" t="s">
        <v>544</v>
      </c>
      <c r="C222" s="31">
        <f>SUM(C223:C228)</f>
        <v>12.6</v>
      </c>
      <c r="D222" s="31">
        <f>SUM(D223:D228)</f>
        <v>7159.0900000000011</v>
      </c>
      <c r="E222" s="31">
        <f>SUM(E223:E228)</f>
        <v>0</v>
      </c>
      <c r="F222" s="31">
        <f>SUM(F223:F228)</f>
        <v>7159.0900000000011</v>
      </c>
      <c r="G222" s="31">
        <f>SUM(G223:G228)</f>
        <v>0</v>
      </c>
      <c r="H222" s="52" t="s">
        <v>41</v>
      </c>
      <c r="I222" s="72" t="s">
        <v>41</v>
      </c>
      <c r="J222" s="72" t="s">
        <v>41</v>
      </c>
      <c r="K222" s="72" t="s">
        <v>41</v>
      </c>
      <c r="L222" s="72" t="s">
        <v>41</v>
      </c>
      <c r="M222" s="72" t="s">
        <v>41</v>
      </c>
      <c r="N222" s="72" t="s">
        <v>41</v>
      </c>
      <c r="O222" s="52" t="s">
        <v>41</v>
      </c>
      <c r="P222" s="52" t="s">
        <v>41</v>
      </c>
      <c r="Q222" s="52" t="s">
        <v>41</v>
      </c>
      <c r="R222" s="52" t="s">
        <v>41</v>
      </c>
      <c r="S222" s="52" t="s">
        <v>41</v>
      </c>
      <c r="T222" s="52" t="s">
        <v>41</v>
      </c>
      <c r="U222" s="52" t="s">
        <v>41</v>
      </c>
      <c r="V222" s="52" t="s">
        <v>41</v>
      </c>
      <c r="W222" s="52" t="s">
        <v>41</v>
      </c>
      <c r="X222" s="52" t="s">
        <v>41</v>
      </c>
      <c r="Y222" s="52" t="s">
        <v>41</v>
      </c>
      <c r="Z222" s="52" t="s">
        <v>41</v>
      </c>
      <c r="AA222" s="52" t="s">
        <v>41</v>
      </c>
      <c r="AB222" s="52" t="s">
        <v>41</v>
      </c>
      <c r="AC222" s="52" t="s">
        <v>41</v>
      </c>
      <c r="AD222" s="52" t="s">
        <v>41</v>
      </c>
      <c r="AE222" s="52" t="s">
        <v>41</v>
      </c>
      <c r="AF222" s="52" t="s">
        <v>41</v>
      </c>
      <c r="AG222" s="102"/>
      <c r="AQ222" s="34">
        <f t="shared" si="215"/>
        <v>7159.0900000000011</v>
      </c>
      <c r="AR222" s="34">
        <f t="shared" si="216"/>
        <v>0</v>
      </c>
    </row>
    <row r="223" spans="1:236" s="164" customFormat="1" ht="31.5" outlineLevel="2" x14ac:dyDescent="0.25">
      <c r="A223" s="99" t="s">
        <v>258</v>
      </c>
      <c r="B223" s="63" t="s">
        <v>545</v>
      </c>
      <c r="C223" s="58">
        <v>1</v>
      </c>
      <c r="D223" s="58">
        <f t="shared" ref="D223:D228" si="227">SUM(E223:G223)</f>
        <v>2409.54</v>
      </c>
      <c r="E223" s="58">
        <v>0</v>
      </c>
      <c r="F223" s="58">
        <v>2409.54</v>
      </c>
      <c r="G223" s="59">
        <v>0</v>
      </c>
      <c r="H223" s="58" t="s">
        <v>214</v>
      </c>
      <c r="I223" s="74">
        <f t="shared" ref="I223:I228" si="228">N223+30</f>
        <v>44364</v>
      </c>
      <c r="J223" s="74">
        <v>44245</v>
      </c>
      <c r="K223" s="74">
        <f>J223+11</f>
        <v>44256</v>
      </c>
      <c r="L223" s="74">
        <f>K223+8</f>
        <v>44264</v>
      </c>
      <c r="M223" s="74">
        <f>L223+10</f>
        <v>44274</v>
      </c>
      <c r="N223" s="82">
        <f t="shared" ref="N223" si="229">M223+60</f>
        <v>44334</v>
      </c>
      <c r="O223" s="74"/>
      <c r="P223" s="74"/>
      <c r="Q223" s="74"/>
      <c r="R223" s="74"/>
      <c r="S223" s="74"/>
      <c r="T223" s="74" t="s">
        <v>41</v>
      </c>
      <c r="U223" s="74" t="s">
        <v>41</v>
      </c>
      <c r="V223" s="74" t="s">
        <v>41</v>
      </c>
      <c r="W223" s="74" t="s">
        <v>41</v>
      </c>
      <c r="X223" s="58"/>
      <c r="Y223" s="58"/>
      <c r="Z223" s="58"/>
      <c r="AA223" s="58"/>
      <c r="AB223" s="58"/>
      <c r="AC223" s="58"/>
      <c r="AD223" s="58"/>
      <c r="AE223" s="58"/>
      <c r="AF223" s="58"/>
      <c r="AG223" s="151"/>
      <c r="AQ223" s="34">
        <f t="shared" si="215"/>
        <v>2409.54</v>
      </c>
      <c r="AR223" s="34">
        <f t="shared" si="216"/>
        <v>0</v>
      </c>
    </row>
    <row r="224" spans="1:236" s="161" customFormat="1" ht="15.75" outlineLevel="2" x14ac:dyDescent="0.25">
      <c r="A224" s="99" t="s">
        <v>260</v>
      </c>
      <c r="B224" s="63" t="s">
        <v>546</v>
      </c>
      <c r="C224" s="58">
        <v>10</v>
      </c>
      <c r="D224" s="58">
        <f t="shared" si="227"/>
        <v>2601.9</v>
      </c>
      <c r="E224" s="58">
        <v>0</v>
      </c>
      <c r="F224" s="58">
        <v>2601.9</v>
      </c>
      <c r="G224" s="59">
        <v>0</v>
      </c>
      <c r="H224" s="58" t="s">
        <v>163</v>
      </c>
      <c r="I224" s="74">
        <f t="shared" si="228"/>
        <v>44358</v>
      </c>
      <c r="J224" s="74" t="s">
        <v>495</v>
      </c>
      <c r="K224" s="74" t="s">
        <v>495</v>
      </c>
      <c r="L224" s="74" t="s">
        <v>495</v>
      </c>
      <c r="M224" s="74" t="s">
        <v>495</v>
      </c>
      <c r="N224" s="74">
        <v>44328</v>
      </c>
      <c r="O224" s="74"/>
      <c r="P224" s="74"/>
      <c r="Q224" s="74"/>
      <c r="R224" s="74"/>
      <c r="S224" s="74"/>
      <c r="T224" s="74" t="s">
        <v>41</v>
      </c>
      <c r="U224" s="74" t="s">
        <v>41</v>
      </c>
      <c r="V224" s="74" t="s">
        <v>41</v>
      </c>
      <c r="W224" s="74" t="s">
        <v>41</v>
      </c>
      <c r="X224" s="58"/>
      <c r="Y224" s="58"/>
      <c r="Z224" s="58"/>
      <c r="AA224" s="58"/>
      <c r="AB224" s="58"/>
      <c r="AC224" s="58"/>
      <c r="AD224" s="58"/>
      <c r="AE224" s="58"/>
      <c r="AF224" s="58"/>
      <c r="AG224" s="146" t="s">
        <v>504</v>
      </c>
      <c r="AQ224" s="34">
        <f t="shared" si="215"/>
        <v>2601.9</v>
      </c>
      <c r="AR224" s="34">
        <f t="shared" si="216"/>
        <v>0</v>
      </c>
    </row>
    <row r="225" spans="1:236" s="161" customFormat="1" ht="15.75" outlineLevel="2" x14ac:dyDescent="0.25">
      <c r="A225" s="99" t="s">
        <v>263</v>
      </c>
      <c r="B225" s="165" t="s">
        <v>547</v>
      </c>
      <c r="C225" s="58">
        <v>0</v>
      </c>
      <c r="D225" s="58">
        <f t="shared" si="227"/>
        <v>562.17499999999995</v>
      </c>
      <c r="E225" s="58">
        <v>0</v>
      </c>
      <c r="F225" s="58">
        <v>562.17499999999995</v>
      </c>
      <c r="G225" s="59">
        <v>0</v>
      </c>
      <c r="H225" s="58" t="s">
        <v>163</v>
      </c>
      <c r="I225" s="74">
        <f t="shared" si="228"/>
        <v>44359</v>
      </c>
      <c r="J225" s="74" t="s">
        <v>503</v>
      </c>
      <c r="K225" s="74" t="s">
        <v>503</v>
      </c>
      <c r="L225" s="74" t="s">
        <v>503</v>
      </c>
      <c r="M225" s="74" t="s">
        <v>503</v>
      </c>
      <c r="N225" s="74">
        <v>44329</v>
      </c>
      <c r="O225" s="74"/>
      <c r="P225" s="74"/>
      <c r="Q225" s="74"/>
      <c r="R225" s="74"/>
      <c r="S225" s="74"/>
      <c r="T225" s="74" t="s">
        <v>41</v>
      </c>
      <c r="U225" s="74" t="s">
        <v>41</v>
      </c>
      <c r="V225" s="74" t="s">
        <v>41</v>
      </c>
      <c r="W225" s="74" t="s">
        <v>41</v>
      </c>
      <c r="X225" s="58"/>
      <c r="Y225" s="58"/>
      <c r="Z225" s="58"/>
      <c r="AA225" s="58"/>
      <c r="AB225" s="58"/>
      <c r="AC225" s="58"/>
      <c r="AD225" s="58"/>
      <c r="AE225" s="58"/>
      <c r="AF225" s="58"/>
      <c r="AG225" s="146" t="s">
        <v>504</v>
      </c>
      <c r="AQ225" s="34">
        <f t="shared" si="215"/>
        <v>562.17499999999995</v>
      </c>
      <c r="AR225" s="34">
        <f t="shared" si="216"/>
        <v>0</v>
      </c>
    </row>
    <row r="226" spans="1:236" s="161" customFormat="1" ht="15.75" outlineLevel="2" x14ac:dyDescent="0.25">
      <c r="A226" s="99" t="s">
        <v>266</v>
      </c>
      <c r="B226" s="165" t="s">
        <v>548</v>
      </c>
      <c r="C226" s="58">
        <v>0</v>
      </c>
      <c r="D226" s="58">
        <f t="shared" si="227"/>
        <v>511.32499999999999</v>
      </c>
      <c r="E226" s="58">
        <v>0</v>
      </c>
      <c r="F226" s="58">
        <v>511.32499999999999</v>
      </c>
      <c r="G226" s="59">
        <v>0</v>
      </c>
      <c r="H226" s="58" t="s">
        <v>163</v>
      </c>
      <c r="I226" s="74">
        <f t="shared" si="228"/>
        <v>44359</v>
      </c>
      <c r="J226" s="74" t="s">
        <v>503</v>
      </c>
      <c r="K226" s="74" t="s">
        <v>503</v>
      </c>
      <c r="L226" s="74" t="s">
        <v>503</v>
      </c>
      <c r="M226" s="74" t="s">
        <v>503</v>
      </c>
      <c r="N226" s="74">
        <v>44329</v>
      </c>
      <c r="O226" s="74"/>
      <c r="P226" s="74"/>
      <c r="Q226" s="74"/>
      <c r="R226" s="74"/>
      <c r="S226" s="74"/>
      <c r="T226" s="74" t="s">
        <v>41</v>
      </c>
      <c r="U226" s="74" t="s">
        <v>41</v>
      </c>
      <c r="V226" s="74" t="s">
        <v>41</v>
      </c>
      <c r="W226" s="74" t="s">
        <v>41</v>
      </c>
      <c r="X226" s="58"/>
      <c r="Y226" s="58"/>
      <c r="Z226" s="58"/>
      <c r="AA226" s="58"/>
      <c r="AB226" s="58"/>
      <c r="AC226" s="58"/>
      <c r="AD226" s="58"/>
      <c r="AE226" s="58"/>
      <c r="AF226" s="58"/>
      <c r="AG226" s="146" t="s">
        <v>504</v>
      </c>
      <c r="AQ226" s="34">
        <f t="shared" si="215"/>
        <v>511.32499999999999</v>
      </c>
      <c r="AR226" s="34">
        <f t="shared" si="216"/>
        <v>0</v>
      </c>
    </row>
    <row r="227" spans="1:236" s="161" customFormat="1" ht="15.75" outlineLevel="2" x14ac:dyDescent="0.25">
      <c r="A227" s="99" t="s">
        <v>268</v>
      </c>
      <c r="B227" s="63" t="s">
        <v>549</v>
      </c>
      <c r="C227" s="58">
        <v>1</v>
      </c>
      <c r="D227" s="58">
        <f t="shared" si="227"/>
        <v>510.3</v>
      </c>
      <c r="E227" s="58">
        <v>0</v>
      </c>
      <c r="F227" s="58">
        <v>510.3</v>
      </c>
      <c r="G227" s="59">
        <v>0</v>
      </c>
      <c r="H227" s="58" t="s">
        <v>163</v>
      </c>
      <c r="I227" s="74">
        <f t="shared" si="228"/>
        <v>44359</v>
      </c>
      <c r="J227" s="74" t="s">
        <v>495</v>
      </c>
      <c r="K227" s="74" t="s">
        <v>495</v>
      </c>
      <c r="L227" s="74" t="s">
        <v>495</v>
      </c>
      <c r="M227" s="74" t="s">
        <v>495</v>
      </c>
      <c r="N227" s="74">
        <v>44329</v>
      </c>
      <c r="O227" s="74"/>
      <c r="P227" s="74"/>
      <c r="Q227" s="74"/>
      <c r="R227" s="74"/>
      <c r="S227" s="74"/>
      <c r="T227" s="74" t="s">
        <v>41</v>
      </c>
      <c r="U227" s="74" t="s">
        <v>41</v>
      </c>
      <c r="V227" s="74" t="s">
        <v>41</v>
      </c>
      <c r="W227" s="74" t="s">
        <v>41</v>
      </c>
      <c r="X227" s="58"/>
      <c r="Y227" s="58"/>
      <c r="Z227" s="58"/>
      <c r="AA227" s="58"/>
      <c r="AB227" s="58"/>
      <c r="AC227" s="58"/>
      <c r="AD227" s="58"/>
      <c r="AE227" s="58"/>
      <c r="AF227" s="58"/>
      <c r="AG227" s="146" t="s">
        <v>504</v>
      </c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34">
        <f t="shared" si="215"/>
        <v>510.3</v>
      </c>
      <c r="AR227" s="34">
        <f t="shared" si="216"/>
        <v>0</v>
      </c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  <c r="DR227" s="160"/>
      <c r="DS227" s="160"/>
      <c r="DT227" s="160"/>
      <c r="DU227" s="160"/>
      <c r="DV227" s="160"/>
      <c r="DW227" s="160"/>
      <c r="DX227" s="160"/>
      <c r="DY227" s="160"/>
      <c r="DZ227" s="160"/>
      <c r="EA227" s="160"/>
      <c r="EB227" s="160"/>
      <c r="EC227" s="160"/>
      <c r="ED227" s="160"/>
      <c r="EE227" s="160"/>
      <c r="EF227" s="160"/>
      <c r="EG227" s="160"/>
      <c r="EH227" s="160"/>
      <c r="EI227" s="160"/>
      <c r="EJ227" s="160"/>
      <c r="EK227" s="160"/>
      <c r="EL227" s="160"/>
      <c r="EM227" s="160"/>
      <c r="EN227" s="160"/>
      <c r="EO227" s="160"/>
      <c r="EP227" s="160"/>
      <c r="EQ227" s="160"/>
      <c r="ER227" s="160"/>
      <c r="ES227" s="160"/>
      <c r="ET227" s="160"/>
      <c r="EU227" s="160"/>
      <c r="EV227" s="160"/>
      <c r="EW227" s="160"/>
      <c r="EX227" s="160"/>
      <c r="EY227" s="160"/>
      <c r="EZ227" s="160"/>
      <c r="FA227" s="160"/>
      <c r="FB227" s="160"/>
      <c r="FC227" s="160"/>
      <c r="FD227" s="160"/>
      <c r="FE227" s="160"/>
      <c r="FF227" s="160"/>
      <c r="FG227" s="160"/>
      <c r="FH227" s="160"/>
      <c r="FI227" s="160"/>
      <c r="FJ227" s="160"/>
      <c r="FK227" s="160"/>
      <c r="FL227" s="160"/>
      <c r="FM227" s="160"/>
      <c r="FN227" s="160"/>
      <c r="FO227" s="160"/>
      <c r="FP227" s="160"/>
      <c r="FQ227" s="160"/>
      <c r="FR227" s="160"/>
      <c r="FS227" s="160"/>
      <c r="FT227" s="160"/>
      <c r="FU227" s="160"/>
      <c r="FV227" s="160"/>
      <c r="FW227" s="160"/>
      <c r="FX227" s="160"/>
      <c r="FY227" s="160"/>
      <c r="FZ227" s="160"/>
      <c r="GA227" s="160"/>
      <c r="GB227" s="160"/>
      <c r="GC227" s="160"/>
      <c r="GD227" s="160"/>
      <c r="GE227" s="160"/>
      <c r="GF227" s="160"/>
      <c r="GG227" s="160"/>
      <c r="GH227" s="160"/>
      <c r="GI227" s="160"/>
      <c r="GJ227" s="160"/>
      <c r="GK227" s="160"/>
      <c r="GL227" s="160"/>
      <c r="GM227" s="160"/>
      <c r="GN227" s="160"/>
      <c r="GO227" s="160"/>
      <c r="GP227" s="160"/>
      <c r="GQ227" s="160"/>
      <c r="GR227" s="160"/>
      <c r="GS227" s="160"/>
      <c r="GT227" s="160"/>
      <c r="GU227" s="160"/>
      <c r="GV227" s="160"/>
      <c r="GW227" s="160"/>
      <c r="GX227" s="160"/>
      <c r="GY227" s="160"/>
      <c r="GZ227" s="160"/>
      <c r="HA227" s="160"/>
      <c r="HB227" s="160"/>
      <c r="HC227" s="160"/>
      <c r="HD227" s="160"/>
      <c r="HE227" s="160"/>
      <c r="HF227" s="160"/>
      <c r="HG227" s="160"/>
      <c r="HH227" s="160"/>
      <c r="HI227" s="160"/>
      <c r="HJ227" s="160"/>
      <c r="HK227" s="160"/>
      <c r="HL227" s="160"/>
      <c r="HM227" s="160"/>
      <c r="HN227" s="160"/>
      <c r="HO227" s="160"/>
      <c r="HP227" s="160"/>
      <c r="HQ227" s="160"/>
      <c r="HR227" s="160"/>
      <c r="HS227" s="160"/>
      <c r="HT227" s="160"/>
      <c r="HU227" s="160"/>
      <c r="HV227" s="160"/>
      <c r="HW227" s="160"/>
      <c r="HX227" s="160"/>
      <c r="HY227" s="160"/>
      <c r="HZ227" s="160"/>
      <c r="IA227" s="160"/>
      <c r="IB227" s="160"/>
    </row>
    <row r="228" spans="1:236" s="161" customFormat="1" ht="15.75" outlineLevel="2" x14ac:dyDescent="0.25">
      <c r="A228" s="99" t="s">
        <v>550</v>
      </c>
      <c r="B228" s="63" t="s">
        <v>551</v>
      </c>
      <c r="C228" s="58">
        <v>0.6</v>
      </c>
      <c r="D228" s="58">
        <f t="shared" si="227"/>
        <v>563.85</v>
      </c>
      <c r="E228" s="58">
        <v>0</v>
      </c>
      <c r="F228" s="58">
        <v>563.85</v>
      </c>
      <c r="G228" s="59">
        <v>0</v>
      </c>
      <c r="H228" s="58" t="s">
        <v>163</v>
      </c>
      <c r="I228" s="74">
        <f t="shared" si="228"/>
        <v>44359</v>
      </c>
      <c r="J228" s="74" t="s">
        <v>495</v>
      </c>
      <c r="K228" s="74" t="s">
        <v>495</v>
      </c>
      <c r="L228" s="74" t="s">
        <v>495</v>
      </c>
      <c r="M228" s="74" t="s">
        <v>495</v>
      </c>
      <c r="N228" s="74">
        <v>44329</v>
      </c>
      <c r="O228" s="74"/>
      <c r="P228" s="74"/>
      <c r="Q228" s="74"/>
      <c r="R228" s="74"/>
      <c r="S228" s="74"/>
      <c r="T228" s="74" t="s">
        <v>41</v>
      </c>
      <c r="U228" s="74" t="s">
        <v>41</v>
      </c>
      <c r="V228" s="74" t="s">
        <v>41</v>
      </c>
      <c r="W228" s="74" t="s">
        <v>41</v>
      </c>
      <c r="X228" s="58"/>
      <c r="Y228" s="58"/>
      <c r="Z228" s="58"/>
      <c r="AA228" s="58"/>
      <c r="AB228" s="58"/>
      <c r="AC228" s="58"/>
      <c r="AD228" s="58"/>
      <c r="AE228" s="58"/>
      <c r="AF228" s="58"/>
      <c r="AG228" s="146" t="s">
        <v>504</v>
      </c>
      <c r="AQ228" s="34">
        <f t="shared" si="215"/>
        <v>563.85</v>
      </c>
      <c r="AR228" s="34">
        <f t="shared" si="216"/>
        <v>0</v>
      </c>
    </row>
    <row r="229" spans="1:236" s="54" customFormat="1" ht="15.75" outlineLevel="1" x14ac:dyDescent="0.2">
      <c r="A229" s="29">
        <v>8</v>
      </c>
      <c r="B229" s="29" t="s">
        <v>257</v>
      </c>
      <c r="C229" s="31">
        <f>SUM(C230:C230)</f>
        <v>5</v>
      </c>
      <c r="D229" s="31">
        <f>SUM(D230:D230)</f>
        <v>1200</v>
      </c>
      <c r="E229" s="31">
        <f>SUM(E230:E230)</f>
        <v>0</v>
      </c>
      <c r="F229" s="31">
        <f>SUM(F230:F230)</f>
        <v>1200</v>
      </c>
      <c r="G229" s="31">
        <f>SUM(G230:G230)</f>
        <v>0</v>
      </c>
      <c r="H229" s="52" t="s">
        <v>41</v>
      </c>
      <c r="I229" s="72" t="s">
        <v>41</v>
      </c>
      <c r="J229" s="72" t="s">
        <v>41</v>
      </c>
      <c r="K229" s="72" t="s">
        <v>41</v>
      </c>
      <c r="L229" s="72" t="s">
        <v>41</v>
      </c>
      <c r="M229" s="72" t="s">
        <v>41</v>
      </c>
      <c r="N229" s="72" t="s">
        <v>41</v>
      </c>
      <c r="O229" s="52" t="s">
        <v>41</v>
      </c>
      <c r="P229" s="52" t="s">
        <v>41</v>
      </c>
      <c r="Q229" s="52" t="s">
        <v>41</v>
      </c>
      <c r="R229" s="52" t="s">
        <v>41</v>
      </c>
      <c r="S229" s="52" t="s">
        <v>41</v>
      </c>
      <c r="T229" s="52" t="s">
        <v>41</v>
      </c>
      <c r="U229" s="52" t="s">
        <v>41</v>
      </c>
      <c r="V229" s="52" t="s">
        <v>41</v>
      </c>
      <c r="W229" s="52" t="s">
        <v>41</v>
      </c>
      <c r="X229" s="52" t="s">
        <v>41</v>
      </c>
      <c r="Y229" s="52" t="s">
        <v>41</v>
      </c>
      <c r="Z229" s="52" t="s">
        <v>41</v>
      </c>
      <c r="AA229" s="52" t="s">
        <v>41</v>
      </c>
      <c r="AB229" s="52" t="s">
        <v>41</v>
      </c>
      <c r="AC229" s="52" t="s">
        <v>41</v>
      </c>
      <c r="AD229" s="52" t="s">
        <v>41</v>
      </c>
      <c r="AE229" s="52" t="s">
        <v>41</v>
      </c>
      <c r="AF229" s="52" t="s">
        <v>41</v>
      </c>
      <c r="AG229" s="102"/>
      <c r="AQ229" s="34">
        <f t="shared" si="215"/>
        <v>1200</v>
      </c>
      <c r="AR229" s="34">
        <f t="shared" si="216"/>
        <v>0</v>
      </c>
    </row>
    <row r="230" spans="1:236" s="149" customFormat="1" ht="15.75" outlineLevel="2" x14ac:dyDescent="0.25">
      <c r="A230" s="56" t="s">
        <v>272</v>
      </c>
      <c r="B230" s="63" t="s">
        <v>552</v>
      </c>
      <c r="C230" s="58">
        <v>5</v>
      </c>
      <c r="D230" s="58">
        <f t="shared" ref="D230" si="230">SUM(E230:G230)</f>
        <v>1200</v>
      </c>
      <c r="E230" s="58">
        <v>0</v>
      </c>
      <c r="F230" s="58">
        <v>1200</v>
      </c>
      <c r="G230" s="59">
        <v>0</v>
      </c>
      <c r="H230" s="58" t="s">
        <v>214</v>
      </c>
      <c r="I230" s="74">
        <f t="shared" ref="I230" si="231">N230+30</f>
        <v>44364</v>
      </c>
      <c r="J230" s="74">
        <v>44245</v>
      </c>
      <c r="K230" s="74">
        <f>J230+11</f>
        <v>44256</v>
      </c>
      <c r="L230" s="74">
        <f>K230+8</f>
        <v>44264</v>
      </c>
      <c r="M230" s="74">
        <f>L230+10</f>
        <v>44274</v>
      </c>
      <c r="N230" s="82">
        <f t="shared" ref="N230" si="232">M230+60</f>
        <v>44334</v>
      </c>
      <c r="O230" s="74"/>
      <c r="P230" s="74"/>
      <c r="Q230" s="74"/>
      <c r="R230" s="74"/>
      <c r="S230" s="74"/>
      <c r="T230" s="74" t="s">
        <v>41</v>
      </c>
      <c r="U230" s="74" t="s">
        <v>41</v>
      </c>
      <c r="V230" s="74" t="s">
        <v>41</v>
      </c>
      <c r="W230" s="74" t="s">
        <v>41</v>
      </c>
      <c r="X230" s="58"/>
      <c r="Y230" s="58"/>
      <c r="Z230" s="58"/>
      <c r="AA230" s="58"/>
      <c r="AB230" s="58"/>
      <c r="AC230" s="58"/>
      <c r="AD230" s="58"/>
      <c r="AE230" s="58"/>
      <c r="AF230" s="58"/>
      <c r="AG230" s="148" t="s">
        <v>506</v>
      </c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34">
        <f t="shared" si="215"/>
        <v>1200</v>
      </c>
      <c r="AR230" s="34">
        <f t="shared" si="216"/>
        <v>0</v>
      </c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  <c r="CW230" s="155"/>
      <c r="CX230" s="155"/>
      <c r="CY230" s="155"/>
      <c r="CZ230" s="155"/>
      <c r="DA230" s="155"/>
      <c r="DB230" s="155"/>
      <c r="DC230" s="155"/>
      <c r="DD230" s="155"/>
      <c r="DE230" s="155"/>
      <c r="DF230" s="155"/>
      <c r="DG230" s="155"/>
      <c r="DH230" s="155"/>
      <c r="DI230" s="155"/>
      <c r="DJ230" s="155"/>
      <c r="DK230" s="155"/>
      <c r="DL230" s="155"/>
      <c r="DM230" s="155"/>
      <c r="DN230" s="155"/>
      <c r="DO230" s="155"/>
      <c r="DP230" s="155"/>
      <c r="DQ230" s="155"/>
      <c r="DR230" s="155"/>
      <c r="DS230" s="155"/>
      <c r="DT230" s="155"/>
      <c r="DU230" s="155"/>
      <c r="DV230" s="155"/>
      <c r="DW230" s="155"/>
      <c r="DX230" s="155"/>
      <c r="DY230" s="155"/>
      <c r="DZ230" s="155"/>
      <c r="EA230" s="155"/>
      <c r="EB230" s="155"/>
      <c r="EC230" s="155"/>
      <c r="ED230" s="155"/>
      <c r="EE230" s="155"/>
      <c r="EF230" s="155"/>
      <c r="EG230" s="155"/>
      <c r="EH230" s="155"/>
      <c r="EI230" s="155"/>
      <c r="EJ230" s="155"/>
      <c r="EK230" s="155"/>
      <c r="EL230" s="155"/>
      <c r="EM230" s="155"/>
      <c r="EN230" s="155"/>
      <c r="EO230" s="155"/>
      <c r="EP230" s="155"/>
      <c r="EQ230" s="155"/>
      <c r="ER230" s="155"/>
      <c r="ES230" s="155"/>
      <c r="ET230" s="155"/>
      <c r="EU230" s="155"/>
      <c r="EV230" s="155"/>
      <c r="EW230" s="155"/>
      <c r="EX230" s="155"/>
      <c r="EY230" s="155"/>
      <c r="EZ230" s="155"/>
      <c r="FA230" s="155"/>
      <c r="FB230" s="155"/>
      <c r="FC230" s="155"/>
      <c r="FD230" s="155"/>
      <c r="FE230" s="155"/>
      <c r="FF230" s="155"/>
      <c r="FG230" s="155"/>
      <c r="FH230" s="155"/>
      <c r="FI230" s="155"/>
      <c r="FJ230" s="155"/>
      <c r="FK230" s="155"/>
      <c r="FL230" s="155"/>
      <c r="FM230" s="155"/>
      <c r="FN230" s="155"/>
      <c r="FO230" s="155"/>
      <c r="FP230" s="155"/>
      <c r="FQ230" s="155"/>
      <c r="FR230" s="155"/>
      <c r="FS230" s="155"/>
      <c r="FT230" s="155"/>
      <c r="FU230" s="155"/>
      <c r="FV230" s="155"/>
      <c r="FW230" s="155"/>
      <c r="FX230" s="155"/>
      <c r="FY230" s="155"/>
      <c r="FZ230" s="155"/>
      <c r="GA230" s="155"/>
      <c r="GB230" s="155"/>
      <c r="GC230" s="155"/>
      <c r="GD230" s="155"/>
      <c r="GE230" s="155"/>
      <c r="GF230" s="155"/>
      <c r="GG230" s="155"/>
      <c r="GH230" s="155"/>
      <c r="GI230" s="155"/>
      <c r="GJ230" s="155"/>
      <c r="GK230" s="155"/>
      <c r="GL230" s="155"/>
      <c r="GM230" s="155"/>
      <c r="GN230" s="155"/>
      <c r="GO230" s="155"/>
      <c r="GP230" s="155"/>
      <c r="GQ230" s="155"/>
      <c r="GR230" s="155"/>
      <c r="GS230" s="155"/>
      <c r="GT230" s="155"/>
      <c r="GU230" s="155"/>
      <c r="GV230" s="155"/>
      <c r="GW230" s="155"/>
      <c r="GX230" s="155"/>
      <c r="GY230" s="155"/>
      <c r="GZ230" s="155"/>
      <c r="HA230" s="155"/>
      <c r="HB230" s="155"/>
      <c r="HC230" s="155"/>
      <c r="HD230" s="155"/>
      <c r="HE230" s="155"/>
      <c r="HF230" s="155"/>
      <c r="HG230" s="155"/>
      <c r="HH230" s="155"/>
      <c r="HI230" s="155"/>
      <c r="HJ230" s="155"/>
      <c r="HK230" s="155"/>
      <c r="HL230" s="155"/>
      <c r="HM230" s="155"/>
      <c r="HN230" s="155"/>
      <c r="HO230" s="155"/>
      <c r="HP230" s="155"/>
      <c r="HQ230" s="155"/>
      <c r="HR230" s="155"/>
      <c r="HS230" s="155"/>
      <c r="HT230" s="155"/>
      <c r="HU230" s="155"/>
      <c r="HV230" s="155"/>
      <c r="HW230" s="155"/>
      <c r="HX230" s="155"/>
      <c r="HY230" s="155"/>
      <c r="HZ230" s="155"/>
      <c r="IA230" s="155"/>
      <c r="IB230" s="155"/>
    </row>
    <row r="231" spans="1:236" s="54" customFormat="1" ht="15.75" outlineLevel="1" x14ac:dyDescent="0.2">
      <c r="A231" s="29">
        <v>9</v>
      </c>
      <c r="B231" s="29" t="s">
        <v>274</v>
      </c>
      <c r="C231" s="31">
        <f>SUM(C232:C239)</f>
        <v>2.7</v>
      </c>
      <c r="D231" s="31">
        <f t="shared" ref="D231:G231" si="233">SUM(D232:D239)</f>
        <v>4950</v>
      </c>
      <c r="E231" s="31">
        <f t="shared" si="233"/>
        <v>0</v>
      </c>
      <c r="F231" s="31">
        <f t="shared" si="233"/>
        <v>4950</v>
      </c>
      <c r="G231" s="31">
        <f t="shared" si="233"/>
        <v>0</v>
      </c>
      <c r="H231" s="52" t="s">
        <v>41</v>
      </c>
      <c r="I231" s="72" t="s">
        <v>41</v>
      </c>
      <c r="J231" s="72" t="s">
        <v>41</v>
      </c>
      <c r="K231" s="72" t="s">
        <v>41</v>
      </c>
      <c r="L231" s="72" t="s">
        <v>41</v>
      </c>
      <c r="M231" s="72" t="s">
        <v>41</v>
      </c>
      <c r="N231" s="72" t="s">
        <v>41</v>
      </c>
      <c r="O231" s="52" t="s">
        <v>41</v>
      </c>
      <c r="P231" s="52" t="s">
        <v>41</v>
      </c>
      <c r="Q231" s="52" t="s">
        <v>41</v>
      </c>
      <c r="R231" s="52" t="s">
        <v>41</v>
      </c>
      <c r="S231" s="52" t="s">
        <v>41</v>
      </c>
      <c r="T231" s="52" t="s">
        <v>41</v>
      </c>
      <c r="U231" s="52" t="s">
        <v>41</v>
      </c>
      <c r="V231" s="52" t="s">
        <v>41</v>
      </c>
      <c r="W231" s="52" t="s">
        <v>41</v>
      </c>
      <c r="X231" s="52" t="s">
        <v>41</v>
      </c>
      <c r="Y231" s="52" t="s">
        <v>41</v>
      </c>
      <c r="Z231" s="52" t="s">
        <v>41</v>
      </c>
      <c r="AA231" s="52" t="s">
        <v>41</v>
      </c>
      <c r="AB231" s="52" t="s">
        <v>41</v>
      </c>
      <c r="AC231" s="52" t="s">
        <v>41</v>
      </c>
      <c r="AD231" s="52" t="s">
        <v>41</v>
      </c>
      <c r="AE231" s="52" t="s">
        <v>41</v>
      </c>
      <c r="AF231" s="52" t="s">
        <v>41</v>
      </c>
      <c r="AG231" s="102"/>
      <c r="AQ231" s="34">
        <f t="shared" si="215"/>
        <v>4950</v>
      </c>
      <c r="AR231" s="34">
        <f t="shared" si="216"/>
        <v>0</v>
      </c>
    </row>
    <row r="232" spans="1:236" s="163" customFormat="1" ht="31.5" outlineLevel="2" x14ac:dyDescent="0.2">
      <c r="A232" s="99" t="s">
        <v>275</v>
      </c>
      <c r="B232" s="63" t="s">
        <v>553</v>
      </c>
      <c r="C232" s="58">
        <v>2.6</v>
      </c>
      <c r="D232" s="58">
        <f t="shared" ref="D232:D239" si="234">SUM(E232:G232)</f>
        <v>660</v>
      </c>
      <c r="E232" s="58">
        <v>0</v>
      </c>
      <c r="F232" s="58">
        <v>660</v>
      </c>
      <c r="G232" s="59">
        <v>0</v>
      </c>
      <c r="H232" s="58" t="s">
        <v>163</v>
      </c>
      <c r="I232" s="74">
        <f t="shared" ref="I232:I239" si="235">N232+30</f>
        <v>44360</v>
      </c>
      <c r="J232" s="74" t="s">
        <v>495</v>
      </c>
      <c r="K232" s="74" t="s">
        <v>495</v>
      </c>
      <c r="L232" s="74" t="s">
        <v>495</v>
      </c>
      <c r="M232" s="74" t="s">
        <v>495</v>
      </c>
      <c r="N232" s="74">
        <v>44330</v>
      </c>
      <c r="O232" s="74"/>
      <c r="P232" s="74"/>
      <c r="Q232" s="74"/>
      <c r="R232" s="74"/>
      <c r="S232" s="74"/>
      <c r="T232" s="74" t="s">
        <v>41</v>
      </c>
      <c r="U232" s="74" t="s">
        <v>41</v>
      </c>
      <c r="V232" s="74" t="s">
        <v>41</v>
      </c>
      <c r="W232" s="74" t="s">
        <v>41</v>
      </c>
      <c r="X232" s="58"/>
      <c r="Y232" s="58"/>
      <c r="Z232" s="58"/>
      <c r="AA232" s="58"/>
      <c r="AB232" s="58"/>
      <c r="AC232" s="58"/>
      <c r="AD232" s="58"/>
      <c r="AE232" s="58"/>
      <c r="AF232" s="58"/>
      <c r="AG232" s="146" t="s">
        <v>504</v>
      </c>
      <c r="AQ232" s="34">
        <f t="shared" si="215"/>
        <v>660</v>
      </c>
      <c r="AR232" s="34">
        <f t="shared" si="216"/>
        <v>0</v>
      </c>
    </row>
    <row r="233" spans="1:236" s="161" customFormat="1" ht="15.75" outlineLevel="2" x14ac:dyDescent="0.25">
      <c r="A233" s="99" t="s">
        <v>277</v>
      </c>
      <c r="B233" s="63" t="s">
        <v>554</v>
      </c>
      <c r="C233" s="58">
        <v>0.1</v>
      </c>
      <c r="D233" s="58">
        <f t="shared" si="234"/>
        <v>490</v>
      </c>
      <c r="E233" s="58">
        <v>0</v>
      </c>
      <c r="F233" s="58">
        <v>490</v>
      </c>
      <c r="G233" s="59">
        <v>0</v>
      </c>
      <c r="H233" s="58" t="s">
        <v>163</v>
      </c>
      <c r="I233" s="74">
        <f t="shared" si="235"/>
        <v>44360</v>
      </c>
      <c r="J233" s="74" t="s">
        <v>495</v>
      </c>
      <c r="K233" s="74" t="s">
        <v>495</v>
      </c>
      <c r="L233" s="74" t="s">
        <v>495</v>
      </c>
      <c r="M233" s="74" t="s">
        <v>495</v>
      </c>
      <c r="N233" s="74">
        <v>44330</v>
      </c>
      <c r="O233" s="74"/>
      <c r="P233" s="74"/>
      <c r="Q233" s="74"/>
      <c r="R233" s="74"/>
      <c r="S233" s="74"/>
      <c r="T233" s="74" t="s">
        <v>41</v>
      </c>
      <c r="U233" s="74" t="s">
        <v>41</v>
      </c>
      <c r="V233" s="74" t="s">
        <v>41</v>
      </c>
      <c r="W233" s="74" t="s">
        <v>41</v>
      </c>
      <c r="X233" s="58"/>
      <c r="Y233" s="58"/>
      <c r="Z233" s="58"/>
      <c r="AA233" s="58"/>
      <c r="AB233" s="58"/>
      <c r="AC233" s="58"/>
      <c r="AD233" s="58"/>
      <c r="AE233" s="58"/>
      <c r="AF233" s="58"/>
      <c r="AG233" s="146" t="s">
        <v>504</v>
      </c>
      <c r="AQ233" s="34">
        <f t="shared" si="215"/>
        <v>490</v>
      </c>
      <c r="AR233" s="34">
        <f t="shared" si="216"/>
        <v>0</v>
      </c>
    </row>
    <row r="234" spans="1:236" s="135" customFormat="1" ht="15.75" outlineLevel="2" x14ac:dyDescent="0.2">
      <c r="A234" s="99" t="s">
        <v>279</v>
      </c>
      <c r="B234" s="63" t="s">
        <v>280</v>
      </c>
      <c r="C234" s="58">
        <v>0</v>
      </c>
      <c r="D234" s="58">
        <f t="shared" si="234"/>
        <v>800</v>
      </c>
      <c r="E234" s="58">
        <v>0</v>
      </c>
      <c r="F234" s="58">
        <f>8000*0.1</f>
        <v>800</v>
      </c>
      <c r="G234" s="59">
        <v>0</v>
      </c>
      <c r="H234" s="58" t="s">
        <v>214</v>
      </c>
      <c r="I234" s="74">
        <f t="shared" si="235"/>
        <v>44364</v>
      </c>
      <c r="J234" s="74">
        <v>44246</v>
      </c>
      <c r="K234" s="74">
        <f t="shared" ref="K234:K239" si="236">J234+10</f>
        <v>44256</v>
      </c>
      <c r="L234" s="74">
        <f t="shared" ref="L234:L239" si="237">K234+8</f>
        <v>44264</v>
      </c>
      <c r="M234" s="74">
        <f t="shared" ref="M234:M239" si="238">L234+10</f>
        <v>44274</v>
      </c>
      <c r="N234" s="82">
        <f t="shared" ref="N234:N239" si="239">M234+60</f>
        <v>44334</v>
      </c>
      <c r="O234" s="74"/>
      <c r="P234" s="74"/>
      <c r="Q234" s="74"/>
      <c r="R234" s="74"/>
      <c r="S234" s="74"/>
      <c r="T234" s="74" t="s">
        <v>41</v>
      </c>
      <c r="U234" s="74" t="s">
        <v>41</v>
      </c>
      <c r="V234" s="74" t="s">
        <v>41</v>
      </c>
      <c r="W234" s="74" t="s">
        <v>41</v>
      </c>
      <c r="X234" s="58"/>
      <c r="Y234" s="58"/>
      <c r="Z234" s="58"/>
      <c r="AA234" s="58"/>
      <c r="AB234" s="58"/>
      <c r="AC234" s="58"/>
      <c r="AD234" s="58"/>
      <c r="AE234" s="58"/>
      <c r="AF234" s="58"/>
      <c r="AG234" s="135" t="s">
        <v>555</v>
      </c>
      <c r="AQ234" s="34">
        <f t="shared" si="215"/>
        <v>800</v>
      </c>
      <c r="AR234" s="34">
        <f t="shared" si="216"/>
        <v>0</v>
      </c>
    </row>
    <row r="235" spans="1:236" s="149" customFormat="1" ht="15.75" outlineLevel="2" x14ac:dyDescent="0.25">
      <c r="A235" s="99" t="s">
        <v>283</v>
      </c>
      <c r="B235" s="88" t="s">
        <v>556</v>
      </c>
      <c r="C235" s="58">
        <v>0</v>
      </c>
      <c r="D235" s="58">
        <f t="shared" si="234"/>
        <v>600</v>
      </c>
      <c r="E235" s="58">
        <v>0</v>
      </c>
      <c r="F235" s="58">
        <v>600</v>
      </c>
      <c r="G235" s="59">
        <v>0</v>
      </c>
      <c r="H235" s="58" t="s">
        <v>214</v>
      </c>
      <c r="I235" s="74">
        <f t="shared" si="235"/>
        <v>44364</v>
      </c>
      <c r="J235" s="74">
        <v>44246</v>
      </c>
      <c r="K235" s="74">
        <f t="shared" si="236"/>
        <v>44256</v>
      </c>
      <c r="L235" s="74">
        <f t="shared" si="237"/>
        <v>44264</v>
      </c>
      <c r="M235" s="74">
        <f t="shared" si="238"/>
        <v>44274</v>
      </c>
      <c r="N235" s="82">
        <f t="shared" si="239"/>
        <v>44334</v>
      </c>
      <c r="O235" s="74"/>
      <c r="P235" s="74"/>
      <c r="Q235" s="74"/>
      <c r="R235" s="74"/>
      <c r="S235" s="74"/>
      <c r="T235" s="74" t="s">
        <v>41</v>
      </c>
      <c r="U235" s="74" t="s">
        <v>41</v>
      </c>
      <c r="V235" s="74" t="s">
        <v>41</v>
      </c>
      <c r="W235" s="74" t="s">
        <v>41</v>
      </c>
      <c r="X235" s="58"/>
      <c r="Y235" s="58"/>
      <c r="Z235" s="58"/>
      <c r="AA235" s="58"/>
      <c r="AB235" s="58"/>
      <c r="AC235" s="58"/>
      <c r="AD235" s="58"/>
      <c r="AE235" s="58"/>
      <c r="AF235" s="58"/>
      <c r="AG235" s="148" t="s">
        <v>506</v>
      </c>
      <c r="AQ235" s="34">
        <f t="shared" si="215"/>
        <v>600</v>
      </c>
      <c r="AR235" s="34">
        <f t="shared" si="216"/>
        <v>0</v>
      </c>
    </row>
    <row r="236" spans="1:236" s="149" customFormat="1" ht="15.75" outlineLevel="2" x14ac:dyDescent="0.25">
      <c r="A236" s="99" t="s">
        <v>286</v>
      </c>
      <c r="B236" s="88" t="s">
        <v>557</v>
      </c>
      <c r="C236" s="58">
        <v>0</v>
      </c>
      <c r="D236" s="58">
        <f t="shared" si="234"/>
        <v>600</v>
      </c>
      <c r="E236" s="58">
        <v>0</v>
      </c>
      <c r="F236" s="58">
        <v>600</v>
      </c>
      <c r="G236" s="59">
        <v>0</v>
      </c>
      <c r="H236" s="58" t="s">
        <v>214</v>
      </c>
      <c r="I236" s="74">
        <f t="shared" si="235"/>
        <v>44364</v>
      </c>
      <c r="J236" s="74">
        <v>44246</v>
      </c>
      <c r="K236" s="74">
        <f t="shared" si="236"/>
        <v>44256</v>
      </c>
      <c r="L236" s="74">
        <f t="shared" si="237"/>
        <v>44264</v>
      </c>
      <c r="M236" s="74">
        <f t="shared" si="238"/>
        <v>44274</v>
      </c>
      <c r="N236" s="82">
        <f t="shared" si="239"/>
        <v>44334</v>
      </c>
      <c r="O236" s="74"/>
      <c r="P236" s="74"/>
      <c r="Q236" s="74"/>
      <c r="R236" s="74"/>
      <c r="S236" s="74"/>
      <c r="T236" s="74" t="s">
        <v>41</v>
      </c>
      <c r="U236" s="74" t="s">
        <v>41</v>
      </c>
      <c r="V236" s="74" t="s">
        <v>41</v>
      </c>
      <c r="W236" s="74" t="s">
        <v>41</v>
      </c>
      <c r="X236" s="58"/>
      <c r="Y236" s="58"/>
      <c r="Z236" s="58"/>
      <c r="AA236" s="58"/>
      <c r="AB236" s="58"/>
      <c r="AC236" s="58"/>
      <c r="AD236" s="58"/>
      <c r="AE236" s="58"/>
      <c r="AF236" s="58"/>
      <c r="AG236" s="148" t="s">
        <v>506</v>
      </c>
      <c r="AQ236" s="34">
        <f t="shared" si="215"/>
        <v>600</v>
      </c>
      <c r="AR236" s="34">
        <f t="shared" si="216"/>
        <v>0</v>
      </c>
    </row>
    <row r="237" spans="1:236" s="149" customFormat="1" ht="15.75" outlineLevel="2" x14ac:dyDescent="0.25">
      <c r="A237" s="99" t="s">
        <v>288</v>
      </c>
      <c r="B237" s="88" t="s">
        <v>558</v>
      </c>
      <c r="C237" s="58">
        <v>0</v>
      </c>
      <c r="D237" s="58">
        <f t="shared" si="234"/>
        <v>600</v>
      </c>
      <c r="E237" s="58">
        <v>0</v>
      </c>
      <c r="F237" s="58">
        <v>600</v>
      </c>
      <c r="G237" s="59">
        <v>0</v>
      </c>
      <c r="H237" s="58" t="s">
        <v>214</v>
      </c>
      <c r="I237" s="74">
        <f t="shared" si="235"/>
        <v>44364</v>
      </c>
      <c r="J237" s="74">
        <v>44246</v>
      </c>
      <c r="K237" s="74">
        <f t="shared" si="236"/>
        <v>44256</v>
      </c>
      <c r="L237" s="74">
        <f t="shared" si="237"/>
        <v>44264</v>
      </c>
      <c r="M237" s="74">
        <f t="shared" si="238"/>
        <v>44274</v>
      </c>
      <c r="N237" s="82">
        <f t="shared" si="239"/>
        <v>44334</v>
      </c>
      <c r="O237" s="74"/>
      <c r="P237" s="74"/>
      <c r="Q237" s="74"/>
      <c r="R237" s="74"/>
      <c r="S237" s="74"/>
      <c r="T237" s="74" t="s">
        <v>41</v>
      </c>
      <c r="U237" s="74" t="s">
        <v>41</v>
      </c>
      <c r="V237" s="74" t="s">
        <v>41</v>
      </c>
      <c r="W237" s="74" t="s">
        <v>41</v>
      </c>
      <c r="X237" s="58"/>
      <c r="Y237" s="58"/>
      <c r="Z237" s="58"/>
      <c r="AA237" s="58"/>
      <c r="AB237" s="58"/>
      <c r="AC237" s="58"/>
      <c r="AD237" s="58"/>
      <c r="AE237" s="58"/>
      <c r="AF237" s="58"/>
      <c r="AG237" s="148" t="s">
        <v>506</v>
      </c>
      <c r="AQ237" s="34">
        <f t="shared" si="215"/>
        <v>600</v>
      </c>
      <c r="AR237" s="34">
        <f t="shared" si="216"/>
        <v>0</v>
      </c>
    </row>
    <row r="238" spans="1:236" s="149" customFormat="1" ht="15.75" outlineLevel="2" x14ac:dyDescent="0.25">
      <c r="A238" s="99" t="s">
        <v>289</v>
      </c>
      <c r="B238" s="88" t="s">
        <v>559</v>
      </c>
      <c r="C238" s="58">
        <v>0</v>
      </c>
      <c r="D238" s="58">
        <f t="shared" si="234"/>
        <v>600</v>
      </c>
      <c r="E238" s="58">
        <v>0</v>
      </c>
      <c r="F238" s="58">
        <v>600</v>
      </c>
      <c r="G238" s="59">
        <v>0</v>
      </c>
      <c r="H238" s="58" t="s">
        <v>214</v>
      </c>
      <c r="I238" s="74">
        <f t="shared" si="235"/>
        <v>44364</v>
      </c>
      <c r="J238" s="74">
        <v>44246</v>
      </c>
      <c r="K238" s="74">
        <f t="shared" si="236"/>
        <v>44256</v>
      </c>
      <c r="L238" s="74">
        <f t="shared" si="237"/>
        <v>44264</v>
      </c>
      <c r="M238" s="74">
        <f t="shared" si="238"/>
        <v>44274</v>
      </c>
      <c r="N238" s="82">
        <f t="shared" si="239"/>
        <v>44334</v>
      </c>
      <c r="O238" s="74"/>
      <c r="P238" s="74"/>
      <c r="Q238" s="74"/>
      <c r="R238" s="74"/>
      <c r="S238" s="74"/>
      <c r="T238" s="74" t="s">
        <v>41</v>
      </c>
      <c r="U238" s="74" t="s">
        <v>41</v>
      </c>
      <c r="V238" s="74" t="s">
        <v>41</v>
      </c>
      <c r="W238" s="74" t="s">
        <v>41</v>
      </c>
      <c r="X238" s="58"/>
      <c r="Y238" s="58"/>
      <c r="Z238" s="58"/>
      <c r="AA238" s="58"/>
      <c r="AB238" s="58"/>
      <c r="AC238" s="58"/>
      <c r="AD238" s="58"/>
      <c r="AE238" s="58"/>
      <c r="AF238" s="58"/>
      <c r="AG238" s="148" t="s">
        <v>506</v>
      </c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34">
        <f t="shared" si="215"/>
        <v>600</v>
      </c>
      <c r="AR238" s="34">
        <f t="shared" si="216"/>
        <v>0</v>
      </c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  <c r="CW238" s="155"/>
      <c r="CX238" s="155"/>
      <c r="CY238" s="155"/>
      <c r="CZ238" s="155"/>
      <c r="DA238" s="155"/>
      <c r="DB238" s="155"/>
      <c r="DC238" s="155"/>
      <c r="DD238" s="155"/>
      <c r="DE238" s="155"/>
      <c r="DF238" s="155"/>
      <c r="DG238" s="155"/>
      <c r="DH238" s="155"/>
      <c r="DI238" s="155"/>
      <c r="DJ238" s="155"/>
      <c r="DK238" s="155"/>
      <c r="DL238" s="155"/>
      <c r="DM238" s="155"/>
      <c r="DN238" s="155"/>
      <c r="DO238" s="155"/>
      <c r="DP238" s="155"/>
      <c r="DQ238" s="155"/>
      <c r="DR238" s="155"/>
      <c r="DS238" s="155"/>
      <c r="DT238" s="155"/>
      <c r="DU238" s="155"/>
      <c r="DV238" s="155"/>
      <c r="DW238" s="155"/>
      <c r="DX238" s="155"/>
      <c r="DY238" s="155"/>
      <c r="DZ238" s="155"/>
      <c r="EA238" s="155"/>
      <c r="EB238" s="155"/>
      <c r="EC238" s="155"/>
      <c r="ED238" s="155"/>
      <c r="EE238" s="155"/>
      <c r="EF238" s="155"/>
      <c r="EG238" s="155"/>
      <c r="EH238" s="155"/>
      <c r="EI238" s="155"/>
      <c r="EJ238" s="155"/>
      <c r="EK238" s="155"/>
      <c r="EL238" s="155"/>
      <c r="EM238" s="155"/>
      <c r="EN238" s="155"/>
      <c r="EO238" s="155"/>
      <c r="EP238" s="155"/>
      <c r="EQ238" s="155"/>
      <c r="ER238" s="155"/>
      <c r="ES238" s="155"/>
      <c r="ET238" s="155"/>
      <c r="EU238" s="155"/>
      <c r="EV238" s="155"/>
      <c r="EW238" s="155"/>
      <c r="EX238" s="155"/>
      <c r="EY238" s="155"/>
      <c r="EZ238" s="155"/>
      <c r="FA238" s="155"/>
      <c r="FB238" s="155"/>
      <c r="FC238" s="155"/>
      <c r="FD238" s="155"/>
      <c r="FE238" s="155"/>
      <c r="FF238" s="155"/>
      <c r="FG238" s="155"/>
      <c r="FH238" s="155"/>
      <c r="FI238" s="155"/>
      <c r="FJ238" s="155"/>
      <c r="FK238" s="155"/>
      <c r="FL238" s="155"/>
      <c r="FM238" s="155"/>
      <c r="FN238" s="155"/>
      <c r="FO238" s="155"/>
      <c r="FP238" s="155"/>
      <c r="FQ238" s="155"/>
      <c r="FR238" s="155"/>
      <c r="FS238" s="155"/>
      <c r="FT238" s="155"/>
      <c r="FU238" s="155"/>
      <c r="FV238" s="155"/>
      <c r="FW238" s="155"/>
      <c r="FX238" s="155"/>
      <c r="FY238" s="155"/>
      <c r="FZ238" s="155"/>
      <c r="GA238" s="155"/>
      <c r="GB238" s="155"/>
      <c r="GC238" s="155"/>
      <c r="GD238" s="155"/>
      <c r="GE238" s="155"/>
      <c r="GF238" s="155"/>
      <c r="GG238" s="155"/>
      <c r="GH238" s="155"/>
      <c r="GI238" s="155"/>
      <c r="GJ238" s="155"/>
      <c r="GK238" s="155"/>
      <c r="GL238" s="155"/>
      <c r="GM238" s="155"/>
      <c r="GN238" s="155"/>
      <c r="GO238" s="155"/>
      <c r="GP238" s="155"/>
      <c r="GQ238" s="155"/>
      <c r="GR238" s="155"/>
      <c r="GS238" s="155"/>
      <c r="GT238" s="155"/>
      <c r="GU238" s="155"/>
      <c r="GV238" s="155"/>
      <c r="GW238" s="155"/>
      <c r="GX238" s="155"/>
      <c r="GY238" s="155"/>
      <c r="GZ238" s="155"/>
      <c r="HA238" s="155"/>
      <c r="HB238" s="155"/>
      <c r="HC238" s="155"/>
      <c r="HD238" s="155"/>
      <c r="HE238" s="155"/>
      <c r="HF238" s="155"/>
      <c r="HG238" s="155"/>
      <c r="HH238" s="155"/>
      <c r="HI238" s="155"/>
      <c r="HJ238" s="155"/>
      <c r="HK238" s="155"/>
      <c r="HL238" s="155"/>
      <c r="HM238" s="155"/>
      <c r="HN238" s="155"/>
      <c r="HO238" s="155"/>
      <c r="HP238" s="155"/>
      <c r="HQ238" s="155"/>
      <c r="HR238" s="155"/>
      <c r="HS238" s="155"/>
      <c r="HT238" s="155"/>
      <c r="HU238" s="155"/>
      <c r="HV238" s="155"/>
      <c r="HW238" s="155"/>
      <c r="HX238" s="155"/>
      <c r="HY238" s="155"/>
      <c r="HZ238" s="155"/>
      <c r="IA238" s="155"/>
      <c r="IB238" s="155"/>
    </row>
    <row r="239" spans="1:236" s="149" customFormat="1" ht="15.75" outlineLevel="2" x14ac:dyDescent="0.25">
      <c r="A239" s="99" t="s">
        <v>290</v>
      </c>
      <c r="B239" s="88" t="s">
        <v>560</v>
      </c>
      <c r="C239" s="58">
        <v>0</v>
      </c>
      <c r="D239" s="58">
        <f t="shared" si="234"/>
        <v>600</v>
      </c>
      <c r="E239" s="58">
        <v>0</v>
      </c>
      <c r="F239" s="58">
        <v>600</v>
      </c>
      <c r="G239" s="59">
        <v>0</v>
      </c>
      <c r="H239" s="58" t="s">
        <v>214</v>
      </c>
      <c r="I239" s="74">
        <f t="shared" si="235"/>
        <v>44364</v>
      </c>
      <c r="J239" s="74">
        <v>44246</v>
      </c>
      <c r="K239" s="74">
        <f t="shared" si="236"/>
        <v>44256</v>
      </c>
      <c r="L239" s="74">
        <f t="shared" si="237"/>
        <v>44264</v>
      </c>
      <c r="M239" s="74">
        <f t="shared" si="238"/>
        <v>44274</v>
      </c>
      <c r="N239" s="82">
        <f t="shared" si="239"/>
        <v>44334</v>
      </c>
      <c r="O239" s="74"/>
      <c r="P239" s="74"/>
      <c r="Q239" s="74"/>
      <c r="R239" s="74"/>
      <c r="S239" s="74"/>
      <c r="T239" s="74" t="s">
        <v>41</v>
      </c>
      <c r="U239" s="74" t="s">
        <v>41</v>
      </c>
      <c r="V239" s="74" t="s">
        <v>41</v>
      </c>
      <c r="W239" s="74" t="s">
        <v>41</v>
      </c>
      <c r="X239" s="58"/>
      <c r="Y239" s="58"/>
      <c r="Z239" s="58"/>
      <c r="AA239" s="58"/>
      <c r="AB239" s="58"/>
      <c r="AC239" s="58"/>
      <c r="AD239" s="58"/>
      <c r="AE239" s="58"/>
      <c r="AF239" s="58"/>
      <c r="AG239" s="148" t="s">
        <v>506</v>
      </c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34">
        <f t="shared" si="215"/>
        <v>600</v>
      </c>
      <c r="AR239" s="34">
        <f t="shared" si="216"/>
        <v>0</v>
      </c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  <c r="CW239" s="155"/>
      <c r="CX239" s="155"/>
      <c r="CY239" s="155"/>
      <c r="CZ239" s="155"/>
      <c r="DA239" s="155"/>
      <c r="DB239" s="155"/>
      <c r="DC239" s="155"/>
      <c r="DD239" s="155"/>
      <c r="DE239" s="155"/>
      <c r="DF239" s="155"/>
      <c r="DG239" s="155"/>
      <c r="DH239" s="155"/>
      <c r="DI239" s="155"/>
      <c r="DJ239" s="155"/>
      <c r="DK239" s="155"/>
      <c r="DL239" s="155"/>
      <c r="DM239" s="155"/>
      <c r="DN239" s="155"/>
      <c r="DO239" s="155"/>
      <c r="DP239" s="155"/>
      <c r="DQ239" s="155"/>
      <c r="DR239" s="155"/>
      <c r="DS239" s="155"/>
      <c r="DT239" s="155"/>
      <c r="DU239" s="155"/>
      <c r="DV239" s="155"/>
      <c r="DW239" s="155"/>
      <c r="DX239" s="155"/>
      <c r="DY239" s="155"/>
      <c r="DZ239" s="155"/>
      <c r="EA239" s="155"/>
      <c r="EB239" s="155"/>
      <c r="EC239" s="155"/>
      <c r="ED239" s="155"/>
      <c r="EE239" s="155"/>
      <c r="EF239" s="155"/>
      <c r="EG239" s="155"/>
      <c r="EH239" s="155"/>
      <c r="EI239" s="155"/>
      <c r="EJ239" s="155"/>
      <c r="EK239" s="155"/>
      <c r="EL239" s="155"/>
      <c r="EM239" s="155"/>
      <c r="EN239" s="155"/>
      <c r="EO239" s="155"/>
      <c r="EP239" s="155"/>
      <c r="EQ239" s="155"/>
      <c r="ER239" s="155"/>
      <c r="ES239" s="155"/>
      <c r="ET239" s="155"/>
      <c r="EU239" s="155"/>
      <c r="EV239" s="155"/>
      <c r="EW239" s="155"/>
      <c r="EX239" s="155"/>
      <c r="EY239" s="155"/>
      <c r="EZ239" s="155"/>
      <c r="FA239" s="155"/>
      <c r="FB239" s="155"/>
      <c r="FC239" s="155"/>
      <c r="FD239" s="155"/>
      <c r="FE239" s="155"/>
      <c r="FF239" s="155"/>
      <c r="FG239" s="155"/>
      <c r="FH239" s="155"/>
      <c r="FI239" s="155"/>
      <c r="FJ239" s="155"/>
      <c r="FK239" s="155"/>
      <c r="FL239" s="155"/>
      <c r="FM239" s="155"/>
      <c r="FN239" s="155"/>
      <c r="FO239" s="155"/>
      <c r="FP239" s="155"/>
      <c r="FQ239" s="155"/>
      <c r="FR239" s="155"/>
      <c r="FS239" s="155"/>
      <c r="FT239" s="155"/>
      <c r="FU239" s="155"/>
      <c r="FV239" s="155"/>
      <c r="FW239" s="155"/>
      <c r="FX239" s="155"/>
      <c r="FY239" s="155"/>
      <c r="FZ239" s="155"/>
      <c r="GA239" s="155"/>
      <c r="GB239" s="155"/>
      <c r="GC239" s="155"/>
      <c r="GD239" s="155"/>
      <c r="GE239" s="155"/>
      <c r="GF239" s="155"/>
      <c r="GG239" s="155"/>
      <c r="GH239" s="155"/>
      <c r="GI239" s="155"/>
      <c r="GJ239" s="155"/>
      <c r="GK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  <c r="HF239" s="155"/>
      <c r="HG239" s="155"/>
      <c r="HH239" s="155"/>
      <c r="HI239" s="155"/>
      <c r="HJ239" s="155"/>
      <c r="HK239" s="155"/>
      <c r="HL239" s="155"/>
      <c r="HM239" s="155"/>
      <c r="HN239" s="155"/>
      <c r="HO239" s="155"/>
      <c r="HP239" s="155"/>
      <c r="HQ239" s="155"/>
      <c r="HR239" s="155"/>
      <c r="HS239" s="155"/>
      <c r="HT239" s="155"/>
      <c r="HU239" s="155"/>
      <c r="HV239" s="155"/>
      <c r="HW239" s="155"/>
      <c r="HX239" s="155"/>
      <c r="HY239" s="155"/>
      <c r="HZ239" s="155"/>
      <c r="IA239" s="155"/>
      <c r="IB239" s="155"/>
    </row>
    <row r="240" spans="1:236" s="54" customFormat="1" ht="15.75" outlineLevel="1" x14ac:dyDescent="0.2">
      <c r="A240" s="29">
        <v>10</v>
      </c>
      <c r="B240" s="29" t="s">
        <v>308</v>
      </c>
      <c r="C240" s="31">
        <f>SUM(C241:C244)</f>
        <v>5.2</v>
      </c>
      <c r="D240" s="31">
        <f>SUM(D241:D244)</f>
        <v>5999.9841666666543</v>
      </c>
      <c r="E240" s="31">
        <f>SUM(E241:E244)</f>
        <v>0</v>
      </c>
      <c r="F240" s="31">
        <f>SUM(F241:F244)</f>
        <v>5999.9841666666543</v>
      </c>
      <c r="G240" s="31">
        <f>SUM(G241:G244)</f>
        <v>0</v>
      </c>
      <c r="H240" s="52" t="s">
        <v>41</v>
      </c>
      <c r="I240" s="72" t="s">
        <v>41</v>
      </c>
      <c r="J240" s="72" t="s">
        <v>41</v>
      </c>
      <c r="K240" s="72" t="s">
        <v>41</v>
      </c>
      <c r="L240" s="72" t="s">
        <v>41</v>
      </c>
      <c r="M240" s="72" t="s">
        <v>41</v>
      </c>
      <c r="N240" s="72" t="s">
        <v>41</v>
      </c>
      <c r="O240" s="52" t="s">
        <v>41</v>
      </c>
      <c r="P240" s="52" t="s">
        <v>41</v>
      </c>
      <c r="Q240" s="52" t="s">
        <v>41</v>
      </c>
      <c r="R240" s="52" t="s">
        <v>41</v>
      </c>
      <c r="S240" s="52" t="s">
        <v>41</v>
      </c>
      <c r="T240" s="52" t="s">
        <v>41</v>
      </c>
      <c r="U240" s="52" t="s">
        <v>41</v>
      </c>
      <c r="V240" s="52" t="s">
        <v>41</v>
      </c>
      <c r="W240" s="52" t="s">
        <v>41</v>
      </c>
      <c r="X240" s="52" t="s">
        <v>41</v>
      </c>
      <c r="Y240" s="52" t="s">
        <v>41</v>
      </c>
      <c r="Z240" s="52" t="s">
        <v>41</v>
      </c>
      <c r="AA240" s="52" t="s">
        <v>41</v>
      </c>
      <c r="AB240" s="52" t="s">
        <v>41</v>
      </c>
      <c r="AC240" s="52" t="s">
        <v>41</v>
      </c>
      <c r="AD240" s="52" t="s">
        <v>41</v>
      </c>
      <c r="AE240" s="52" t="s">
        <v>41</v>
      </c>
      <c r="AF240" s="52" t="s">
        <v>41</v>
      </c>
      <c r="AG240" s="102"/>
      <c r="AQ240" s="34">
        <f t="shared" si="215"/>
        <v>5999.9841666666543</v>
      </c>
      <c r="AR240" s="34">
        <f t="shared" si="216"/>
        <v>0</v>
      </c>
    </row>
    <row r="241" spans="1:236" s="166" customFormat="1" ht="31.5" outlineLevel="2" x14ac:dyDescent="0.2">
      <c r="A241" s="99" t="s">
        <v>309</v>
      </c>
      <c r="B241" s="63" t="s">
        <v>561</v>
      </c>
      <c r="C241" s="58">
        <v>0</v>
      </c>
      <c r="D241" s="58">
        <f t="shared" ref="D241:D244" si="240">SUM(E241:G241)</f>
        <v>4415.32</v>
      </c>
      <c r="E241" s="58">
        <v>0</v>
      </c>
      <c r="F241" s="58">
        <v>4415.32</v>
      </c>
      <c r="G241" s="59">
        <v>0</v>
      </c>
      <c r="H241" s="58" t="s">
        <v>163</v>
      </c>
      <c r="I241" s="74">
        <f>N241+30</f>
        <v>44363</v>
      </c>
      <c r="J241" s="74" t="s">
        <v>495</v>
      </c>
      <c r="K241" s="74" t="s">
        <v>495</v>
      </c>
      <c r="L241" s="74" t="s">
        <v>495</v>
      </c>
      <c r="M241" s="74" t="s">
        <v>495</v>
      </c>
      <c r="N241" s="74">
        <v>44333</v>
      </c>
      <c r="O241" s="74"/>
      <c r="P241" s="74"/>
      <c r="Q241" s="74"/>
      <c r="R241" s="74"/>
      <c r="S241" s="74"/>
      <c r="T241" s="74" t="s">
        <v>41</v>
      </c>
      <c r="U241" s="74" t="s">
        <v>41</v>
      </c>
      <c r="V241" s="74" t="s">
        <v>41</v>
      </c>
      <c r="W241" s="74" t="s">
        <v>41</v>
      </c>
      <c r="X241" s="58"/>
      <c r="Y241" s="58"/>
      <c r="Z241" s="58"/>
      <c r="AA241" s="58"/>
      <c r="AB241" s="58"/>
      <c r="AC241" s="58"/>
      <c r="AD241" s="58"/>
      <c r="AE241" s="58"/>
      <c r="AF241" s="58"/>
      <c r="AG241" s="132"/>
      <c r="AQ241" s="34">
        <f t="shared" si="215"/>
        <v>4415.32</v>
      </c>
      <c r="AR241" s="34">
        <f t="shared" si="216"/>
        <v>0</v>
      </c>
    </row>
    <row r="242" spans="1:236" s="167" customFormat="1" ht="15.75" outlineLevel="2" x14ac:dyDescent="0.2">
      <c r="A242" s="99" t="s">
        <v>311</v>
      </c>
      <c r="B242" s="63" t="s">
        <v>562</v>
      </c>
      <c r="C242" s="58">
        <v>5.2</v>
      </c>
      <c r="D242" s="58">
        <f t="shared" si="240"/>
        <v>584.66416666665464</v>
      </c>
      <c r="E242" s="58">
        <v>0</v>
      </c>
      <c r="F242" s="58">
        <v>584.66416666665464</v>
      </c>
      <c r="G242" s="59">
        <v>0</v>
      </c>
      <c r="H242" s="58" t="s">
        <v>214</v>
      </c>
      <c r="I242" s="74">
        <f>N242+30</f>
        <v>44364</v>
      </c>
      <c r="J242" s="74">
        <v>44247</v>
      </c>
      <c r="K242" s="74">
        <f>J242+10</f>
        <v>44257</v>
      </c>
      <c r="L242" s="74">
        <f>K242+7</f>
        <v>44264</v>
      </c>
      <c r="M242" s="74">
        <f>L242+10</f>
        <v>44274</v>
      </c>
      <c r="N242" s="82">
        <f t="shared" ref="N242:N244" si="241">M242+60</f>
        <v>44334</v>
      </c>
      <c r="O242" s="74"/>
      <c r="P242" s="74"/>
      <c r="Q242" s="74"/>
      <c r="R242" s="74"/>
      <c r="S242" s="74"/>
      <c r="T242" s="74" t="s">
        <v>41</v>
      </c>
      <c r="U242" s="74" t="s">
        <v>41</v>
      </c>
      <c r="V242" s="74" t="s">
        <v>41</v>
      </c>
      <c r="W242" s="74" t="s">
        <v>41</v>
      </c>
      <c r="X242" s="58"/>
      <c r="Y242" s="58"/>
      <c r="Z242" s="58"/>
      <c r="AA242" s="58"/>
      <c r="AB242" s="58"/>
      <c r="AC242" s="58"/>
      <c r="AD242" s="58"/>
      <c r="AE242" s="58"/>
      <c r="AF242" s="58"/>
      <c r="AG242" s="146" t="s">
        <v>523</v>
      </c>
      <c r="AQ242" s="34">
        <f t="shared" si="215"/>
        <v>584.66416666665464</v>
      </c>
      <c r="AR242" s="34">
        <f t="shared" si="216"/>
        <v>0</v>
      </c>
    </row>
    <row r="243" spans="1:236" s="154" customFormat="1" ht="15.75" outlineLevel="2" x14ac:dyDescent="0.25">
      <c r="A243" s="99" t="s">
        <v>314</v>
      </c>
      <c r="B243" s="88" t="s">
        <v>563</v>
      </c>
      <c r="C243" s="58">
        <v>0</v>
      </c>
      <c r="D243" s="58">
        <f t="shared" si="240"/>
        <v>500</v>
      </c>
      <c r="E243" s="58">
        <v>0</v>
      </c>
      <c r="F243" s="58">
        <v>500</v>
      </c>
      <c r="G243" s="59">
        <v>0</v>
      </c>
      <c r="H243" s="58" t="s">
        <v>214</v>
      </c>
      <c r="I243" s="74">
        <f>N243+30</f>
        <v>44364</v>
      </c>
      <c r="J243" s="74">
        <v>44247</v>
      </c>
      <c r="K243" s="74">
        <f>J243+10</f>
        <v>44257</v>
      </c>
      <c r="L243" s="74">
        <f>K243+7</f>
        <v>44264</v>
      </c>
      <c r="M243" s="74">
        <f>L243+10</f>
        <v>44274</v>
      </c>
      <c r="N243" s="82">
        <f t="shared" si="241"/>
        <v>44334</v>
      </c>
      <c r="O243" s="74"/>
      <c r="P243" s="74"/>
      <c r="Q243" s="74"/>
      <c r="R243" s="74"/>
      <c r="S243" s="74"/>
      <c r="T243" s="74" t="s">
        <v>41</v>
      </c>
      <c r="U243" s="74" t="s">
        <v>41</v>
      </c>
      <c r="V243" s="74" t="s">
        <v>41</v>
      </c>
      <c r="W243" s="74" t="s">
        <v>41</v>
      </c>
      <c r="X243" s="58"/>
      <c r="Y243" s="58"/>
      <c r="Z243" s="58"/>
      <c r="AA243" s="58"/>
      <c r="AB243" s="58"/>
      <c r="AC243" s="58"/>
      <c r="AD243" s="58"/>
      <c r="AE243" s="58"/>
      <c r="AF243" s="58"/>
      <c r="AG243" s="152" t="s">
        <v>516</v>
      </c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34">
        <f t="shared" si="215"/>
        <v>500</v>
      </c>
      <c r="AR243" s="34">
        <f t="shared" si="216"/>
        <v>0</v>
      </c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  <c r="BG243" s="168"/>
      <c r="BH243" s="168"/>
      <c r="BI243" s="168"/>
      <c r="BJ243" s="168"/>
      <c r="BK243" s="168"/>
      <c r="BL243" s="168"/>
      <c r="BM243" s="168"/>
      <c r="BN243" s="168"/>
      <c r="BO243" s="168"/>
      <c r="BP243" s="168"/>
      <c r="BQ243" s="168"/>
      <c r="BR243" s="168"/>
      <c r="BS243" s="168"/>
      <c r="BT243" s="168"/>
      <c r="BU243" s="168"/>
      <c r="BV243" s="168"/>
      <c r="BW243" s="168"/>
      <c r="BX243" s="168"/>
      <c r="BY243" s="168"/>
      <c r="BZ243" s="168"/>
      <c r="CA243" s="168"/>
      <c r="CB243" s="168"/>
      <c r="CC243" s="168"/>
      <c r="CD243" s="168"/>
      <c r="CE243" s="168"/>
      <c r="CF243" s="168"/>
      <c r="CG243" s="168"/>
      <c r="CH243" s="168"/>
      <c r="CI243" s="168"/>
      <c r="CJ243" s="168"/>
      <c r="CK243" s="168"/>
      <c r="CL243" s="168"/>
      <c r="CM243" s="168"/>
      <c r="CN243" s="168"/>
      <c r="CO243" s="168"/>
      <c r="CP243" s="168"/>
      <c r="CQ243" s="168"/>
      <c r="CR243" s="168"/>
      <c r="CS243" s="168"/>
      <c r="CT243" s="168"/>
      <c r="CU243" s="168"/>
      <c r="CV243" s="168"/>
      <c r="CW243" s="168"/>
      <c r="CX243" s="168"/>
      <c r="CY243" s="168"/>
      <c r="CZ243" s="168"/>
      <c r="DA243" s="168"/>
      <c r="DB243" s="168"/>
      <c r="DC243" s="168"/>
      <c r="DD243" s="168"/>
      <c r="DE243" s="168"/>
      <c r="DF243" s="168"/>
      <c r="DG243" s="168"/>
      <c r="DH243" s="168"/>
      <c r="DI243" s="168"/>
      <c r="DJ243" s="168"/>
      <c r="DK243" s="168"/>
      <c r="DL243" s="168"/>
      <c r="DM243" s="168"/>
      <c r="DN243" s="168"/>
      <c r="DO243" s="168"/>
      <c r="DP243" s="168"/>
      <c r="DQ243" s="168"/>
      <c r="DR243" s="168"/>
      <c r="DS243" s="168"/>
      <c r="DT243" s="168"/>
      <c r="DU243" s="168"/>
      <c r="DV243" s="168"/>
      <c r="DW243" s="168"/>
      <c r="DX243" s="168"/>
      <c r="DY243" s="168"/>
      <c r="DZ243" s="168"/>
      <c r="EA243" s="168"/>
      <c r="EB243" s="168"/>
      <c r="EC243" s="168"/>
      <c r="ED243" s="168"/>
      <c r="EE243" s="168"/>
      <c r="EF243" s="168"/>
      <c r="EG243" s="168"/>
      <c r="EH243" s="168"/>
      <c r="EI243" s="168"/>
      <c r="EJ243" s="168"/>
      <c r="EK243" s="168"/>
      <c r="EL243" s="168"/>
      <c r="EM243" s="168"/>
      <c r="EN243" s="168"/>
      <c r="EO243" s="168"/>
      <c r="EP243" s="168"/>
      <c r="EQ243" s="168"/>
      <c r="ER243" s="168"/>
      <c r="ES243" s="168"/>
      <c r="ET243" s="168"/>
      <c r="EU243" s="168"/>
      <c r="EV243" s="168"/>
      <c r="EW243" s="168"/>
      <c r="EX243" s="168"/>
      <c r="EY243" s="168"/>
      <c r="EZ243" s="168"/>
      <c r="FA243" s="168"/>
      <c r="FB243" s="168"/>
      <c r="FC243" s="168"/>
      <c r="FD243" s="168"/>
      <c r="FE243" s="168"/>
      <c r="FF243" s="168"/>
      <c r="FG243" s="168"/>
      <c r="FH243" s="168"/>
      <c r="FI243" s="168"/>
      <c r="FJ243" s="168"/>
      <c r="FK243" s="168"/>
      <c r="FL243" s="168"/>
      <c r="FM243" s="168"/>
      <c r="FN243" s="168"/>
      <c r="FO243" s="168"/>
      <c r="FP243" s="168"/>
      <c r="FQ243" s="168"/>
      <c r="FR243" s="168"/>
      <c r="FS243" s="168"/>
      <c r="FT243" s="168"/>
      <c r="FU243" s="168"/>
      <c r="FV243" s="168"/>
      <c r="FW243" s="168"/>
      <c r="FX243" s="168"/>
      <c r="FY243" s="168"/>
      <c r="FZ243" s="168"/>
      <c r="GA243" s="168"/>
      <c r="GB243" s="168"/>
      <c r="GC243" s="168"/>
      <c r="GD243" s="168"/>
      <c r="GE243" s="168"/>
      <c r="GF243" s="168"/>
      <c r="GG243" s="168"/>
      <c r="GH243" s="168"/>
      <c r="GI243" s="168"/>
      <c r="GJ243" s="168"/>
      <c r="GK243" s="168"/>
      <c r="GL243" s="168"/>
      <c r="GM243" s="168"/>
      <c r="GN243" s="168"/>
      <c r="GO243" s="168"/>
      <c r="GP243" s="168"/>
      <c r="GQ243" s="168"/>
      <c r="GR243" s="168"/>
      <c r="GS243" s="168"/>
      <c r="GT243" s="168"/>
      <c r="GU243" s="168"/>
      <c r="GV243" s="168"/>
      <c r="GW243" s="168"/>
      <c r="GX243" s="168"/>
      <c r="GY243" s="168"/>
      <c r="GZ243" s="168"/>
      <c r="HA243" s="168"/>
      <c r="HB243" s="168"/>
      <c r="HC243" s="168"/>
      <c r="HD243" s="168"/>
      <c r="HE243" s="168"/>
      <c r="HF243" s="168"/>
      <c r="HG243" s="168"/>
      <c r="HH243" s="168"/>
      <c r="HI243" s="168"/>
      <c r="HJ243" s="168"/>
      <c r="HK243" s="168"/>
      <c r="HL243" s="168"/>
      <c r="HM243" s="168"/>
      <c r="HN243" s="168"/>
      <c r="HO243" s="168"/>
      <c r="HP243" s="168"/>
      <c r="HQ243" s="168"/>
      <c r="HR243" s="168"/>
      <c r="HS243" s="168"/>
      <c r="HT243" s="168"/>
      <c r="HU243" s="168"/>
      <c r="HV243" s="168"/>
      <c r="HW243" s="168"/>
      <c r="HX243" s="168"/>
      <c r="HY243" s="168"/>
      <c r="HZ243" s="168"/>
      <c r="IA243" s="168"/>
      <c r="IB243" s="168"/>
    </row>
    <row r="244" spans="1:236" s="154" customFormat="1" ht="15.75" outlineLevel="2" x14ac:dyDescent="0.25">
      <c r="A244" s="99" t="s">
        <v>316</v>
      </c>
      <c r="B244" s="88" t="s">
        <v>564</v>
      </c>
      <c r="C244" s="58">
        <v>0</v>
      </c>
      <c r="D244" s="58">
        <f t="shared" si="240"/>
        <v>500</v>
      </c>
      <c r="E244" s="58">
        <v>0</v>
      </c>
      <c r="F244" s="58">
        <v>500</v>
      </c>
      <c r="G244" s="59">
        <v>0</v>
      </c>
      <c r="H244" s="58" t="s">
        <v>214</v>
      </c>
      <c r="I244" s="74">
        <f>N244+30</f>
        <v>44364</v>
      </c>
      <c r="J244" s="74">
        <v>44247</v>
      </c>
      <c r="K244" s="74">
        <f>J244+10</f>
        <v>44257</v>
      </c>
      <c r="L244" s="74">
        <f>K244+7</f>
        <v>44264</v>
      </c>
      <c r="M244" s="74">
        <f>L244+10</f>
        <v>44274</v>
      </c>
      <c r="N244" s="82">
        <f t="shared" si="241"/>
        <v>44334</v>
      </c>
      <c r="O244" s="74"/>
      <c r="P244" s="74"/>
      <c r="Q244" s="74"/>
      <c r="R244" s="74"/>
      <c r="S244" s="74"/>
      <c r="T244" s="74" t="s">
        <v>41</v>
      </c>
      <c r="U244" s="74" t="s">
        <v>41</v>
      </c>
      <c r="V244" s="74" t="s">
        <v>41</v>
      </c>
      <c r="W244" s="74" t="s">
        <v>41</v>
      </c>
      <c r="X244" s="58"/>
      <c r="Y244" s="58"/>
      <c r="Z244" s="58"/>
      <c r="AA244" s="58"/>
      <c r="AB244" s="58"/>
      <c r="AC244" s="58"/>
      <c r="AD244" s="58"/>
      <c r="AE244" s="58"/>
      <c r="AF244" s="58"/>
      <c r="AG244" s="152" t="s">
        <v>516</v>
      </c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34">
        <f t="shared" si="215"/>
        <v>500</v>
      </c>
      <c r="AR244" s="34">
        <f t="shared" si="216"/>
        <v>0</v>
      </c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  <c r="BG244" s="168"/>
      <c r="BH244" s="168"/>
      <c r="BI244" s="168"/>
      <c r="BJ244" s="168"/>
      <c r="BK244" s="168"/>
      <c r="BL244" s="168"/>
      <c r="BM244" s="168"/>
      <c r="BN244" s="168"/>
      <c r="BO244" s="168"/>
      <c r="BP244" s="168"/>
      <c r="BQ244" s="168"/>
      <c r="BR244" s="168"/>
      <c r="BS244" s="168"/>
      <c r="BT244" s="168"/>
      <c r="BU244" s="168"/>
      <c r="BV244" s="168"/>
      <c r="BW244" s="168"/>
      <c r="BX244" s="168"/>
      <c r="BY244" s="168"/>
      <c r="BZ244" s="168"/>
      <c r="CA244" s="168"/>
      <c r="CB244" s="168"/>
      <c r="CC244" s="168"/>
      <c r="CD244" s="168"/>
      <c r="CE244" s="168"/>
      <c r="CF244" s="168"/>
      <c r="CG244" s="168"/>
      <c r="CH244" s="168"/>
      <c r="CI244" s="168"/>
      <c r="CJ244" s="168"/>
      <c r="CK244" s="168"/>
      <c r="CL244" s="168"/>
      <c r="CM244" s="168"/>
      <c r="CN244" s="168"/>
      <c r="CO244" s="168"/>
      <c r="CP244" s="168"/>
      <c r="CQ244" s="168"/>
      <c r="CR244" s="168"/>
      <c r="CS244" s="168"/>
      <c r="CT244" s="168"/>
      <c r="CU244" s="168"/>
      <c r="CV244" s="168"/>
      <c r="CW244" s="168"/>
      <c r="CX244" s="168"/>
      <c r="CY244" s="168"/>
      <c r="CZ244" s="168"/>
      <c r="DA244" s="168"/>
      <c r="DB244" s="168"/>
      <c r="DC244" s="168"/>
      <c r="DD244" s="168"/>
      <c r="DE244" s="168"/>
      <c r="DF244" s="168"/>
      <c r="DG244" s="168"/>
      <c r="DH244" s="168"/>
      <c r="DI244" s="168"/>
      <c r="DJ244" s="168"/>
      <c r="DK244" s="168"/>
      <c r="DL244" s="168"/>
      <c r="DM244" s="168"/>
      <c r="DN244" s="168"/>
      <c r="DO244" s="168"/>
      <c r="DP244" s="168"/>
      <c r="DQ244" s="168"/>
      <c r="DR244" s="168"/>
      <c r="DS244" s="168"/>
      <c r="DT244" s="168"/>
      <c r="DU244" s="168"/>
      <c r="DV244" s="168"/>
      <c r="DW244" s="168"/>
      <c r="DX244" s="168"/>
      <c r="DY244" s="168"/>
      <c r="DZ244" s="168"/>
      <c r="EA244" s="168"/>
      <c r="EB244" s="168"/>
      <c r="EC244" s="168"/>
      <c r="ED244" s="168"/>
      <c r="EE244" s="168"/>
      <c r="EF244" s="168"/>
      <c r="EG244" s="168"/>
      <c r="EH244" s="168"/>
      <c r="EI244" s="168"/>
      <c r="EJ244" s="168"/>
      <c r="EK244" s="168"/>
      <c r="EL244" s="168"/>
      <c r="EM244" s="168"/>
      <c r="EN244" s="168"/>
      <c r="EO244" s="168"/>
      <c r="EP244" s="168"/>
      <c r="EQ244" s="168"/>
      <c r="ER244" s="168"/>
      <c r="ES244" s="168"/>
      <c r="ET244" s="168"/>
      <c r="EU244" s="168"/>
      <c r="EV244" s="168"/>
      <c r="EW244" s="168"/>
      <c r="EX244" s="168"/>
      <c r="EY244" s="168"/>
      <c r="EZ244" s="168"/>
      <c r="FA244" s="168"/>
      <c r="FB244" s="168"/>
      <c r="FC244" s="168"/>
      <c r="FD244" s="168"/>
      <c r="FE244" s="168"/>
      <c r="FF244" s="168"/>
      <c r="FG244" s="168"/>
      <c r="FH244" s="168"/>
      <c r="FI244" s="168"/>
      <c r="FJ244" s="168"/>
      <c r="FK244" s="168"/>
      <c r="FL244" s="168"/>
      <c r="FM244" s="168"/>
      <c r="FN244" s="168"/>
      <c r="FO244" s="168"/>
      <c r="FP244" s="168"/>
      <c r="FQ244" s="168"/>
      <c r="FR244" s="168"/>
      <c r="FS244" s="168"/>
      <c r="FT244" s="168"/>
      <c r="FU244" s="168"/>
      <c r="FV244" s="168"/>
      <c r="FW244" s="168"/>
      <c r="FX244" s="168"/>
      <c r="FY244" s="168"/>
      <c r="FZ244" s="168"/>
      <c r="GA244" s="168"/>
      <c r="GB244" s="168"/>
      <c r="GC244" s="168"/>
      <c r="GD244" s="168"/>
      <c r="GE244" s="168"/>
      <c r="GF244" s="168"/>
      <c r="GG244" s="168"/>
      <c r="GH244" s="168"/>
      <c r="GI244" s="168"/>
      <c r="GJ244" s="168"/>
      <c r="GK244" s="168"/>
      <c r="GL244" s="168"/>
      <c r="GM244" s="168"/>
      <c r="GN244" s="168"/>
      <c r="GO244" s="168"/>
      <c r="GP244" s="168"/>
      <c r="GQ244" s="168"/>
      <c r="GR244" s="168"/>
      <c r="GS244" s="168"/>
      <c r="GT244" s="168"/>
      <c r="GU244" s="168"/>
      <c r="GV244" s="168"/>
      <c r="GW244" s="168"/>
      <c r="GX244" s="168"/>
      <c r="GY244" s="168"/>
      <c r="GZ244" s="168"/>
      <c r="HA244" s="168"/>
      <c r="HB244" s="168"/>
      <c r="HC244" s="168"/>
      <c r="HD244" s="168"/>
      <c r="HE244" s="168"/>
      <c r="HF244" s="168"/>
      <c r="HG244" s="168"/>
      <c r="HH244" s="168"/>
      <c r="HI244" s="168"/>
      <c r="HJ244" s="168"/>
      <c r="HK244" s="168"/>
      <c r="HL244" s="168"/>
      <c r="HM244" s="168"/>
      <c r="HN244" s="168"/>
      <c r="HO244" s="168"/>
      <c r="HP244" s="168"/>
      <c r="HQ244" s="168"/>
      <c r="HR244" s="168"/>
      <c r="HS244" s="168"/>
      <c r="HT244" s="168"/>
      <c r="HU244" s="168"/>
      <c r="HV244" s="168"/>
      <c r="HW244" s="168"/>
      <c r="HX244" s="168"/>
      <c r="HY244" s="168"/>
      <c r="HZ244" s="168"/>
      <c r="IA244" s="168"/>
      <c r="IB244" s="168"/>
    </row>
    <row r="245" spans="1:236" s="54" customFormat="1" ht="15.75" outlineLevel="1" x14ac:dyDescent="0.2">
      <c r="A245" s="29">
        <v>11</v>
      </c>
      <c r="B245" s="29" t="s">
        <v>327</v>
      </c>
      <c r="C245" s="31">
        <f>SUM(C246:C251)</f>
        <v>7</v>
      </c>
      <c r="D245" s="31">
        <f t="shared" ref="D245:G245" si="242">SUM(D246:D251)</f>
        <v>3940.05125</v>
      </c>
      <c r="E245" s="31">
        <f t="shared" si="242"/>
        <v>0</v>
      </c>
      <c r="F245" s="31">
        <f t="shared" si="242"/>
        <v>3940.05125</v>
      </c>
      <c r="G245" s="31">
        <f t="shared" si="242"/>
        <v>0</v>
      </c>
      <c r="H245" s="52" t="s">
        <v>41</v>
      </c>
      <c r="I245" s="72" t="s">
        <v>41</v>
      </c>
      <c r="J245" s="72" t="s">
        <v>41</v>
      </c>
      <c r="K245" s="72" t="s">
        <v>41</v>
      </c>
      <c r="L245" s="72" t="s">
        <v>41</v>
      </c>
      <c r="M245" s="72" t="s">
        <v>41</v>
      </c>
      <c r="N245" s="72" t="s">
        <v>41</v>
      </c>
      <c r="O245" s="52" t="s">
        <v>41</v>
      </c>
      <c r="P245" s="52" t="s">
        <v>41</v>
      </c>
      <c r="Q245" s="52" t="s">
        <v>41</v>
      </c>
      <c r="R245" s="52" t="s">
        <v>41</v>
      </c>
      <c r="S245" s="52" t="s">
        <v>41</v>
      </c>
      <c r="T245" s="52" t="s">
        <v>41</v>
      </c>
      <c r="U245" s="52" t="s">
        <v>41</v>
      </c>
      <c r="V245" s="52" t="s">
        <v>41</v>
      </c>
      <c r="W245" s="52" t="s">
        <v>41</v>
      </c>
      <c r="X245" s="52" t="s">
        <v>41</v>
      </c>
      <c r="Y245" s="52" t="s">
        <v>41</v>
      </c>
      <c r="Z245" s="52" t="s">
        <v>41</v>
      </c>
      <c r="AA245" s="52" t="s">
        <v>41</v>
      </c>
      <c r="AB245" s="52" t="s">
        <v>41</v>
      </c>
      <c r="AC245" s="52" t="s">
        <v>41</v>
      </c>
      <c r="AD245" s="52" t="s">
        <v>41</v>
      </c>
      <c r="AE245" s="52" t="s">
        <v>41</v>
      </c>
      <c r="AF245" s="52" t="s">
        <v>41</v>
      </c>
      <c r="AG245" s="102"/>
      <c r="AQ245" s="34">
        <f t="shared" si="215"/>
        <v>3940.05125</v>
      </c>
      <c r="AR245" s="34">
        <f t="shared" si="216"/>
        <v>0</v>
      </c>
    </row>
    <row r="246" spans="1:236" s="147" customFormat="1" ht="15.75" outlineLevel="2" x14ac:dyDescent="0.2">
      <c r="A246" s="99" t="s">
        <v>328</v>
      </c>
      <c r="B246" s="57" t="s">
        <v>565</v>
      </c>
      <c r="C246" s="58">
        <v>0</v>
      </c>
      <c r="D246" s="58">
        <f t="shared" ref="D246:D251" si="243">SUM(E246:G246)</f>
        <v>529.01165000000003</v>
      </c>
      <c r="E246" s="58">
        <v>0</v>
      </c>
      <c r="F246" s="58">
        <v>529.01165000000003</v>
      </c>
      <c r="G246" s="59">
        <v>0</v>
      </c>
      <c r="H246" s="58" t="s">
        <v>163</v>
      </c>
      <c r="I246" s="74">
        <f t="shared" ref="I246:I251" si="244">N246+30</f>
        <v>44363</v>
      </c>
      <c r="J246" s="74" t="s">
        <v>503</v>
      </c>
      <c r="K246" s="74" t="s">
        <v>503</v>
      </c>
      <c r="L246" s="74" t="s">
        <v>503</v>
      </c>
      <c r="M246" s="74" t="s">
        <v>503</v>
      </c>
      <c r="N246" s="74">
        <v>44333</v>
      </c>
      <c r="O246" s="74"/>
      <c r="P246" s="74"/>
      <c r="Q246" s="74"/>
      <c r="R246" s="74"/>
      <c r="S246" s="74"/>
      <c r="T246" s="74" t="s">
        <v>41</v>
      </c>
      <c r="U246" s="74" t="s">
        <v>41</v>
      </c>
      <c r="V246" s="74" t="s">
        <v>41</v>
      </c>
      <c r="W246" s="74" t="s">
        <v>41</v>
      </c>
      <c r="X246" s="58"/>
      <c r="Y246" s="58"/>
      <c r="Z246" s="58"/>
      <c r="AA246" s="58"/>
      <c r="AB246" s="58"/>
      <c r="AC246" s="58"/>
      <c r="AD246" s="58"/>
      <c r="AE246" s="58"/>
      <c r="AF246" s="58"/>
      <c r="AG246" s="146" t="s">
        <v>504</v>
      </c>
      <c r="AQ246" s="34">
        <f t="shared" si="215"/>
        <v>529.01165000000003</v>
      </c>
      <c r="AR246" s="34">
        <f t="shared" si="216"/>
        <v>0</v>
      </c>
    </row>
    <row r="247" spans="1:236" s="147" customFormat="1" ht="15.75" outlineLevel="2" x14ac:dyDescent="0.2">
      <c r="A247" s="99" t="s">
        <v>330</v>
      </c>
      <c r="B247" s="57" t="s">
        <v>566</v>
      </c>
      <c r="C247" s="58">
        <v>0</v>
      </c>
      <c r="D247" s="58">
        <f t="shared" si="243"/>
        <v>481.16135000000003</v>
      </c>
      <c r="E247" s="58">
        <v>0</v>
      </c>
      <c r="F247" s="58">
        <v>481.16135000000003</v>
      </c>
      <c r="G247" s="59">
        <v>0</v>
      </c>
      <c r="H247" s="58" t="s">
        <v>163</v>
      </c>
      <c r="I247" s="74">
        <f t="shared" si="244"/>
        <v>44363</v>
      </c>
      <c r="J247" s="74" t="s">
        <v>503</v>
      </c>
      <c r="K247" s="74" t="s">
        <v>503</v>
      </c>
      <c r="L247" s="74" t="s">
        <v>503</v>
      </c>
      <c r="M247" s="74" t="s">
        <v>503</v>
      </c>
      <c r="N247" s="74">
        <v>44333</v>
      </c>
      <c r="O247" s="74"/>
      <c r="P247" s="74"/>
      <c r="Q247" s="74"/>
      <c r="R247" s="74"/>
      <c r="S247" s="74"/>
      <c r="T247" s="74" t="s">
        <v>41</v>
      </c>
      <c r="U247" s="74" t="s">
        <v>41</v>
      </c>
      <c r="V247" s="74" t="s">
        <v>41</v>
      </c>
      <c r="W247" s="74" t="s">
        <v>41</v>
      </c>
      <c r="X247" s="58"/>
      <c r="Y247" s="58"/>
      <c r="Z247" s="58"/>
      <c r="AA247" s="58"/>
      <c r="AB247" s="58"/>
      <c r="AC247" s="58"/>
      <c r="AD247" s="58"/>
      <c r="AE247" s="58"/>
      <c r="AF247" s="58"/>
      <c r="AG247" s="146" t="s">
        <v>504</v>
      </c>
      <c r="AQ247" s="34">
        <f t="shared" si="215"/>
        <v>481.16135000000003</v>
      </c>
      <c r="AR247" s="34">
        <f t="shared" si="216"/>
        <v>0</v>
      </c>
    </row>
    <row r="248" spans="1:236" s="147" customFormat="1" ht="15.75" outlineLevel="2" x14ac:dyDescent="0.2">
      <c r="A248" s="99" t="s">
        <v>567</v>
      </c>
      <c r="B248" s="57" t="s">
        <v>568</v>
      </c>
      <c r="C248" s="58">
        <v>0</v>
      </c>
      <c r="D248" s="58">
        <f t="shared" si="243"/>
        <v>504.87824999999998</v>
      </c>
      <c r="E248" s="58">
        <v>0</v>
      </c>
      <c r="F248" s="58">
        <v>504.87824999999998</v>
      </c>
      <c r="G248" s="59">
        <v>0</v>
      </c>
      <c r="H248" s="58" t="s">
        <v>163</v>
      </c>
      <c r="I248" s="74">
        <f t="shared" si="244"/>
        <v>44363</v>
      </c>
      <c r="J248" s="74" t="s">
        <v>503</v>
      </c>
      <c r="K248" s="74" t="s">
        <v>503</v>
      </c>
      <c r="L248" s="74" t="s">
        <v>503</v>
      </c>
      <c r="M248" s="74" t="s">
        <v>503</v>
      </c>
      <c r="N248" s="74">
        <v>44333</v>
      </c>
      <c r="O248" s="74"/>
      <c r="P248" s="74"/>
      <c r="Q248" s="74"/>
      <c r="R248" s="74"/>
      <c r="S248" s="74"/>
      <c r="T248" s="74" t="s">
        <v>41</v>
      </c>
      <c r="U248" s="74" t="s">
        <v>41</v>
      </c>
      <c r="V248" s="74" t="s">
        <v>41</v>
      </c>
      <c r="W248" s="74" t="s">
        <v>41</v>
      </c>
      <c r="X248" s="58"/>
      <c r="Y248" s="58"/>
      <c r="Z248" s="58"/>
      <c r="AA248" s="58"/>
      <c r="AB248" s="58"/>
      <c r="AC248" s="58"/>
      <c r="AD248" s="58"/>
      <c r="AE248" s="58"/>
      <c r="AF248" s="58"/>
      <c r="AG248" s="146" t="s">
        <v>504</v>
      </c>
      <c r="AQ248" s="34">
        <f t="shared" si="215"/>
        <v>504.87824999999998</v>
      </c>
      <c r="AR248" s="34">
        <f t="shared" si="216"/>
        <v>0</v>
      </c>
    </row>
    <row r="249" spans="1:236" s="167" customFormat="1" ht="15.75" outlineLevel="2" x14ac:dyDescent="0.2">
      <c r="A249" s="99" t="s">
        <v>569</v>
      </c>
      <c r="B249" s="57" t="s">
        <v>570</v>
      </c>
      <c r="C249" s="58">
        <v>7</v>
      </c>
      <c r="D249" s="58">
        <f t="shared" si="243"/>
        <v>1225</v>
      </c>
      <c r="E249" s="58">
        <v>0</v>
      </c>
      <c r="F249" s="58">
        <v>1225</v>
      </c>
      <c r="G249" s="59">
        <v>0</v>
      </c>
      <c r="H249" s="58" t="s">
        <v>163</v>
      </c>
      <c r="I249" s="74">
        <f t="shared" si="244"/>
        <v>44363</v>
      </c>
      <c r="J249" s="74" t="s">
        <v>495</v>
      </c>
      <c r="K249" s="74" t="s">
        <v>495</v>
      </c>
      <c r="L249" s="74" t="s">
        <v>495</v>
      </c>
      <c r="M249" s="74" t="s">
        <v>495</v>
      </c>
      <c r="N249" s="74">
        <v>44333</v>
      </c>
      <c r="O249" s="74"/>
      <c r="P249" s="74"/>
      <c r="Q249" s="74"/>
      <c r="R249" s="74"/>
      <c r="S249" s="74"/>
      <c r="T249" s="74" t="s">
        <v>41</v>
      </c>
      <c r="U249" s="74" t="s">
        <v>41</v>
      </c>
      <c r="V249" s="74" t="s">
        <v>41</v>
      </c>
      <c r="W249" s="74" t="s">
        <v>41</v>
      </c>
      <c r="X249" s="58"/>
      <c r="Y249" s="58"/>
      <c r="Z249" s="58"/>
      <c r="AA249" s="58"/>
      <c r="AB249" s="58"/>
      <c r="AC249" s="58"/>
      <c r="AD249" s="58"/>
      <c r="AE249" s="58"/>
      <c r="AF249" s="58"/>
      <c r="AG249" s="146" t="s">
        <v>504</v>
      </c>
      <c r="AQ249" s="34">
        <f t="shared" si="215"/>
        <v>1225</v>
      </c>
      <c r="AR249" s="34">
        <f t="shared" si="216"/>
        <v>0</v>
      </c>
    </row>
    <row r="250" spans="1:236" s="149" customFormat="1" ht="15.75" outlineLevel="2" x14ac:dyDescent="0.25">
      <c r="A250" s="99" t="s">
        <v>571</v>
      </c>
      <c r="B250" s="88" t="s">
        <v>572</v>
      </c>
      <c r="C250" s="58">
        <v>0</v>
      </c>
      <c r="D250" s="58">
        <f t="shared" si="243"/>
        <v>600</v>
      </c>
      <c r="E250" s="58">
        <v>0</v>
      </c>
      <c r="F250" s="58">
        <v>600</v>
      </c>
      <c r="G250" s="59">
        <v>0</v>
      </c>
      <c r="H250" s="58" t="s">
        <v>214</v>
      </c>
      <c r="I250" s="74">
        <f t="shared" si="244"/>
        <v>44371</v>
      </c>
      <c r="J250" s="74">
        <v>44251</v>
      </c>
      <c r="K250" s="74">
        <f>J250+13</f>
        <v>44264</v>
      </c>
      <c r="L250" s="74">
        <f>K250+7</f>
        <v>44271</v>
      </c>
      <c r="M250" s="74">
        <f>L250+10</f>
        <v>44281</v>
      </c>
      <c r="N250" s="82">
        <f t="shared" ref="N250:N251" si="245">M250+60</f>
        <v>44341</v>
      </c>
      <c r="O250" s="74"/>
      <c r="P250" s="74"/>
      <c r="Q250" s="74"/>
      <c r="R250" s="74"/>
      <c r="S250" s="74"/>
      <c r="T250" s="74" t="s">
        <v>41</v>
      </c>
      <c r="U250" s="74" t="s">
        <v>41</v>
      </c>
      <c r="V250" s="74" t="s">
        <v>41</v>
      </c>
      <c r="W250" s="74" t="s">
        <v>41</v>
      </c>
      <c r="X250" s="58"/>
      <c r="Y250" s="58"/>
      <c r="Z250" s="58"/>
      <c r="AA250" s="58"/>
      <c r="AB250" s="58"/>
      <c r="AC250" s="58"/>
      <c r="AD250" s="58"/>
      <c r="AE250" s="58"/>
      <c r="AF250" s="58"/>
      <c r="AG250" s="148" t="s">
        <v>506</v>
      </c>
      <c r="AQ250" s="34">
        <f t="shared" si="215"/>
        <v>600</v>
      </c>
      <c r="AR250" s="34">
        <f t="shared" si="216"/>
        <v>0</v>
      </c>
    </row>
    <row r="251" spans="1:236" s="149" customFormat="1" ht="15.75" outlineLevel="2" x14ac:dyDescent="0.25">
      <c r="A251" s="99" t="s">
        <v>573</v>
      </c>
      <c r="B251" s="88" t="s">
        <v>574</v>
      </c>
      <c r="C251" s="58">
        <v>0</v>
      </c>
      <c r="D251" s="58">
        <f t="shared" si="243"/>
        <v>600</v>
      </c>
      <c r="E251" s="58">
        <v>0</v>
      </c>
      <c r="F251" s="58">
        <v>600</v>
      </c>
      <c r="G251" s="59">
        <v>0</v>
      </c>
      <c r="H251" s="58" t="s">
        <v>214</v>
      </c>
      <c r="I251" s="74">
        <f t="shared" si="244"/>
        <v>44371</v>
      </c>
      <c r="J251" s="74">
        <v>44251</v>
      </c>
      <c r="K251" s="74">
        <f>J251+13</f>
        <v>44264</v>
      </c>
      <c r="L251" s="74">
        <f>K251+7</f>
        <v>44271</v>
      </c>
      <c r="M251" s="74">
        <f>L251+10</f>
        <v>44281</v>
      </c>
      <c r="N251" s="82">
        <f t="shared" si="245"/>
        <v>44341</v>
      </c>
      <c r="O251" s="74"/>
      <c r="P251" s="74"/>
      <c r="Q251" s="74"/>
      <c r="R251" s="74"/>
      <c r="S251" s="74"/>
      <c r="T251" s="74" t="s">
        <v>41</v>
      </c>
      <c r="U251" s="74" t="s">
        <v>41</v>
      </c>
      <c r="V251" s="74" t="s">
        <v>41</v>
      </c>
      <c r="W251" s="74" t="s">
        <v>41</v>
      </c>
      <c r="X251" s="58"/>
      <c r="Y251" s="58"/>
      <c r="Z251" s="58"/>
      <c r="AA251" s="58"/>
      <c r="AB251" s="58"/>
      <c r="AC251" s="58"/>
      <c r="AD251" s="58"/>
      <c r="AE251" s="58"/>
      <c r="AF251" s="58"/>
      <c r="AG251" s="148" t="s">
        <v>506</v>
      </c>
      <c r="AQ251" s="34">
        <f t="shared" si="215"/>
        <v>600</v>
      </c>
      <c r="AR251" s="34">
        <f t="shared" si="216"/>
        <v>0</v>
      </c>
    </row>
    <row r="252" spans="1:236" s="54" customFormat="1" ht="15.75" outlineLevel="1" x14ac:dyDescent="0.2">
      <c r="A252" s="29">
        <v>12</v>
      </c>
      <c r="B252" s="29" t="s">
        <v>332</v>
      </c>
      <c r="C252" s="31">
        <f>SUM(C253:C256)</f>
        <v>8.6999999999999993</v>
      </c>
      <c r="D252" s="31">
        <f>SUM(D253:D256)</f>
        <v>2860.105</v>
      </c>
      <c r="E252" s="31">
        <f>SUM(E253:E256)</f>
        <v>0</v>
      </c>
      <c r="F252" s="31">
        <f>SUM(F253:F256)</f>
        <v>2860.105</v>
      </c>
      <c r="G252" s="31">
        <f>SUM(G253:G256)</f>
        <v>0</v>
      </c>
      <c r="H252" s="52" t="s">
        <v>41</v>
      </c>
      <c r="I252" s="72" t="s">
        <v>41</v>
      </c>
      <c r="J252" s="72" t="s">
        <v>41</v>
      </c>
      <c r="K252" s="72" t="s">
        <v>41</v>
      </c>
      <c r="L252" s="72" t="s">
        <v>41</v>
      </c>
      <c r="M252" s="72" t="s">
        <v>41</v>
      </c>
      <c r="N252" s="72" t="s">
        <v>41</v>
      </c>
      <c r="O252" s="52" t="s">
        <v>41</v>
      </c>
      <c r="P252" s="52" t="s">
        <v>41</v>
      </c>
      <c r="Q252" s="52" t="s">
        <v>41</v>
      </c>
      <c r="R252" s="52" t="s">
        <v>41</v>
      </c>
      <c r="S252" s="52" t="s">
        <v>41</v>
      </c>
      <c r="T252" s="52" t="s">
        <v>41</v>
      </c>
      <c r="U252" s="52" t="s">
        <v>41</v>
      </c>
      <c r="V252" s="52" t="s">
        <v>41</v>
      </c>
      <c r="W252" s="52" t="s">
        <v>41</v>
      </c>
      <c r="X252" s="52" t="s">
        <v>41</v>
      </c>
      <c r="Y252" s="52" t="s">
        <v>41</v>
      </c>
      <c r="Z252" s="52" t="s">
        <v>41</v>
      </c>
      <c r="AA252" s="52" t="s">
        <v>41</v>
      </c>
      <c r="AB252" s="52" t="s">
        <v>41</v>
      </c>
      <c r="AC252" s="52" t="s">
        <v>41</v>
      </c>
      <c r="AD252" s="52" t="s">
        <v>41</v>
      </c>
      <c r="AE252" s="52" t="s">
        <v>41</v>
      </c>
      <c r="AF252" s="52" t="s">
        <v>41</v>
      </c>
      <c r="AG252" s="102"/>
      <c r="AQ252" s="34">
        <f t="shared" si="215"/>
        <v>2860.105</v>
      </c>
      <c r="AR252" s="34">
        <f t="shared" si="216"/>
        <v>0</v>
      </c>
    </row>
    <row r="253" spans="1:236" s="147" customFormat="1" ht="15.75" outlineLevel="2" x14ac:dyDescent="0.2">
      <c r="A253" s="99" t="s">
        <v>333</v>
      </c>
      <c r="B253" s="57" t="s">
        <v>575</v>
      </c>
      <c r="C253" s="58">
        <v>0</v>
      </c>
      <c r="D253" s="58">
        <f t="shared" ref="D253:D256" si="246">SUM(E253:G253)</f>
        <v>761.17499999999995</v>
      </c>
      <c r="E253" s="58">
        <v>0</v>
      </c>
      <c r="F253" s="58">
        <v>761.17499999999995</v>
      </c>
      <c r="G253" s="59">
        <v>0</v>
      </c>
      <c r="H253" s="58" t="s">
        <v>163</v>
      </c>
      <c r="I253" s="74">
        <f>N253+30</f>
        <v>44364</v>
      </c>
      <c r="J253" s="74" t="s">
        <v>503</v>
      </c>
      <c r="K253" s="74" t="s">
        <v>503</v>
      </c>
      <c r="L253" s="74" t="s">
        <v>503</v>
      </c>
      <c r="M253" s="74" t="s">
        <v>503</v>
      </c>
      <c r="N253" s="74">
        <v>44334</v>
      </c>
      <c r="O253" s="74"/>
      <c r="P253" s="74"/>
      <c r="Q253" s="74"/>
      <c r="R253" s="74"/>
      <c r="S253" s="74"/>
      <c r="T253" s="74" t="s">
        <v>41</v>
      </c>
      <c r="U253" s="74" t="s">
        <v>41</v>
      </c>
      <c r="V253" s="74" t="s">
        <v>41</v>
      </c>
      <c r="W253" s="74" t="s">
        <v>41</v>
      </c>
      <c r="X253" s="58"/>
      <c r="Y253" s="58"/>
      <c r="Z253" s="58"/>
      <c r="AA253" s="58"/>
      <c r="AB253" s="58"/>
      <c r="AC253" s="58"/>
      <c r="AD253" s="58"/>
      <c r="AE253" s="58"/>
      <c r="AF253" s="58"/>
      <c r="AG253" s="146" t="s">
        <v>504</v>
      </c>
      <c r="AQ253" s="34">
        <f t="shared" si="215"/>
        <v>761.17499999999995</v>
      </c>
      <c r="AR253" s="34">
        <f t="shared" si="216"/>
        <v>0</v>
      </c>
    </row>
    <row r="254" spans="1:236" s="161" customFormat="1" ht="15.75" outlineLevel="2" x14ac:dyDescent="0.25">
      <c r="A254" s="99" t="s">
        <v>576</v>
      </c>
      <c r="B254" s="169" t="s">
        <v>577</v>
      </c>
      <c r="C254" s="58">
        <v>0</v>
      </c>
      <c r="D254" s="58">
        <f t="shared" si="246"/>
        <v>562.17999999999995</v>
      </c>
      <c r="E254" s="58">
        <v>0</v>
      </c>
      <c r="F254" s="58">
        <v>562.17999999999995</v>
      </c>
      <c r="G254" s="59">
        <v>0</v>
      </c>
      <c r="H254" s="58" t="s">
        <v>163</v>
      </c>
      <c r="I254" s="74">
        <f>N254+30</f>
        <v>44364</v>
      </c>
      <c r="J254" s="74" t="s">
        <v>503</v>
      </c>
      <c r="K254" s="74" t="s">
        <v>503</v>
      </c>
      <c r="L254" s="74" t="s">
        <v>503</v>
      </c>
      <c r="M254" s="74" t="s">
        <v>503</v>
      </c>
      <c r="N254" s="74">
        <v>44334</v>
      </c>
      <c r="O254" s="74"/>
      <c r="P254" s="74"/>
      <c r="Q254" s="74"/>
      <c r="R254" s="74"/>
      <c r="S254" s="74"/>
      <c r="T254" s="74" t="s">
        <v>41</v>
      </c>
      <c r="U254" s="74" t="s">
        <v>41</v>
      </c>
      <c r="V254" s="74" t="s">
        <v>41</v>
      </c>
      <c r="W254" s="74" t="s">
        <v>41</v>
      </c>
      <c r="X254" s="58"/>
      <c r="Y254" s="58"/>
      <c r="Z254" s="58"/>
      <c r="AA254" s="58"/>
      <c r="AB254" s="58"/>
      <c r="AC254" s="58"/>
      <c r="AD254" s="58"/>
      <c r="AE254" s="58"/>
      <c r="AF254" s="58"/>
      <c r="AG254" s="146" t="s">
        <v>504</v>
      </c>
      <c r="AQ254" s="34">
        <f t="shared" si="215"/>
        <v>562.17999999999995</v>
      </c>
      <c r="AR254" s="34">
        <f t="shared" si="216"/>
        <v>0</v>
      </c>
    </row>
    <row r="255" spans="1:236" s="161" customFormat="1" ht="15.75" outlineLevel="2" x14ac:dyDescent="0.25">
      <c r="A255" s="99" t="s">
        <v>578</v>
      </c>
      <c r="B255" s="63" t="s">
        <v>579</v>
      </c>
      <c r="C255" s="58">
        <v>0</v>
      </c>
      <c r="D255" s="58">
        <f t="shared" si="246"/>
        <v>536.75</v>
      </c>
      <c r="E255" s="58">
        <v>0</v>
      </c>
      <c r="F255" s="58">
        <v>536.75</v>
      </c>
      <c r="G255" s="59">
        <v>0</v>
      </c>
      <c r="H255" s="58" t="s">
        <v>163</v>
      </c>
      <c r="I255" s="74">
        <f>N255+30</f>
        <v>44364</v>
      </c>
      <c r="J255" s="74" t="s">
        <v>503</v>
      </c>
      <c r="K255" s="74" t="s">
        <v>503</v>
      </c>
      <c r="L255" s="74" t="s">
        <v>503</v>
      </c>
      <c r="M255" s="74" t="s">
        <v>503</v>
      </c>
      <c r="N255" s="74">
        <v>44334</v>
      </c>
      <c r="O255" s="74"/>
      <c r="P255" s="74"/>
      <c r="Q255" s="74"/>
      <c r="R255" s="74"/>
      <c r="S255" s="74"/>
      <c r="T255" s="74" t="s">
        <v>41</v>
      </c>
      <c r="U255" s="74" t="s">
        <v>41</v>
      </c>
      <c r="V255" s="74" t="s">
        <v>41</v>
      </c>
      <c r="W255" s="74" t="s">
        <v>41</v>
      </c>
      <c r="X255" s="58"/>
      <c r="Y255" s="58"/>
      <c r="Z255" s="58"/>
      <c r="AA255" s="58"/>
      <c r="AB255" s="58"/>
      <c r="AC255" s="58"/>
      <c r="AD255" s="58"/>
      <c r="AE255" s="58"/>
      <c r="AF255" s="58"/>
      <c r="AG255" s="146" t="s">
        <v>504</v>
      </c>
      <c r="AQ255" s="34">
        <f t="shared" si="215"/>
        <v>536.75</v>
      </c>
      <c r="AR255" s="34">
        <f t="shared" si="216"/>
        <v>0</v>
      </c>
    </row>
    <row r="256" spans="1:236" s="149" customFormat="1" ht="15.75" outlineLevel="2" x14ac:dyDescent="0.25">
      <c r="A256" s="99" t="s">
        <v>580</v>
      </c>
      <c r="B256" s="63" t="s">
        <v>581</v>
      </c>
      <c r="C256" s="58">
        <v>8.6999999999999993</v>
      </c>
      <c r="D256" s="58">
        <f t="shared" si="246"/>
        <v>1000</v>
      </c>
      <c r="E256" s="58">
        <v>0</v>
      </c>
      <c r="F256" s="58">
        <v>1000</v>
      </c>
      <c r="G256" s="59">
        <v>0</v>
      </c>
      <c r="H256" s="58" t="s">
        <v>214</v>
      </c>
      <c r="I256" s="74">
        <f t="shared" ref="I256" si="247">N256+30</f>
        <v>44371</v>
      </c>
      <c r="J256" s="74">
        <v>44251</v>
      </c>
      <c r="K256" s="74">
        <f>J256+13</f>
        <v>44264</v>
      </c>
      <c r="L256" s="74">
        <f>K256+7</f>
        <v>44271</v>
      </c>
      <c r="M256" s="74">
        <f>L256+10</f>
        <v>44281</v>
      </c>
      <c r="N256" s="82">
        <f t="shared" ref="N256" si="248">M256+60</f>
        <v>44341</v>
      </c>
      <c r="O256" s="74"/>
      <c r="P256" s="74"/>
      <c r="Q256" s="74"/>
      <c r="R256" s="74"/>
      <c r="S256" s="74"/>
      <c r="T256" s="74" t="s">
        <v>41</v>
      </c>
      <c r="U256" s="74" t="s">
        <v>41</v>
      </c>
      <c r="V256" s="74" t="s">
        <v>41</v>
      </c>
      <c r="W256" s="74" t="s">
        <v>41</v>
      </c>
      <c r="X256" s="58"/>
      <c r="Y256" s="58"/>
      <c r="Z256" s="58"/>
      <c r="AA256" s="58"/>
      <c r="AB256" s="58"/>
      <c r="AC256" s="58"/>
      <c r="AD256" s="58"/>
      <c r="AE256" s="58"/>
      <c r="AF256" s="58"/>
      <c r="AG256" s="148" t="s">
        <v>506</v>
      </c>
      <c r="AQ256" s="34">
        <f t="shared" si="215"/>
        <v>1000</v>
      </c>
      <c r="AR256" s="34">
        <f t="shared" si="216"/>
        <v>0</v>
      </c>
    </row>
    <row r="257" spans="1:236" s="171" customFormat="1" ht="15.75" outlineLevel="1" x14ac:dyDescent="0.25">
      <c r="A257" s="29" t="s">
        <v>582</v>
      </c>
      <c r="B257" s="29" t="s">
        <v>336</v>
      </c>
      <c r="C257" s="31">
        <f>SUM(C258:C261)</f>
        <v>1</v>
      </c>
      <c r="D257" s="31">
        <f>SUM(D258:D261)</f>
        <v>3308.52</v>
      </c>
      <c r="E257" s="31">
        <f>SUM(E258:E261)</f>
        <v>0</v>
      </c>
      <c r="F257" s="31">
        <f>SUM(F258:F261)</f>
        <v>3308.52</v>
      </c>
      <c r="G257" s="31">
        <f>SUM(G258:G261)</f>
        <v>0</v>
      </c>
      <c r="H257" s="52" t="s">
        <v>41</v>
      </c>
      <c r="I257" s="72" t="s">
        <v>41</v>
      </c>
      <c r="J257" s="72" t="s">
        <v>41</v>
      </c>
      <c r="K257" s="72" t="s">
        <v>41</v>
      </c>
      <c r="L257" s="72" t="s">
        <v>41</v>
      </c>
      <c r="M257" s="72" t="s">
        <v>41</v>
      </c>
      <c r="N257" s="72" t="s">
        <v>41</v>
      </c>
      <c r="O257" s="52" t="s">
        <v>41</v>
      </c>
      <c r="P257" s="52" t="s">
        <v>41</v>
      </c>
      <c r="Q257" s="52" t="s">
        <v>41</v>
      </c>
      <c r="R257" s="52" t="s">
        <v>41</v>
      </c>
      <c r="S257" s="52" t="s">
        <v>41</v>
      </c>
      <c r="T257" s="52" t="s">
        <v>41</v>
      </c>
      <c r="U257" s="52" t="s">
        <v>41</v>
      </c>
      <c r="V257" s="52" t="s">
        <v>41</v>
      </c>
      <c r="W257" s="52" t="s">
        <v>41</v>
      </c>
      <c r="X257" s="52" t="s">
        <v>41</v>
      </c>
      <c r="Y257" s="52" t="s">
        <v>41</v>
      </c>
      <c r="Z257" s="52" t="s">
        <v>41</v>
      </c>
      <c r="AA257" s="52" t="s">
        <v>41</v>
      </c>
      <c r="AB257" s="52" t="s">
        <v>41</v>
      </c>
      <c r="AC257" s="52" t="s">
        <v>41</v>
      </c>
      <c r="AD257" s="52" t="s">
        <v>41</v>
      </c>
      <c r="AE257" s="52" t="s">
        <v>41</v>
      </c>
      <c r="AF257" s="52" t="s">
        <v>41</v>
      </c>
      <c r="AG257" s="170"/>
      <c r="AQ257" s="34">
        <f t="shared" si="215"/>
        <v>3308.52</v>
      </c>
      <c r="AR257" s="34">
        <f t="shared" si="216"/>
        <v>0</v>
      </c>
    </row>
    <row r="258" spans="1:236" s="161" customFormat="1" ht="15.75" outlineLevel="2" x14ac:dyDescent="0.25">
      <c r="A258" s="99" t="s">
        <v>337</v>
      </c>
      <c r="B258" s="63" t="s">
        <v>583</v>
      </c>
      <c r="C258" s="58">
        <v>0</v>
      </c>
      <c r="D258" s="58">
        <f t="shared" ref="D258:D261" si="249">SUM(E258:G258)</f>
        <v>800</v>
      </c>
      <c r="E258" s="58">
        <v>0</v>
      </c>
      <c r="F258" s="58">
        <v>800</v>
      </c>
      <c r="G258" s="59">
        <v>0</v>
      </c>
      <c r="H258" s="58" t="s">
        <v>214</v>
      </c>
      <c r="I258" s="74">
        <f t="shared" ref="I258" si="250">N258+30</f>
        <v>44371</v>
      </c>
      <c r="J258" s="74">
        <v>44251</v>
      </c>
      <c r="K258" s="74">
        <f>J258+13</f>
        <v>44264</v>
      </c>
      <c r="L258" s="74">
        <f>K258+7</f>
        <v>44271</v>
      </c>
      <c r="M258" s="74">
        <f>L258+10</f>
        <v>44281</v>
      </c>
      <c r="N258" s="82">
        <f t="shared" ref="N258" si="251">M258+60</f>
        <v>44341</v>
      </c>
      <c r="O258" s="74"/>
      <c r="P258" s="74"/>
      <c r="Q258" s="74"/>
      <c r="R258" s="74"/>
      <c r="S258" s="74"/>
      <c r="T258" s="74" t="s">
        <v>41</v>
      </c>
      <c r="U258" s="74" t="s">
        <v>41</v>
      </c>
      <c r="V258" s="74" t="s">
        <v>41</v>
      </c>
      <c r="W258" s="74" t="s">
        <v>41</v>
      </c>
      <c r="X258" s="58"/>
      <c r="Y258" s="58"/>
      <c r="Z258" s="58"/>
      <c r="AA258" s="58"/>
      <c r="AB258" s="58"/>
      <c r="AC258" s="58"/>
      <c r="AD258" s="58"/>
      <c r="AE258" s="58"/>
      <c r="AF258" s="58"/>
      <c r="AG258" s="146" t="s">
        <v>523</v>
      </c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34">
        <f t="shared" si="215"/>
        <v>800</v>
      </c>
      <c r="AR258" s="34">
        <f t="shared" si="216"/>
        <v>0</v>
      </c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  <c r="CJ258" s="172"/>
      <c r="CK258" s="172"/>
      <c r="CL258" s="172"/>
      <c r="CM258" s="172"/>
      <c r="CN258" s="172"/>
      <c r="CO258" s="172"/>
      <c r="CP258" s="172"/>
      <c r="CQ258" s="172"/>
      <c r="CR258" s="172"/>
      <c r="CS258" s="172"/>
      <c r="CT258" s="172"/>
      <c r="CU258" s="172"/>
      <c r="CV258" s="172"/>
      <c r="CW258" s="172"/>
      <c r="CX258" s="172"/>
      <c r="CY258" s="172"/>
      <c r="CZ258" s="172"/>
      <c r="DA258" s="172"/>
      <c r="DB258" s="172"/>
      <c r="DC258" s="172"/>
      <c r="DD258" s="172"/>
      <c r="DE258" s="172"/>
      <c r="DF258" s="172"/>
      <c r="DG258" s="172"/>
      <c r="DH258" s="172"/>
      <c r="DI258" s="172"/>
      <c r="DJ258" s="172"/>
      <c r="DK258" s="172"/>
      <c r="DL258" s="172"/>
      <c r="DM258" s="172"/>
      <c r="DN258" s="172"/>
      <c r="DO258" s="172"/>
      <c r="DP258" s="172"/>
      <c r="DQ258" s="172"/>
      <c r="DR258" s="172"/>
      <c r="DS258" s="172"/>
      <c r="DT258" s="172"/>
      <c r="DU258" s="172"/>
      <c r="DV258" s="172"/>
      <c r="DW258" s="172"/>
      <c r="DX258" s="172"/>
      <c r="DY258" s="172"/>
      <c r="DZ258" s="172"/>
      <c r="EA258" s="172"/>
      <c r="EB258" s="172"/>
      <c r="EC258" s="172"/>
      <c r="ED258" s="172"/>
      <c r="EE258" s="172"/>
      <c r="EF258" s="172"/>
      <c r="EG258" s="172"/>
      <c r="EH258" s="172"/>
      <c r="EI258" s="172"/>
      <c r="EJ258" s="172"/>
      <c r="EK258" s="172"/>
      <c r="EL258" s="172"/>
      <c r="EM258" s="172"/>
      <c r="EN258" s="172"/>
      <c r="EO258" s="172"/>
      <c r="EP258" s="172"/>
      <c r="EQ258" s="172"/>
      <c r="ER258" s="172"/>
      <c r="ES258" s="172"/>
      <c r="ET258" s="172"/>
      <c r="EU258" s="172"/>
      <c r="EV258" s="172"/>
      <c r="EW258" s="172"/>
      <c r="EX258" s="172"/>
      <c r="EY258" s="172"/>
      <c r="EZ258" s="172"/>
      <c r="FA258" s="172"/>
      <c r="FB258" s="172"/>
      <c r="FC258" s="172"/>
      <c r="FD258" s="172"/>
      <c r="FE258" s="172"/>
      <c r="FF258" s="172"/>
      <c r="FG258" s="172"/>
      <c r="FH258" s="172"/>
      <c r="FI258" s="172"/>
      <c r="FJ258" s="172"/>
      <c r="FK258" s="172"/>
      <c r="FL258" s="172"/>
      <c r="FM258" s="172"/>
      <c r="FN258" s="172"/>
      <c r="FO258" s="172"/>
      <c r="FP258" s="172"/>
      <c r="FQ258" s="172"/>
      <c r="FR258" s="172"/>
      <c r="FS258" s="172"/>
      <c r="FT258" s="172"/>
      <c r="FU258" s="172"/>
      <c r="FV258" s="172"/>
      <c r="FW258" s="172"/>
      <c r="FX258" s="172"/>
      <c r="FY258" s="172"/>
      <c r="FZ258" s="172"/>
      <c r="GA258" s="172"/>
      <c r="GB258" s="172"/>
      <c r="GC258" s="172"/>
      <c r="GD258" s="172"/>
      <c r="GE258" s="172"/>
      <c r="GF258" s="172"/>
      <c r="GG258" s="172"/>
      <c r="GH258" s="172"/>
      <c r="GI258" s="172"/>
      <c r="GJ258" s="172"/>
      <c r="GK258" s="172"/>
      <c r="GL258" s="172"/>
      <c r="GM258" s="172"/>
      <c r="GN258" s="172"/>
      <c r="GO258" s="172"/>
      <c r="GP258" s="172"/>
      <c r="GQ258" s="172"/>
      <c r="GR258" s="172"/>
      <c r="GS258" s="172"/>
      <c r="GT258" s="172"/>
      <c r="GU258" s="172"/>
      <c r="GV258" s="172"/>
      <c r="GW258" s="172"/>
      <c r="GX258" s="172"/>
      <c r="GY258" s="172"/>
      <c r="GZ258" s="172"/>
      <c r="HA258" s="172"/>
      <c r="HB258" s="172"/>
      <c r="HC258" s="172"/>
      <c r="HD258" s="172"/>
      <c r="HE258" s="172"/>
      <c r="HF258" s="172"/>
      <c r="HG258" s="172"/>
      <c r="HH258" s="172"/>
      <c r="HI258" s="172"/>
      <c r="HJ258" s="172"/>
      <c r="HK258" s="172"/>
      <c r="HL258" s="172"/>
      <c r="HM258" s="172"/>
      <c r="HN258" s="172"/>
      <c r="HO258" s="172"/>
      <c r="HP258" s="172"/>
      <c r="HQ258" s="172"/>
      <c r="HR258" s="172"/>
      <c r="HS258" s="172"/>
      <c r="HT258" s="172"/>
      <c r="HU258" s="172"/>
      <c r="HV258" s="172"/>
      <c r="HW258" s="172"/>
      <c r="HX258" s="172"/>
      <c r="HY258" s="172"/>
      <c r="HZ258" s="172"/>
      <c r="IA258" s="172"/>
      <c r="IB258" s="172"/>
    </row>
    <row r="259" spans="1:236" s="161" customFormat="1" ht="15.75" outlineLevel="2" x14ac:dyDescent="0.25">
      <c r="A259" s="99" t="s">
        <v>339</v>
      </c>
      <c r="B259" s="63" t="s">
        <v>584</v>
      </c>
      <c r="C259" s="58">
        <v>0</v>
      </c>
      <c r="D259" s="58">
        <f t="shared" si="249"/>
        <v>450</v>
      </c>
      <c r="E259" s="58">
        <v>0</v>
      </c>
      <c r="F259" s="58">
        <v>450</v>
      </c>
      <c r="G259" s="59">
        <v>0</v>
      </c>
      <c r="H259" s="58" t="s">
        <v>163</v>
      </c>
      <c r="I259" s="74">
        <f>N259+30</f>
        <v>44365</v>
      </c>
      <c r="J259" s="74" t="s">
        <v>495</v>
      </c>
      <c r="K259" s="74" t="s">
        <v>495</v>
      </c>
      <c r="L259" s="74" t="s">
        <v>495</v>
      </c>
      <c r="M259" s="74" t="s">
        <v>495</v>
      </c>
      <c r="N259" s="74">
        <v>44335</v>
      </c>
      <c r="O259" s="74"/>
      <c r="P259" s="74"/>
      <c r="Q259" s="74"/>
      <c r="R259" s="74"/>
      <c r="S259" s="74"/>
      <c r="T259" s="74" t="s">
        <v>41</v>
      </c>
      <c r="U259" s="74" t="s">
        <v>41</v>
      </c>
      <c r="V259" s="74" t="s">
        <v>41</v>
      </c>
      <c r="W259" s="74" t="s">
        <v>41</v>
      </c>
      <c r="X259" s="58"/>
      <c r="Y259" s="58"/>
      <c r="Z259" s="58"/>
      <c r="AA259" s="58"/>
      <c r="AB259" s="58"/>
      <c r="AC259" s="58"/>
      <c r="AD259" s="58"/>
      <c r="AE259" s="58"/>
      <c r="AF259" s="58"/>
      <c r="AG259" s="146" t="s">
        <v>504</v>
      </c>
      <c r="AQ259" s="34">
        <f t="shared" si="215"/>
        <v>450</v>
      </c>
      <c r="AR259" s="34">
        <f t="shared" si="216"/>
        <v>0</v>
      </c>
    </row>
    <row r="260" spans="1:236" s="161" customFormat="1" ht="15.75" outlineLevel="2" x14ac:dyDescent="0.25">
      <c r="A260" s="99" t="s">
        <v>342</v>
      </c>
      <c r="B260" s="63" t="s">
        <v>585</v>
      </c>
      <c r="C260" s="58">
        <v>0</v>
      </c>
      <c r="D260" s="58">
        <f t="shared" si="249"/>
        <v>442.64</v>
      </c>
      <c r="E260" s="58">
        <v>0</v>
      </c>
      <c r="F260" s="58">
        <v>442.64</v>
      </c>
      <c r="G260" s="59">
        <v>0</v>
      </c>
      <c r="H260" s="58" t="s">
        <v>163</v>
      </c>
      <c r="I260" s="74">
        <f>N260+30</f>
        <v>44365</v>
      </c>
      <c r="J260" s="74" t="s">
        <v>495</v>
      </c>
      <c r="K260" s="74" t="s">
        <v>495</v>
      </c>
      <c r="L260" s="74" t="s">
        <v>495</v>
      </c>
      <c r="M260" s="74" t="s">
        <v>495</v>
      </c>
      <c r="N260" s="74">
        <v>44335</v>
      </c>
      <c r="O260" s="74"/>
      <c r="P260" s="74"/>
      <c r="Q260" s="74"/>
      <c r="R260" s="74"/>
      <c r="S260" s="74"/>
      <c r="T260" s="74" t="s">
        <v>41</v>
      </c>
      <c r="U260" s="74" t="s">
        <v>41</v>
      </c>
      <c r="V260" s="74" t="s">
        <v>41</v>
      </c>
      <c r="W260" s="74" t="s">
        <v>41</v>
      </c>
      <c r="X260" s="58"/>
      <c r="Y260" s="58"/>
      <c r="Z260" s="58"/>
      <c r="AA260" s="58"/>
      <c r="AB260" s="58"/>
      <c r="AC260" s="58"/>
      <c r="AD260" s="58"/>
      <c r="AE260" s="58"/>
      <c r="AF260" s="58"/>
      <c r="AG260" s="146" t="s">
        <v>504</v>
      </c>
      <c r="AQ260" s="34">
        <f t="shared" si="215"/>
        <v>442.64</v>
      </c>
      <c r="AR260" s="34">
        <f t="shared" si="216"/>
        <v>0</v>
      </c>
    </row>
    <row r="261" spans="1:236" s="161" customFormat="1" ht="31.5" outlineLevel="2" x14ac:dyDescent="0.25">
      <c r="A261" s="99" t="s">
        <v>345</v>
      </c>
      <c r="B261" s="63" t="s">
        <v>586</v>
      </c>
      <c r="C261" s="58">
        <v>1</v>
      </c>
      <c r="D261" s="58">
        <f t="shared" si="249"/>
        <v>1615.88</v>
      </c>
      <c r="E261" s="58">
        <v>0</v>
      </c>
      <c r="F261" s="58">
        <v>1615.88</v>
      </c>
      <c r="G261" s="59">
        <v>0</v>
      </c>
      <c r="H261" s="58" t="s">
        <v>163</v>
      </c>
      <c r="I261" s="74">
        <f>N261+30</f>
        <v>44365</v>
      </c>
      <c r="J261" s="74" t="s">
        <v>495</v>
      </c>
      <c r="K261" s="74" t="s">
        <v>495</v>
      </c>
      <c r="L261" s="74" t="s">
        <v>495</v>
      </c>
      <c r="M261" s="74" t="s">
        <v>495</v>
      </c>
      <c r="N261" s="74">
        <v>44335</v>
      </c>
      <c r="O261" s="74"/>
      <c r="P261" s="74"/>
      <c r="Q261" s="74"/>
      <c r="R261" s="74"/>
      <c r="S261" s="74"/>
      <c r="T261" s="74" t="s">
        <v>41</v>
      </c>
      <c r="U261" s="74" t="s">
        <v>41</v>
      </c>
      <c r="V261" s="74" t="s">
        <v>41</v>
      </c>
      <c r="W261" s="74" t="s">
        <v>41</v>
      </c>
      <c r="X261" s="58"/>
      <c r="Y261" s="58"/>
      <c r="Z261" s="58"/>
      <c r="AA261" s="58"/>
      <c r="AB261" s="58"/>
      <c r="AC261" s="58"/>
      <c r="AD261" s="58"/>
      <c r="AE261" s="58"/>
      <c r="AF261" s="58"/>
      <c r="AG261" s="146" t="s">
        <v>504</v>
      </c>
      <c r="AQ261" s="34">
        <f t="shared" si="215"/>
        <v>1615.88</v>
      </c>
      <c r="AR261" s="34">
        <f t="shared" si="216"/>
        <v>0</v>
      </c>
    </row>
    <row r="262" spans="1:236" s="173" customFormat="1" ht="15.75" outlineLevel="1" x14ac:dyDescent="0.25">
      <c r="A262" s="29" t="s">
        <v>361</v>
      </c>
      <c r="B262" s="121" t="s">
        <v>362</v>
      </c>
      <c r="C262" s="31">
        <f t="shared" ref="C262:G262" si="252">SUM(C263:C275)</f>
        <v>10.1</v>
      </c>
      <c r="D262" s="31">
        <f t="shared" si="252"/>
        <v>9097.0750000000007</v>
      </c>
      <c r="E262" s="31">
        <f t="shared" si="252"/>
        <v>0</v>
      </c>
      <c r="F262" s="31">
        <f t="shared" si="252"/>
        <v>9097.0750000000007</v>
      </c>
      <c r="G262" s="31">
        <f t="shared" si="252"/>
        <v>0</v>
      </c>
      <c r="H262" s="52" t="s">
        <v>41</v>
      </c>
      <c r="I262" s="72" t="s">
        <v>41</v>
      </c>
      <c r="J262" s="72" t="s">
        <v>41</v>
      </c>
      <c r="K262" s="72" t="s">
        <v>41</v>
      </c>
      <c r="L262" s="72" t="s">
        <v>41</v>
      </c>
      <c r="M262" s="72" t="s">
        <v>41</v>
      </c>
      <c r="N262" s="72" t="s">
        <v>41</v>
      </c>
      <c r="O262" s="52" t="s">
        <v>41</v>
      </c>
      <c r="P262" s="52" t="s">
        <v>41</v>
      </c>
      <c r="Q262" s="52" t="s">
        <v>41</v>
      </c>
      <c r="R262" s="52" t="s">
        <v>41</v>
      </c>
      <c r="S262" s="52" t="s">
        <v>41</v>
      </c>
      <c r="T262" s="52" t="s">
        <v>41</v>
      </c>
      <c r="U262" s="52" t="s">
        <v>41</v>
      </c>
      <c r="V262" s="52" t="s">
        <v>41</v>
      </c>
      <c r="W262" s="52" t="s">
        <v>41</v>
      </c>
      <c r="X262" s="52" t="s">
        <v>41</v>
      </c>
      <c r="Y262" s="52" t="s">
        <v>41</v>
      </c>
      <c r="Z262" s="52" t="s">
        <v>41</v>
      </c>
      <c r="AA262" s="52" t="s">
        <v>41</v>
      </c>
      <c r="AB262" s="52" t="s">
        <v>41</v>
      </c>
      <c r="AC262" s="52" t="s">
        <v>41</v>
      </c>
      <c r="AD262" s="52" t="s">
        <v>41</v>
      </c>
      <c r="AE262" s="52" t="s">
        <v>41</v>
      </c>
      <c r="AF262" s="52" t="s">
        <v>41</v>
      </c>
      <c r="AG262" s="102"/>
      <c r="AQ262" s="34">
        <f t="shared" si="215"/>
        <v>9097.0750000000007</v>
      </c>
      <c r="AR262" s="34">
        <f t="shared" si="216"/>
        <v>0</v>
      </c>
    </row>
    <row r="263" spans="1:236" s="167" customFormat="1" ht="47.25" outlineLevel="2" x14ac:dyDescent="0.2">
      <c r="A263" s="99" t="s">
        <v>363</v>
      </c>
      <c r="B263" s="63" t="s">
        <v>587</v>
      </c>
      <c r="C263" s="58">
        <v>3.1</v>
      </c>
      <c r="D263" s="58">
        <f t="shared" ref="D263:D275" si="253">SUM(E263:G263)</f>
        <v>1850</v>
      </c>
      <c r="E263" s="58">
        <v>0</v>
      </c>
      <c r="F263" s="58">
        <v>1850</v>
      </c>
      <c r="G263" s="59">
        <v>0</v>
      </c>
      <c r="H263" s="58" t="s">
        <v>163</v>
      </c>
      <c r="I263" s="74">
        <f t="shared" ref="I263:I275" si="254">N263+30</f>
        <v>44366</v>
      </c>
      <c r="J263" s="74" t="s">
        <v>495</v>
      </c>
      <c r="K263" s="74" t="s">
        <v>495</v>
      </c>
      <c r="L263" s="74" t="s">
        <v>495</v>
      </c>
      <c r="M263" s="74" t="s">
        <v>495</v>
      </c>
      <c r="N263" s="74">
        <v>44336</v>
      </c>
      <c r="O263" s="74"/>
      <c r="P263" s="74"/>
      <c r="Q263" s="74"/>
      <c r="R263" s="74"/>
      <c r="S263" s="74"/>
      <c r="T263" s="74" t="s">
        <v>41</v>
      </c>
      <c r="U263" s="74" t="s">
        <v>41</v>
      </c>
      <c r="V263" s="74" t="s">
        <v>41</v>
      </c>
      <c r="W263" s="74" t="s">
        <v>41</v>
      </c>
      <c r="X263" s="58"/>
      <c r="Y263" s="58"/>
      <c r="Z263" s="58"/>
      <c r="AA263" s="58"/>
      <c r="AB263" s="58"/>
      <c r="AC263" s="58"/>
      <c r="AD263" s="58"/>
      <c r="AE263" s="58"/>
      <c r="AF263" s="58"/>
      <c r="AG263" s="146" t="s">
        <v>504</v>
      </c>
      <c r="AQ263" s="34">
        <f t="shared" si="215"/>
        <v>1850</v>
      </c>
      <c r="AR263" s="34">
        <f t="shared" si="216"/>
        <v>0</v>
      </c>
    </row>
    <row r="264" spans="1:236" s="167" customFormat="1" ht="15.75" outlineLevel="2" x14ac:dyDescent="0.2">
      <c r="A264" s="99" t="s">
        <v>365</v>
      </c>
      <c r="B264" s="63" t="s">
        <v>588</v>
      </c>
      <c r="C264" s="58">
        <v>0</v>
      </c>
      <c r="D264" s="58">
        <f t="shared" si="253"/>
        <v>650</v>
      </c>
      <c r="E264" s="58">
        <v>0</v>
      </c>
      <c r="F264" s="58">
        <v>650</v>
      </c>
      <c r="G264" s="59">
        <v>0</v>
      </c>
      <c r="H264" s="58" t="s">
        <v>163</v>
      </c>
      <c r="I264" s="74">
        <f t="shared" si="254"/>
        <v>44366</v>
      </c>
      <c r="J264" s="74" t="s">
        <v>503</v>
      </c>
      <c r="K264" s="74" t="s">
        <v>503</v>
      </c>
      <c r="L264" s="74" t="s">
        <v>503</v>
      </c>
      <c r="M264" s="74" t="s">
        <v>503</v>
      </c>
      <c r="N264" s="74">
        <v>44336</v>
      </c>
      <c r="O264" s="74"/>
      <c r="P264" s="74"/>
      <c r="Q264" s="74"/>
      <c r="R264" s="74"/>
      <c r="S264" s="74"/>
      <c r="T264" s="74" t="s">
        <v>41</v>
      </c>
      <c r="U264" s="74" t="s">
        <v>41</v>
      </c>
      <c r="V264" s="74" t="s">
        <v>41</v>
      </c>
      <c r="W264" s="74" t="s">
        <v>41</v>
      </c>
      <c r="X264" s="58"/>
      <c r="Y264" s="58"/>
      <c r="Z264" s="58"/>
      <c r="AA264" s="58"/>
      <c r="AB264" s="58"/>
      <c r="AC264" s="58"/>
      <c r="AD264" s="58"/>
      <c r="AE264" s="58"/>
      <c r="AF264" s="58"/>
      <c r="AG264" s="146" t="s">
        <v>504</v>
      </c>
      <c r="AQ264" s="34">
        <f t="shared" ref="AQ264:AQ327" si="255">SUM(E264:G264)</f>
        <v>650</v>
      </c>
      <c r="AR264" s="34">
        <f t="shared" ref="AR264:AR327" si="256">AQ264-D264</f>
        <v>0</v>
      </c>
    </row>
    <row r="265" spans="1:236" s="167" customFormat="1" ht="15.75" outlineLevel="2" x14ac:dyDescent="0.2">
      <c r="A265" s="99" t="s">
        <v>367</v>
      </c>
      <c r="B265" s="63" t="s">
        <v>589</v>
      </c>
      <c r="C265" s="58">
        <v>0</v>
      </c>
      <c r="D265" s="58">
        <f t="shared" si="253"/>
        <v>647.07500000000005</v>
      </c>
      <c r="E265" s="58">
        <v>0</v>
      </c>
      <c r="F265" s="58">
        <v>647.07500000000005</v>
      </c>
      <c r="G265" s="59">
        <v>0</v>
      </c>
      <c r="H265" s="58" t="s">
        <v>163</v>
      </c>
      <c r="I265" s="74">
        <f t="shared" si="254"/>
        <v>44366</v>
      </c>
      <c r="J265" s="74" t="s">
        <v>495</v>
      </c>
      <c r="K265" s="74" t="s">
        <v>495</v>
      </c>
      <c r="L265" s="74" t="s">
        <v>495</v>
      </c>
      <c r="M265" s="74" t="s">
        <v>495</v>
      </c>
      <c r="N265" s="74">
        <v>44336</v>
      </c>
      <c r="O265" s="74"/>
      <c r="P265" s="74"/>
      <c r="Q265" s="74"/>
      <c r="R265" s="74"/>
      <c r="S265" s="74"/>
      <c r="T265" s="74" t="s">
        <v>41</v>
      </c>
      <c r="U265" s="74" t="s">
        <v>41</v>
      </c>
      <c r="V265" s="74" t="s">
        <v>41</v>
      </c>
      <c r="W265" s="74" t="s">
        <v>41</v>
      </c>
      <c r="X265" s="58"/>
      <c r="Y265" s="58"/>
      <c r="Z265" s="58"/>
      <c r="AA265" s="58"/>
      <c r="AB265" s="58"/>
      <c r="AC265" s="58"/>
      <c r="AD265" s="58"/>
      <c r="AE265" s="58"/>
      <c r="AF265" s="58"/>
      <c r="AG265" s="146" t="s">
        <v>504</v>
      </c>
      <c r="AQ265" s="34">
        <f t="shared" si="255"/>
        <v>647.07500000000005</v>
      </c>
      <c r="AR265" s="34">
        <f t="shared" si="256"/>
        <v>0</v>
      </c>
    </row>
    <row r="266" spans="1:236" s="167" customFormat="1" ht="15.75" outlineLevel="2" x14ac:dyDescent="0.2">
      <c r="A266" s="99" t="s">
        <v>369</v>
      </c>
      <c r="B266" s="63" t="s">
        <v>590</v>
      </c>
      <c r="C266" s="58">
        <v>2</v>
      </c>
      <c r="D266" s="58">
        <f t="shared" si="253"/>
        <v>485</v>
      </c>
      <c r="E266" s="58">
        <v>0</v>
      </c>
      <c r="F266" s="58">
        <v>485</v>
      </c>
      <c r="G266" s="59">
        <v>0</v>
      </c>
      <c r="H266" s="58" t="s">
        <v>163</v>
      </c>
      <c r="I266" s="74">
        <f t="shared" si="254"/>
        <v>44366</v>
      </c>
      <c r="J266" s="74" t="s">
        <v>495</v>
      </c>
      <c r="K266" s="74" t="s">
        <v>495</v>
      </c>
      <c r="L266" s="74" t="s">
        <v>495</v>
      </c>
      <c r="M266" s="74" t="s">
        <v>495</v>
      </c>
      <c r="N266" s="74">
        <v>44336</v>
      </c>
      <c r="O266" s="74"/>
      <c r="P266" s="74"/>
      <c r="Q266" s="74"/>
      <c r="R266" s="74"/>
      <c r="S266" s="74"/>
      <c r="T266" s="74" t="s">
        <v>41</v>
      </c>
      <c r="U266" s="74" t="s">
        <v>41</v>
      </c>
      <c r="V266" s="74" t="s">
        <v>41</v>
      </c>
      <c r="W266" s="74" t="s">
        <v>41</v>
      </c>
      <c r="X266" s="58"/>
      <c r="Y266" s="58"/>
      <c r="Z266" s="58"/>
      <c r="AA266" s="58"/>
      <c r="AB266" s="58"/>
      <c r="AC266" s="58"/>
      <c r="AD266" s="58"/>
      <c r="AE266" s="58"/>
      <c r="AF266" s="58"/>
      <c r="AG266" s="146" t="s">
        <v>504</v>
      </c>
      <c r="AQ266" s="34">
        <f t="shared" si="255"/>
        <v>485</v>
      </c>
      <c r="AR266" s="34">
        <f t="shared" si="256"/>
        <v>0</v>
      </c>
    </row>
    <row r="267" spans="1:236" s="174" customFormat="1" ht="31.5" outlineLevel="2" x14ac:dyDescent="0.2">
      <c r="A267" s="99" t="s">
        <v>371</v>
      </c>
      <c r="B267" s="105" t="s">
        <v>591</v>
      </c>
      <c r="C267" s="58">
        <v>0</v>
      </c>
      <c r="D267" s="58">
        <f t="shared" si="253"/>
        <v>700</v>
      </c>
      <c r="E267" s="58">
        <v>0</v>
      </c>
      <c r="F267" s="115">
        <f>1000-300</f>
        <v>700</v>
      </c>
      <c r="G267" s="59">
        <v>0</v>
      </c>
      <c r="H267" s="58" t="s">
        <v>214</v>
      </c>
      <c r="I267" s="74">
        <f t="shared" si="254"/>
        <v>44371</v>
      </c>
      <c r="J267" s="74">
        <v>44252</v>
      </c>
      <c r="K267" s="74">
        <f>J267+12</f>
        <v>44264</v>
      </c>
      <c r="L267" s="74">
        <f t="shared" ref="L267:L275" si="257">K267+7</f>
        <v>44271</v>
      </c>
      <c r="M267" s="74">
        <f t="shared" ref="M267:M275" si="258">L267+10</f>
        <v>44281</v>
      </c>
      <c r="N267" s="82">
        <f t="shared" ref="N267:N275" si="259">M267+60</f>
        <v>44341</v>
      </c>
      <c r="O267" s="74"/>
      <c r="P267" s="74"/>
      <c r="Q267" s="74"/>
      <c r="R267" s="74"/>
      <c r="S267" s="74"/>
      <c r="T267" s="74" t="s">
        <v>41</v>
      </c>
      <c r="U267" s="74" t="s">
        <v>41</v>
      </c>
      <c r="V267" s="74" t="s">
        <v>41</v>
      </c>
      <c r="W267" s="74" t="s">
        <v>41</v>
      </c>
      <c r="X267" s="58"/>
      <c r="Y267" s="58"/>
      <c r="Z267" s="58"/>
      <c r="AA267" s="58"/>
      <c r="AB267" s="58"/>
      <c r="AC267" s="58"/>
      <c r="AD267" s="58"/>
      <c r="AE267" s="58"/>
      <c r="AF267" s="58"/>
      <c r="AG267" s="148" t="s">
        <v>506</v>
      </c>
      <c r="AQ267" s="34">
        <f t="shared" si="255"/>
        <v>700</v>
      </c>
      <c r="AR267" s="34">
        <f t="shared" si="256"/>
        <v>0</v>
      </c>
    </row>
    <row r="268" spans="1:236" s="149" customFormat="1" ht="15.75" outlineLevel="2" x14ac:dyDescent="0.25">
      <c r="A268" s="99" t="s">
        <v>373</v>
      </c>
      <c r="B268" s="105" t="s">
        <v>592</v>
      </c>
      <c r="C268" s="58">
        <v>0</v>
      </c>
      <c r="D268" s="58">
        <f t="shared" si="253"/>
        <v>665</v>
      </c>
      <c r="E268" s="58">
        <v>0</v>
      </c>
      <c r="F268" s="58">
        <v>665</v>
      </c>
      <c r="G268" s="59">
        <v>0</v>
      </c>
      <c r="H268" s="58" t="s">
        <v>214</v>
      </c>
      <c r="I268" s="74">
        <f t="shared" si="254"/>
        <v>44371</v>
      </c>
      <c r="J268" s="74">
        <v>44252</v>
      </c>
      <c r="K268" s="74">
        <f>J268+12</f>
        <v>44264</v>
      </c>
      <c r="L268" s="74">
        <f t="shared" si="257"/>
        <v>44271</v>
      </c>
      <c r="M268" s="74">
        <f t="shared" si="258"/>
        <v>44281</v>
      </c>
      <c r="N268" s="82">
        <f t="shared" si="259"/>
        <v>44341</v>
      </c>
      <c r="O268" s="74"/>
      <c r="P268" s="74"/>
      <c r="Q268" s="74"/>
      <c r="R268" s="74"/>
      <c r="S268" s="74"/>
      <c r="T268" s="74" t="s">
        <v>41</v>
      </c>
      <c r="U268" s="74" t="s">
        <v>41</v>
      </c>
      <c r="V268" s="74" t="s">
        <v>41</v>
      </c>
      <c r="W268" s="74" t="s">
        <v>41</v>
      </c>
      <c r="X268" s="58"/>
      <c r="Y268" s="58"/>
      <c r="Z268" s="58"/>
      <c r="AA268" s="58"/>
      <c r="AB268" s="58"/>
      <c r="AC268" s="58"/>
      <c r="AD268" s="58"/>
      <c r="AE268" s="58"/>
      <c r="AF268" s="58"/>
      <c r="AG268" s="148" t="s">
        <v>506</v>
      </c>
      <c r="AQ268" s="34">
        <f t="shared" si="255"/>
        <v>665</v>
      </c>
      <c r="AR268" s="34">
        <f t="shared" si="256"/>
        <v>0</v>
      </c>
    </row>
    <row r="269" spans="1:236" s="161" customFormat="1" ht="15.75" outlineLevel="2" x14ac:dyDescent="0.25">
      <c r="A269" s="99" t="s">
        <v>375</v>
      </c>
      <c r="B269" s="63" t="s">
        <v>593</v>
      </c>
      <c r="C269" s="58">
        <v>0</v>
      </c>
      <c r="D269" s="58">
        <f t="shared" si="253"/>
        <v>500</v>
      </c>
      <c r="E269" s="58">
        <v>0</v>
      </c>
      <c r="F269" s="58">
        <v>500</v>
      </c>
      <c r="G269" s="59">
        <v>0</v>
      </c>
      <c r="H269" s="58" t="s">
        <v>214</v>
      </c>
      <c r="I269" s="74">
        <f t="shared" si="254"/>
        <v>44371</v>
      </c>
      <c r="J269" s="74">
        <v>44252</v>
      </c>
      <c r="K269" s="74">
        <f>J269+12</f>
        <v>44264</v>
      </c>
      <c r="L269" s="74">
        <f t="shared" si="257"/>
        <v>44271</v>
      </c>
      <c r="M269" s="74">
        <f t="shared" si="258"/>
        <v>44281</v>
      </c>
      <c r="N269" s="82">
        <f t="shared" si="259"/>
        <v>44341</v>
      </c>
      <c r="O269" s="74"/>
      <c r="P269" s="74"/>
      <c r="Q269" s="74"/>
      <c r="R269" s="74"/>
      <c r="S269" s="74"/>
      <c r="T269" s="74" t="s">
        <v>41</v>
      </c>
      <c r="U269" s="74" t="s">
        <v>41</v>
      </c>
      <c r="V269" s="74" t="s">
        <v>41</v>
      </c>
      <c r="W269" s="74" t="s">
        <v>41</v>
      </c>
      <c r="X269" s="58"/>
      <c r="Y269" s="58"/>
      <c r="Z269" s="58"/>
      <c r="AA269" s="58"/>
      <c r="AB269" s="58"/>
      <c r="AC269" s="58"/>
      <c r="AD269" s="58"/>
      <c r="AE269" s="58"/>
      <c r="AF269" s="58"/>
      <c r="AG269" s="146" t="s">
        <v>523</v>
      </c>
      <c r="AQ269" s="34">
        <f t="shared" si="255"/>
        <v>500</v>
      </c>
      <c r="AR269" s="34">
        <f t="shared" si="256"/>
        <v>0</v>
      </c>
    </row>
    <row r="270" spans="1:236" s="149" customFormat="1" ht="15.75" outlineLevel="2" x14ac:dyDescent="0.25">
      <c r="A270" s="99" t="s">
        <v>377</v>
      </c>
      <c r="B270" s="88" t="s">
        <v>594</v>
      </c>
      <c r="C270" s="58">
        <v>0</v>
      </c>
      <c r="D270" s="58">
        <f t="shared" si="253"/>
        <v>600</v>
      </c>
      <c r="E270" s="58">
        <v>0</v>
      </c>
      <c r="F270" s="58">
        <v>600</v>
      </c>
      <c r="G270" s="59">
        <v>0</v>
      </c>
      <c r="H270" s="58" t="s">
        <v>214</v>
      </c>
      <c r="I270" s="74">
        <f t="shared" si="254"/>
        <v>44371</v>
      </c>
      <c r="J270" s="74">
        <v>44252</v>
      </c>
      <c r="K270" s="74">
        <f>J270+12</f>
        <v>44264</v>
      </c>
      <c r="L270" s="74">
        <f t="shared" si="257"/>
        <v>44271</v>
      </c>
      <c r="M270" s="74">
        <f t="shared" si="258"/>
        <v>44281</v>
      </c>
      <c r="N270" s="82">
        <f t="shared" si="259"/>
        <v>44341</v>
      </c>
      <c r="O270" s="74"/>
      <c r="P270" s="74"/>
      <c r="Q270" s="74"/>
      <c r="R270" s="74"/>
      <c r="S270" s="74"/>
      <c r="T270" s="74" t="s">
        <v>41</v>
      </c>
      <c r="U270" s="74" t="s">
        <v>41</v>
      </c>
      <c r="V270" s="74" t="s">
        <v>41</v>
      </c>
      <c r="W270" s="74" t="s">
        <v>41</v>
      </c>
      <c r="X270" s="58"/>
      <c r="Y270" s="58"/>
      <c r="Z270" s="58"/>
      <c r="AA270" s="58"/>
      <c r="AB270" s="58"/>
      <c r="AC270" s="58"/>
      <c r="AD270" s="58"/>
      <c r="AE270" s="58"/>
      <c r="AF270" s="58"/>
      <c r="AG270" s="148" t="s">
        <v>506</v>
      </c>
      <c r="AQ270" s="34">
        <f t="shared" si="255"/>
        <v>600</v>
      </c>
      <c r="AR270" s="34">
        <f t="shared" si="256"/>
        <v>0</v>
      </c>
    </row>
    <row r="271" spans="1:236" s="149" customFormat="1" ht="15.75" outlineLevel="2" x14ac:dyDescent="0.25">
      <c r="A271" s="99" t="s">
        <v>379</v>
      </c>
      <c r="B271" s="63" t="s">
        <v>595</v>
      </c>
      <c r="C271" s="58">
        <v>0.5</v>
      </c>
      <c r="D271" s="58">
        <f t="shared" si="253"/>
        <v>600</v>
      </c>
      <c r="E271" s="58">
        <v>0</v>
      </c>
      <c r="F271" s="58">
        <v>600</v>
      </c>
      <c r="G271" s="59">
        <v>0</v>
      </c>
      <c r="H271" s="58" t="s">
        <v>214</v>
      </c>
      <c r="I271" s="74">
        <f t="shared" si="254"/>
        <v>44371</v>
      </c>
      <c r="J271" s="74">
        <v>44253</v>
      </c>
      <c r="K271" s="74">
        <f>J271+11</f>
        <v>44264</v>
      </c>
      <c r="L271" s="74">
        <f t="shared" si="257"/>
        <v>44271</v>
      </c>
      <c r="M271" s="74">
        <f t="shared" si="258"/>
        <v>44281</v>
      </c>
      <c r="N271" s="82">
        <f t="shared" si="259"/>
        <v>44341</v>
      </c>
      <c r="O271" s="74"/>
      <c r="P271" s="74"/>
      <c r="Q271" s="74"/>
      <c r="R271" s="74"/>
      <c r="S271" s="74"/>
      <c r="T271" s="74" t="s">
        <v>41</v>
      </c>
      <c r="U271" s="74" t="s">
        <v>41</v>
      </c>
      <c r="V271" s="74" t="s">
        <v>41</v>
      </c>
      <c r="W271" s="74" t="s">
        <v>41</v>
      </c>
      <c r="X271" s="58"/>
      <c r="Y271" s="58"/>
      <c r="Z271" s="58"/>
      <c r="AA271" s="58"/>
      <c r="AB271" s="58"/>
      <c r="AC271" s="58"/>
      <c r="AD271" s="58"/>
      <c r="AE271" s="58"/>
      <c r="AF271" s="58"/>
      <c r="AG271" s="148" t="s">
        <v>506</v>
      </c>
      <c r="AQ271" s="34">
        <f t="shared" si="255"/>
        <v>600</v>
      </c>
      <c r="AR271" s="34">
        <f t="shared" si="256"/>
        <v>0</v>
      </c>
    </row>
    <row r="272" spans="1:236" s="149" customFormat="1" ht="15.75" outlineLevel="2" x14ac:dyDescent="0.25">
      <c r="A272" s="99" t="s">
        <v>381</v>
      </c>
      <c r="B272" s="88" t="s">
        <v>596</v>
      </c>
      <c r="C272" s="58">
        <v>0</v>
      </c>
      <c r="D272" s="58">
        <f t="shared" si="253"/>
        <v>600</v>
      </c>
      <c r="E272" s="58">
        <v>0</v>
      </c>
      <c r="F272" s="58">
        <v>600</v>
      </c>
      <c r="G272" s="59">
        <v>0</v>
      </c>
      <c r="H272" s="58" t="s">
        <v>214</v>
      </c>
      <c r="I272" s="74">
        <f t="shared" si="254"/>
        <v>44371</v>
      </c>
      <c r="J272" s="74">
        <v>44253</v>
      </c>
      <c r="K272" s="74">
        <f>J272+11</f>
        <v>44264</v>
      </c>
      <c r="L272" s="74">
        <f t="shared" si="257"/>
        <v>44271</v>
      </c>
      <c r="M272" s="74">
        <f t="shared" si="258"/>
        <v>44281</v>
      </c>
      <c r="N272" s="82">
        <f t="shared" si="259"/>
        <v>44341</v>
      </c>
      <c r="O272" s="74"/>
      <c r="P272" s="74"/>
      <c r="Q272" s="74"/>
      <c r="R272" s="74"/>
      <c r="S272" s="74"/>
      <c r="T272" s="74" t="s">
        <v>41</v>
      </c>
      <c r="U272" s="74" t="s">
        <v>41</v>
      </c>
      <c r="V272" s="74" t="s">
        <v>41</v>
      </c>
      <c r="W272" s="74" t="s">
        <v>41</v>
      </c>
      <c r="X272" s="58"/>
      <c r="Y272" s="58"/>
      <c r="Z272" s="58"/>
      <c r="AA272" s="58"/>
      <c r="AB272" s="58"/>
      <c r="AC272" s="58"/>
      <c r="AD272" s="58"/>
      <c r="AE272" s="58"/>
      <c r="AF272" s="58"/>
      <c r="AG272" s="148" t="s">
        <v>506</v>
      </c>
      <c r="AQ272" s="34">
        <f t="shared" si="255"/>
        <v>600</v>
      </c>
      <c r="AR272" s="34">
        <f t="shared" si="256"/>
        <v>0</v>
      </c>
    </row>
    <row r="273" spans="1:44" s="149" customFormat="1" ht="15.75" outlineLevel="2" x14ac:dyDescent="0.25">
      <c r="A273" s="99" t="s">
        <v>597</v>
      </c>
      <c r="B273" s="88" t="s">
        <v>598</v>
      </c>
      <c r="C273" s="58">
        <v>0</v>
      </c>
      <c r="D273" s="58">
        <f t="shared" si="253"/>
        <v>600</v>
      </c>
      <c r="E273" s="58">
        <v>0</v>
      </c>
      <c r="F273" s="58">
        <v>600</v>
      </c>
      <c r="G273" s="59">
        <v>0</v>
      </c>
      <c r="H273" s="58" t="s">
        <v>214</v>
      </c>
      <c r="I273" s="74">
        <f t="shared" si="254"/>
        <v>44371</v>
      </c>
      <c r="J273" s="74">
        <v>44253</v>
      </c>
      <c r="K273" s="74">
        <f>J273+11</f>
        <v>44264</v>
      </c>
      <c r="L273" s="74">
        <f t="shared" si="257"/>
        <v>44271</v>
      </c>
      <c r="M273" s="74">
        <f t="shared" si="258"/>
        <v>44281</v>
      </c>
      <c r="N273" s="82">
        <f t="shared" si="259"/>
        <v>44341</v>
      </c>
      <c r="O273" s="74"/>
      <c r="P273" s="74"/>
      <c r="Q273" s="74"/>
      <c r="R273" s="74"/>
      <c r="S273" s="74"/>
      <c r="T273" s="74" t="s">
        <v>41</v>
      </c>
      <c r="U273" s="74" t="s">
        <v>41</v>
      </c>
      <c r="V273" s="74" t="s">
        <v>41</v>
      </c>
      <c r="W273" s="74" t="s">
        <v>41</v>
      </c>
      <c r="X273" s="58"/>
      <c r="Y273" s="58"/>
      <c r="Z273" s="58"/>
      <c r="AA273" s="58"/>
      <c r="AB273" s="58"/>
      <c r="AC273" s="58"/>
      <c r="AD273" s="58"/>
      <c r="AE273" s="58"/>
      <c r="AF273" s="58"/>
      <c r="AG273" s="148" t="s">
        <v>506</v>
      </c>
      <c r="AQ273" s="34">
        <f t="shared" si="255"/>
        <v>600</v>
      </c>
      <c r="AR273" s="34">
        <f t="shared" si="256"/>
        <v>0</v>
      </c>
    </row>
    <row r="274" spans="1:44" s="149" customFormat="1" ht="31.5" outlineLevel="2" x14ac:dyDescent="0.25">
      <c r="A274" s="99" t="s">
        <v>599</v>
      </c>
      <c r="B274" s="88" t="s">
        <v>600</v>
      </c>
      <c r="C274" s="58">
        <v>4</v>
      </c>
      <c r="D274" s="58">
        <f t="shared" si="253"/>
        <v>600</v>
      </c>
      <c r="E274" s="58">
        <v>0</v>
      </c>
      <c r="F274" s="58">
        <v>600</v>
      </c>
      <c r="G274" s="59">
        <v>0</v>
      </c>
      <c r="H274" s="58" t="s">
        <v>214</v>
      </c>
      <c r="I274" s="74">
        <f t="shared" si="254"/>
        <v>44371</v>
      </c>
      <c r="J274" s="74">
        <v>44253</v>
      </c>
      <c r="K274" s="74">
        <f>J274+11</f>
        <v>44264</v>
      </c>
      <c r="L274" s="74">
        <f t="shared" si="257"/>
        <v>44271</v>
      </c>
      <c r="M274" s="74">
        <f t="shared" si="258"/>
        <v>44281</v>
      </c>
      <c r="N274" s="82">
        <f t="shared" si="259"/>
        <v>44341</v>
      </c>
      <c r="O274" s="74"/>
      <c r="P274" s="74"/>
      <c r="Q274" s="74"/>
      <c r="R274" s="74"/>
      <c r="S274" s="74"/>
      <c r="T274" s="74" t="s">
        <v>41</v>
      </c>
      <c r="U274" s="74" t="s">
        <v>41</v>
      </c>
      <c r="V274" s="74" t="s">
        <v>41</v>
      </c>
      <c r="W274" s="74" t="s">
        <v>41</v>
      </c>
      <c r="X274" s="58"/>
      <c r="Y274" s="58"/>
      <c r="Z274" s="58"/>
      <c r="AA274" s="58"/>
      <c r="AB274" s="58"/>
      <c r="AC274" s="58"/>
      <c r="AD274" s="58"/>
      <c r="AE274" s="58"/>
      <c r="AF274" s="58"/>
      <c r="AG274" s="148" t="s">
        <v>506</v>
      </c>
      <c r="AQ274" s="34">
        <f t="shared" si="255"/>
        <v>600</v>
      </c>
      <c r="AR274" s="34">
        <f t="shared" si="256"/>
        <v>0</v>
      </c>
    </row>
    <row r="275" spans="1:44" s="149" customFormat="1" ht="31.5" outlineLevel="2" x14ac:dyDescent="0.25">
      <c r="A275" s="99" t="s">
        <v>601</v>
      </c>
      <c r="B275" s="88" t="s">
        <v>602</v>
      </c>
      <c r="C275" s="58">
        <v>0.5</v>
      </c>
      <c r="D275" s="58">
        <f t="shared" si="253"/>
        <v>600</v>
      </c>
      <c r="E275" s="58">
        <v>0</v>
      </c>
      <c r="F275" s="58">
        <v>600</v>
      </c>
      <c r="G275" s="59">
        <v>0</v>
      </c>
      <c r="H275" s="58" t="s">
        <v>214</v>
      </c>
      <c r="I275" s="74">
        <f t="shared" si="254"/>
        <v>44371</v>
      </c>
      <c r="J275" s="74">
        <v>44253</v>
      </c>
      <c r="K275" s="74">
        <f>J275+11</f>
        <v>44264</v>
      </c>
      <c r="L275" s="74">
        <f t="shared" si="257"/>
        <v>44271</v>
      </c>
      <c r="M275" s="74">
        <f t="shared" si="258"/>
        <v>44281</v>
      </c>
      <c r="N275" s="82">
        <f t="shared" si="259"/>
        <v>44341</v>
      </c>
      <c r="O275" s="74"/>
      <c r="P275" s="74"/>
      <c r="Q275" s="74"/>
      <c r="R275" s="74"/>
      <c r="S275" s="74"/>
      <c r="T275" s="74" t="s">
        <v>41</v>
      </c>
      <c r="U275" s="74" t="s">
        <v>41</v>
      </c>
      <c r="V275" s="74" t="s">
        <v>41</v>
      </c>
      <c r="W275" s="74" t="s">
        <v>41</v>
      </c>
      <c r="X275" s="58"/>
      <c r="Y275" s="58"/>
      <c r="Z275" s="58"/>
      <c r="AA275" s="58"/>
      <c r="AB275" s="58"/>
      <c r="AC275" s="58"/>
      <c r="AD275" s="58"/>
      <c r="AE275" s="58"/>
      <c r="AF275" s="58"/>
      <c r="AG275" s="148" t="s">
        <v>506</v>
      </c>
      <c r="AQ275" s="34">
        <f t="shared" si="255"/>
        <v>600</v>
      </c>
      <c r="AR275" s="34">
        <f t="shared" si="256"/>
        <v>0</v>
      </c>
    </row>
    <row r="276" spans="1:44" s="173" customFormat="1" ht="15.75" outlineLevel="1" x14ac:dyDescent="0.25">
      <c r="A276" s="125">
        <v>15</v>
      </c>
      <c r="B276" s="125" t="s">
        <v>384</v>
      </c>
      <c r="C276" s="31">
        <f t="shared" ref="C276:G276" si="260">SUM(C277:C282)</f>
        <v>12.8</v>
      </c>
      <c r="D276" s="31">
        <f t="shared" si="260"/>
        <v>4696.6000000000004</v>
      </c>
      <c r="E276" s="31">
        <f t="shared" si="260"/>
        <v>0</v>
      </c>
      <c r="F276" s="31">
        <f t="shared" si="260"/>
        <v>4696.6000000000004</v>
      </c>
      <c r="G276" s="31">
        <f t="shared" si="260"/>
        <v>0</v>
      </c>
      <c r="H276" s="52" t="s">
        <v>41</v>
      </c>
      <c r="I276" s="72" t="s">
        <v>41</v>
      </c>
      <c r="J276" s="72" t="s">
        <v>41</v>
      </c>
      <c r="K276" s="72" t="s">
        <v>41</v>
      </c>
      <c r="L276" s="72" t="s">
        <v>41</v>
      </c>
      <c r="M276" s="72" t="s">
        <v>41</v>
      </c>
      <c r="N276" s="72" t="s">
        <v>41</v>
      </c>
      <c r="O276" s="52" t="s">
        <v>41</v>
      </c>
      <c r="P276" s="52" t="s">
        <v>41</v>
      </c>
      <c r="Q276" s="52" t="s">
        <v>41</v>
      </c>
      <c r="R276" s="52" t="s">
        <v>41</v>
      </c>
      <c r="S276" s="52" t="s">
        <v>41</v>
      </c>
      <c r="T276" s="52" t="s">
        <v>41</v>
      </c>
      <c r="U276" s="52" t="s">
        <v>41</v>
      </c>
      <c r="V276" s="52" t="s">
        <v>41</v>
      </c>
      <c r="W276" s="52" t="s">
        <v>41</v>
      </c>
      <c r="X276" s="52" t="s">
        <v>41</v>
      </c>
      <c r="Y276" s="52" t="s">
        <v>41</v>
      </c>
      <c r="Z276" s="52" t="s">
        <v>41</v>
      </c>
      <c r="AA276" s="52" t="s">
        <v>41</v>
      </c>
      <c r="AB276" s="52" t="s">
        <v>41</v>
      </c>
      <c r="AC276" s="52" t="s">
        <v>41</v>
      </c>
      <c r="AD276" s="52" t="s">
        <v>41</v>
      </c>
      <c r="AE276" s="52" t="s">
        <v>41</v>
      </c>
      <c r="AF276" s="52" t="s">
        <v>41</v>
      </c>
      <c r="AG276" s="175"/>
      <c r="AQ276" s="34">
        <f t="shared" si="255"/>
        <v>4696.6000000000004</v>
      </c>
      <c r="AR276" s="34">
        <f t="shared" si="256"/>
        <v>0</v>
      </c>
    </row>
    <row r="277" spans="1:44" s="161" customFormat="1" ht="15.75" outlineLevel="2" x14ac:dyDescent="0.25">
      <c r="A277" s="124" t="s">
        <v>385</v>
      </c>
      <c r="B277" s="63" t="s">
        <v>603</v>
      </c>
      <c r="C277" s="58">
        <v>4.5999999999999996</v>
      </c>
      <c r="D277" s="58">
        <f t="shared" ref="D277:D282" si="261">SUM(E277:G277)</f>
        <v>696.6</v>
      </c>
      <c r="E277" s="58">
        <v>0</v>
      </c>
      <c r="F277" s="58">
        <v>696.6</v>
      </c>
      <c r="G277" s="59">
        <v>0</v>
      </c>
      <c r="H277" s="58" t="s">
        <v>163</v>
      </c>
      <c r="I277" s="74">
        <f t="shared" ref="I277" si="262">N277+30</f>
        <v>44367</v>
      </c>
      <c r="J277" s="74" t="s">
        <v>495</v>
      </c>
      <c r="K277" s="74" t="s">
        <v>495</v>
      </c>
      <c r="L277" s="74" t="s">
        <v>495</v>
      </c>
      <c r="M277" s="74" t="s">
        <v>495</v>
      </c>
      <c r="N277" s="74">
        <v>44337</v>
      </c>
      <c r="O277" s="74"/>
      <c r="P277" s="74"/>
      <c r="Q277" s="74"/>
      <c r="R277" s="74"/>
      <c r="S277" s="74"/>
      <c r="T277" s="74" t="s">
        <v>41</v>
      </c>
      <c r="U277" s="74" t="s">
        <v>41</v>
      </c>
      <c r="V277" s="74" t="s">
        <v>41</v>
      </c>
      <c r="W277" s="74" t="s">
        <v>41</v>
      </c>
      <c r="X277" s="58"/>
      <c r="Y277" s="58"/>
      <c r="Z277" s="58"/>
      <c r="AA277" s="58"/>
      <c r="AB277" s="58"/>
      <c r="AC277" s="58"/>
      <c r="AD277" s="58"/>
      <c r="AE277" s="58"/>
      <c r="AF277" s="58"/>
      <c r="AG277" s="146" t="s">
        <v>504</v>
      </c>
      <c r="AQ277" s="34">
        <f t="shared" si="255"/>
        <v>696.6</v>
      </c>
      <c r="AR277" s="34">
        <f t="shared" si="256"/>
        <v>0</v>
      </c>
    </row>
    <row r="278" spans="1:44" s="149" customFormat="1" ht="15.75" outlineLevel="2" x14ac:dyDescent="0.25">
      <c r="A278" s="124" t="s">
        <v>387</v>
      </c>
      <c r="B278" s="63" t="s">
        <v>604</v>
      </c>
      <c r="C278" s="58">
        <v>2.5</v>
      </c>
      <c r="D278" s="58">
        <f t="shared" si="261"/>
        <v>900</v>
      </c>
      <c r="E278" s="58">
        <v>0</v>
      </c>
      <c r="F278" s="58">
        <v>900</v>
      </c>
      <c r="G278" s="59">
        <v>0</v>
      </c>
      <c r="H278" s="58" t="s">
        <v>214</v>
      </c>
      <c r="I278" s="74">
        <f>N278+31</f>
        <v>44375</v>
      </c>
      <c r="J278" s="74">
        <v>44256</v>
      </c>
      <c r="K278" s="74">
        <f>J278+10</f>
        <v>44266</v>
      </c>
      <c r="L278" s="74">
        <f>K278+7</f>
        <v>44273</v>
      </c>
      <c r="M278" s="74">
        <f>L278+11</f>
        <v>44284</v>
      </c>
      <c r="N278" s="82">
        <f t="shared" ref="N278:N282" si="263">M278+60</f>
        <v>44344</v>
      </c>
      <c r="O278" s="74"/>
      <c r="P278" s="74"/>
      <c r="Q278" s="74"/>
      <c r="R278" s="74"/>
      <c r="S278" s="74"/>
      <c r="T278" s="74" t="s">
        <v>41</v>
      </c>
      <c r="U278" s="74" t="s">
        <v>41</v>
      </c>
      <c r="V278" s="74" t="s">
        <v>41</v>
      </c>
      <c r="W278" s="74" t="s">
        <v>41</v>
      </c>
      <c r="X278" s="58"/>
      <c r="Y278" s="58"/>
      <c r="Z278" s="58"/>
      <c r="AA278" s="58"/>
      <c r="AB278" s="58"/>
      <c r="AC278" s="58"/>
      <c r="AD278" s="58"/>
      <c r="AE278" s="58"/>
      <c r="AF278" s="58"/>
      <c r="AG278" s="148" t="s">
        <v>506</v>
      </c>
      <c r="AQ278" s="34">
        <f t="shared" si="255"/>
        <v>900</v>
      </c>
      <c r="AR278" s="34">
        <f t="shared" si="256"/>
        <v>0</v>
      </c>
    </row>
    <row r="279" spans="1:44" s="161" customFormat="1" ht="31.5" outlineLevel="2" x14ac:dyDescent="0.25">
      <c r="A279" s="124" t="s">
        <v>389</v>
      </c>
      <c r="B279" s="57" t="s">
        <v>605</v>
      </c>
      <c r="C279" s="58">
        <v>3.2</v>
      </c>
      <c r="D279" s="58">
        <f t="shared" si="261"/>
        <v>1000</v>
      </c>
      <c r="E279" s="58">
        <v>0</v>
      </c>
      <c r="F279" s="58">
        <v>1000</v>
      </c>
      <c r="G279" s="59">
        <v>0</v>
      </c>
      <c r="H279" s="58" t="s">
        <v>214</v>
      </c>
      <c r="I279" s="74">
        <f t="shared" ref="I279:I282" si="264">N279+31</f>
        <v>44375</v>
      </c>
      <c r="J279" s="74">
        <v>44256</v>
      </c>
      <c r="K279" s="74">
        <f>J279+10</f>
        <v>44266</v>
      </c>
      <c r="L279" s="74">
        <f>K279+7</f>
        <v>44273</v>
      </c>
      <c r="M279" s="74">
        <f>L279+11</f>
        <v>44284</v>
      </c>
      <c r="N279" s="82">
        <f t="shared" si="263"/>
        <v>44344</v>
      </c>
      <c r="O279" s="74"/>
      <c r="P279" s="74"/>
      <c r="Q279" s="74"/>
      <c r="R279" s="74"/>
      <c r="S279" s="74"/>
      <c r="T279" s="74" t="s">
        <v>41</v>
      </c>
      <c r="U279" s="74" t="s">
        <v>41</v>
      </c>
      <c r="V279" s="74" t="s">
        <v>41</v>
      </c>
      <c r="W279" s="74" t="s">
        <v>41</v>
      </c>
      <c r="X279" s="58"/>
      <c r="Y279" s="58"/>
      <c r="Z279" s="58"/>
      <c r="AA279" s="58"/>
      <c r="AB279" s="58"/>
      <c r="AC279" s="58"/>
      <c r="AD279" s="58"/>
      <c r="AE279" s="58"/>
      <c r="AF279" s="58"/>
      <c r="AG279" s="146" t="s">
        <v>523</v>
      </c>
      <c r="AQ279" s="34">
        <f t="shared" si="255"/>
        <v>1000</v>
      </c>
      <c r="AR279" s="34">
        <f t="shared" si="256"/>
        <v>0</v>
      </c>
    </row>
    <row r="280" spans="1:44" s="149" customFormat="1" ht="15.75" outlineLevel="2" x14ac:dyDescent="0.25">
      <c r="A280" s="124" t="s">
        <v>391</v>
      </c>
      <c r="B280" s="63" t="s">
        <v>606</v>
      </c>
      <c r="C280" s="58">
        <v>1</v>
      </c>
      <c r="D280" s="58">
        <f t="shared" si="261"/>
        <v>700</v>
      </c>
      <c r="E280" s="58">
        <v>0</v>
      </c>
      <c r="F280" s="58">
        <v>700</v>
      </c>
      <c r="G280" s="59">
        <v>0</v>
      </c>
      <c r="H280" s="58" t="s">
        <v>214</v>
      </c>
      <c r="I280" s="74">
        <f t="shared" si="264"/>
        <v>44375</v>
      </c>
      <c r="J280" s="74">
        <v>44256</v>
      </c>
      <c r="K280" s="74">
        <f>J280+10</f>
        <v>44266</v>
      </c>
      <c r="L280" s="74">
        <f>K280+7</f>
        <v>44273</v>
      </c>
      <c r="M280" s="74">
        <f>L280+11</f>
        <v>44284</v>
      </c>
      <c r="N280" s="82">
        <f t="shared" si="263"/>
        <v>44344</v>
      </c>
      <c r="O280" s="74"/>
      <c r="P280" s="74"/>
      <c r="Q280" s="74"/>
      <c r="R280" s="74"/>
      <c r="S280" s="74"/>
      <c r="T280" s="74" t="s">
        <v>41</v>
      </c>
      <c r="U280" s="74" t="s">
        <v>41</v>
      </c>
      <c r="V280" s="74" t="s">
        <v>41</v>
      </c>
      <c r="W280" s="74" t="s">
        <v>41</v>
      </c>
      <c r="X280" s="58"/>
      <c r="Y280" s="58"/>
      <c r="Z280" s="58"/>
      <c r="AA280" s="58"/>
      <c r="AB280" s="58"/>
      <c r="AC280" s="58"/>
      <c r="AD280" s="58"/>
      <c r="AE280" s="58"/>
      <c r="AF280" s="58"/>
      <c r="AG280" s="148" t="s">
        <v>506</v>
      </c>
      <c r="AQ280" s="34">
        <f t="shared" si="255"/>
        <v>700</v>
      </c>
      <c r="AR280" s="34">
        <f t="shared" si="256"/>
        <v>0</v>
      </c>
    </row>
    <row r="281" spans="1:44" s="149" customFormat="1" ht="15.75" outlineLevel="2" x14ac:dyDescent="0.25">
      <c r="A281" s="124" t="s">
        <v>607</v>
      </c>
      <c r="B281" s="63" t="s">
        <v>608</v>
      </c>
      <c r="C281" s="58">
        <v>1</v>
      </c>
      <c r="D281" s="58">
        <f t="shared" si="261"/>
        <v>700</v>
      </c>
      <c r="E281" s="58">
        <v>0</v>
      </c>
      <c r="F281" s="58">
        <v>700</v>
      </c>
      <c r="G281" s="59">
        <v>0</v>
      </c>
      <c r="H281" s="58" t="s">
        <v>214</v>
      </c>
      <c r="I281" s="74">
        <f t="shared" si="264"/>
        <v>44375</v>
      </c>
      <c r="J281" s="74">
        <v>44256</v>
      </c>
      <c r="K281" s="74">
        <f>J281+10</f>
        <v>44266</v>
      </c>
      <c r="L281" s="74">
        <f>K281+7</f>
        <v>44273</v>
      </c>
      <c r="M281" s="74">
        <f>L281+11</f>
        <v>44284</v>
      </c>
      <c r="N281" s="82">
        <f t="shared" si="263"/>
        <v>44344</v>
      </c>
      <c r="O281" s="74"/>
      <c r="P281" s="74"/>
      <c r="Q281" s="74"/>
      <c r="R281" s="74"/>
      <c r="S281" s="74"/>
      <c r="T281" s="74" t="s">
        <v>41</v>
      </c>
      <c r="U281" s="74" t="s">
        <v>41</v>
      </c>
      <c r="V281" s="74" t="s">
        <v>41</v>
      </c>
      <c r="W281" s="74" t="s">
        <v>41</v>
      </c>
      <c r="X281" s="58"/>
      <c r="Y281" s="58"/>
      <c r="Z281" s="58"/>
      <c r="AA281" s="58"/>
      <c r="AB281" s="58"/>
      <c r="AC281" s="58"/>
      <c r="AD281" s="58"/>
      <c r="AE281" s="58"/>
      <c r="AF281" s="58"/>
      <c r="AG281" s="148" t="s">
        <v>506</v>
      </c>
      <c r="AQ281" s="34">
        <f t="shared" si="255"/>
        <v>700</v>
      </c>
      <c r="AR281" s="34">
        <f t="shared" si="256"/>
        <v>0</v>
      </c>
    </row>
    <row r="282" spans="1:44" s="149" customFormat="1" ht="31.5" outlineLevel="2" x14ac:dyDescent="0.25">
      <c r="A282" s="124" t="s">
        <v>609</v>
      </c>
      <c r="B282" s="88" t="s">
        <v>610</v>
      </c>
      <c r="C282" s="58">
        <v>0.5</v>
      </c>
      <c r="D282" s="58">
        <f t="shared" si="261"/>
        <v>700</v>
      </c>
      <c r="E282" s="58">
        <v>0</v>
      </c>
      <c r="F282" s="58">
        <v>700</v>
      </c>
      <c r="G282" s="59">
        <v>0</v>
      </c>
      <c r="H282" s="58" t="s">
        <v>214</v>
      </c>
      <c r="I282" s="74">
        <f t="shared" si="264"/>
        <v>44375</v>
      </c>
      <c r="J282" s="74">
        <v>44256</v>
      </c>
      <c r="K282" s="74">
        <f>J282+10</f>
        <v>44266</v>
      </c>
      <c r="L282" s="74">
        <f>K282+7</f>
        <v>44273</v>
      </c>
      <c r="M282" s="74">
        <f>L282+11</f>
        <v>44284</v>
      </c>
      <c r="N282" s="82">
        <f t="shared" si="263"/>
        <v>44344</v>
      </c>
      <c r="O282" s="74"/>
      <c r="P282" s="74"/>
      <c r="Q282" s="74"/>
      <c r="R282" s="74"/>
      <c r="S282" s="74"/>
      <c r="T282" s="74" t="s">
        <v>41</v>
      </c>
      <c r="U282" s="74" t="s">
        <v>41</v>
      </c>
      <c r="V282" s="74" t="s">
        <v>41</v>
      </c>
      <c r="W282" s="74" t="s">
        <v>41</v>
      </c>
      <c r="X282" s="58"/>
      <c r="Y282" s="58"/>
      <c r="Z282" s="58"/>
      <c r="AA282" s="58"/>
      <c r="AB282" s="58"/>
      <c r="AC282" s="58"/>
      <c r="AD282" s="58"/>
      <c r="AE282" s="58"/>
      <c r="AF282" s="58"/>
      <c r="AG282" s="148" t="s">
        <v>506</v>
      </c>
      <c r="AQ282" s="34">
        <f t="shared" si="255"/>
        <v>700</v>
      </c>
      <c r="AR282" s="34">
        <f t="shared" si="256"/>
        <v>0</v>
      </c>
    </row>
    <row r="283" spans="1:44" s="54" customFormat="1" ht="15.75" outlineLevel="1" x14ac:dyDescent="0.2">
      <c r="A283" s="29">
        <v>16</v>
      </c>
      <c r="B283" s="29" t="s">
        <v>393</v>
      </c>
      <c r="C283" s="31">
        <f>SUM(C284:C298)</f>
        <v>8.9</v>
      </c>
      <c r="D283" s="31">
        <f t="shared" ref="D283:G283" si="265">SUM(D284:D298)</f>
        <v>8551.93</v>
      </c>
      <c r="E283" s="31">
        <f t="shared" si="265"/>
        <v>0</v>
      </c>
      <c r="F283" s="31">
        <f t="shared" si="265"/>
        <v>8551.93</v>
      </c>
      <c r="G283" s="31">
        <f t="shared" si="265"/>
        <v>0</v>
      </c>
      <c r="H283" s="52" t="s">
        <v>41</v>
      </c>
      <c r="I283" s="72" t="s">
        <v>41</v>
      </c>
      <c r="J283" s="72" t="s">
        <v>41</v>
      </c>
      <c r="K283" s="72" t="s">
        <v>41</v>
      </c>
      <c r="L283" s="72" t="s">
        <v>41</v>
      </c>
      <c r="M283" s="72" t="s">
        <v>41</v>
      </c>
      <c r="N283" s="72" t="s">
        <v>41</v>
      </c>
      <c r="O283" s="52" t="s">
        <v>41</v>
      </c>
      <c r="P283" s="52" t="s">
        <v>41</v>
      </c>
      <c r="Q283" s="52" t="s">
        <v>41</v>
      </c>
      <c r="R283" s="52" t="s">
        <v>41</v>
      </c>
      <c r="S283" s="52" t="s">
        <v>41</v>
      </c>
      <c r="T283" s="52" t="s">
        <v>41</v>
      </c>
      <c r="U283" s="52" t="s">
        <v>41</v>
      </c>
      <c r="V283" s="52" t="s">
        <v>41</v>
      </c>
      <c r="W283" s="52" t="s">
        <v>41</v>
      </c>
      <c r="X283" s="52" t="s">
        <v>41</v>
      </c>
      <c r="Y283" s="52" t="s">
        <v>41</v>
      </c>
      <c r="Z283" s="52" t="s">
        <v>41</v>
      </c>
      <c r="AA283" s="52" t="s">
        <v>41</v>
      </c>
      <c r="AB283" s="52" t="s">
        <v>41</v>
      </c>
      <c r="AC283" s="52" t="s">
        <v>41</v>
      </c>
      <c r="AD283" s="52" t="s">
        <v>41</v>
      </c>
      <c r="AE283" s="52" t="s">
        <v>41</v>
      </c>
      <c r="AF283" s="52" t="s">
        <v>41</v>
      </c>
      <c r="AG283" s="102"/>
      <c r="AQ283" s="34">
        <f t="shared" si="255"/>
        <v>8551.93</v>
      </c>
      <c r="AR283" s="34">
        <f t="shared" si="256"/>
        <v>0</v>
      </c>
    </row>
    <row r="284" spans="1:44" s="167" customFormat="1" ht="15.75" outlineLevel="2" x14ac:dyDescent="0.2">
      <c r="A284" s="124" t="s">
        <v>394</v>
      </c>
      <c r="B284" s="63" t="s">
        <v>611</v>
      </c>
      <c r="C284" s="58">
        <v>0</v>
      </c>
      <c r="D284" s="58">
        <f t="shared" ref="D284:D298" si="266">SUM(E284:G284)</f>
        <v>670</v>
      </c>
      <c r="E284" s="58">
        <v>0</v>
      </c>
      <c r="F284" s="58">
        <v>670</v>
      </c>
      <c r="G284" s="59">
        <v>0</v>
      </c>
      <c r="H284" s="58" t="s">
        <v>163</v>
      </c>
      <c r="I284" s="74">
        <f t="shared" ref="I284:I294" si="267">N284+30</f>
        <v>44367</v>
      </c>
      <c r="J284" s="74" t="s">
        <v>495</v>
      </c>
      <c r="K284" s="74" t="s">
        <v>495</v>
      </c>
      <c r="L284" s="74" t="s">
        <v>495</v>
      </c>
      <c r="M284" s="74" t="s">
        <v>495</v>
      </c>
      <c r="N284" s="74">
        <v>44337</v>
      </c>
      <c r="O284" s="74"/>
      <c r="P284" s="74"/>
      <c r="Q284" s="74"/>
      <c r="R284" s="74"/>
      <c r="S284" s="74"/>
      <c r="T284" s="74" t="s">
        <v>41</v>
      </c>
      <c r="U284" s="74" t="s">
        <v>41</v>
      </c>
      <c r="V284" s="74" t="s">
        <v>41</v>
      </c>
      <c r="W284" s="74" t="s">
        <v>41</v>
      </c>
      <c r="X284" s="58"/>
      <c r="Y284" s="58"/>
      <c r="Z284" s="58"/>
      <c r="AA284" s="58"/>
      <c r="AB284" s="58"/>
      <c r="AC284" s="58"/>
      <c r="AD284" s="58"/>
      <c r="AE284" s="58"/>
      <c r="AF284" s="58"/>
      <c r="AG284" s="146" t="s">
        <v>504</v>
      </c>
      <c r="AQ284" s="34">
        <f t="shared" si="255"/>
        <v>670</v>
      </c>
      <c r="AR284" s="34">
        <f t="shared" si="256"/>
        <v>0</v>
      </c>
    </row>
    <row r="285" spans="1:44" s="147" customFormat="1" ht="15.75" outlineLevel="2" x14ac:dyDescent="0.2">
      <c r="A285" s="124" t="s">
        <v>396</v>
      </c>
      <c r="B285" s="57" t="s">
        <v>612</v>
      </c>
      <c r="C285" s="58">
        <v>0</v>
      </c>
      <c r="D285" s="58">
        <f t="shared" si="266"/>
        <v>520.49</v>
      </c>
      <c r="E285" s="58">
        <v>0</v>
      </c>
      <c r="F285" s="58">
        <v>520.49</v>
      </c>
      <c r="G285" s="59">
        <v>0</v>
      </c>
      <c r="H285" s="58" t="s">
        <v>163</v>
      </c>
      <c r="I285" s="74">
        <f t="shared" si="267"/>
        <v>44367</v>
      </c>
      <c r="J285" s="74" t="s">
        <v>503</v>
      </c>
      <c r="K285" s="74" t="s">
        <v>503</v>
      </c>
      <c r="L285" s="74" t="s">
        <v>503</v>
      </c>
      <c r="M285" s="74" t="s">
        <v>503</v>
      </c>
      <c r="N285" s="74">
        <v>44337</v>
      </c>
      <c r="O285" s="74"/>
      <c r="P285" s="74"/>
      <c r="Q285" s="74"/>
      <c r="R285" s="74"/>
      <c r="S285" s="74"/>
      <c r="T285" s="74" t="s">
        <v>41</v>
      </c>
      <c r="U285" s="74" t="s">
        <v>41</v>
      </c>
      <c r="V285" s="74" t="s">
        <v>41</v>
      </c>
      <c r="W285" s="74" t="s">
        <v>41</v>
      </c>
      <c r="X285" s="58"/>
      <c r="Y285" s="58"/>
      <c r="Z285" s="58"/>
      <c r="AA285" s="58"/>
      <c r="AB285" s="58"/>
      <c r="AC285" s="58"/>
      <c r="AD285" s="58"/>
      <c r="AE285" s="58"/>
      <c r="AF285" s="58"/>
      <c r="AG285" s="146" t="s">
        <v>504</v>
      </c>
      <c r="AQ285" s="34">
        <f t="shared" si="255"/>
        <v>520.49</v>
      </c>
      <c r="AR285" s="34">
        <f t="shared" si="256"/>
        <v>0</v>
      </c>
    </row>
    <row r="286" spans="1:44" s="147" customFormat="1" ht="15.75" outlineLevel="2" x14ac:dyDescent="0.2">
      <c r="A286" s="124" t="s">
        <v>399</v>
      </c>
      <c r="B286" s="57" t="s">
        <v>613</v>
      </c>
      <c r="C286" s="58">
        <v>0</v>
      </c>
      <c r="D286" s="58">
        <f t="shared" si="266"/>
        <v>553.89</v>
      </c>
      <c r="E286" s="58">
        <v>0</v>
      </c>
      <c r="F286" s="58">
        <v>553.89</v>
      </c>
      <c r="G286" s="59">
        <v>0</v>
      </c>
      <c r="H286" s="58" t="s">
        <v>163</v>
      </c>
      <c r="I286" s="74">
        <f t="shared" si="267"/>
        <v>44370</v>
      </c>
      <c r="J286" s="74" t="s">
        <v>503</v>
      </c>
      <c r="K286" s="74" t="s">
        <v>503</v>
      </c>
      <c r="L286" s="74" t="s">
        <v>503</v>
      </c>
      <c r="M286" s="74" t="s">
        <v>503</v>
      </c>
      <c r="N286" s="74">
        <v>44340</v>
      </c>
      <c r="O286" s="74"/>
      <c r="P286" s="74"/>
      <c r="Q286" s="74"/>
      <c r="R286" s="74"/>
      <c r="S286" s="74"/>
      <c r="T286" s="74" t="s">
        <v>41</v>
      </c>
      <c r="U286" s="74" t="s">
        <v>41</v>
      </c>
      <c r="V286" s="74" t="s">
        <v>41</v>
      </c>
      <c r="W286" s="74" t="s">
        <v>41</v>
      </c>
      <c r="X286" s="58"/>
      <c r="Y286" s="58"/>
      <c r="Z286" s="58"/>
      <c r="AA286" s="58"/>
      <c r="AB286" s="58"/>
      <c r="AC286" s="58"/>
      <c r="AD286" s="58"/>
      <c r="AE286" s="58"/>
      <c r="AF286" s="58"/>
      <c r="AG286" s="146" t="s">
        <v>504</v>
      </c>
      <c r="AQ286" s="34">
        <f t="shared" si="255"/>
        <v>553.89</v>
      </c>
      <c r="AR286" s="34">
        <f t="shared" si="256"/>
        <v>0</v>
      </c>
    </row>
    <row r="287" spans="1:44" s="147" customFormat="1" ht="15.75" outlineLevel="2" x14ac:dyDescent="0.2">
      <c r="A287" s="124" t="s">
        <v>401</v>
      </c>
      <c r="B287" s="57" t="s">
        <v>614</v>
      </c>
      <c r="C287" s="58">
        <v>0</v>
      </c>
      <c r="D287" s="58">
        <f t="shared" si="266"/>
        <v>553.89</v>
      </c>
      <c r="E287" s="58">
        <v>0</v>
      </c>
      <c r="F287" s="58">
        <v>553.89</v>
      </c>
      <c r="G287" s="59">
        <v>0</v>
      </c>
      <c r="H287" s="58" t="s">
        <v>163</v>
      </c>
      <c r="I287" s="74">
        <f t="shared" si="267"/>
        <v>44370</v>
      </c>
      <c r="J287" s="74" t="s">
        <v>503</v>
      </c>
      <c r="K287" s="74" t="s">
        <v>503</v>
      </c>
      <c r="L287" s="74" t="s">
        <v>503</v>
      </c>
      <c r="M287" s="74" t="s">
        <v>503</v>
      </c>
      <c r="N287" s="74">
        <v>44340</v>
      </c>
      <c r="O287" s="74"/>
      <c r="P287" s="74"/>
      <c r="Q287" s="74"/>
      <c r="R287" s="74"/>
      <c r="S287" s="74"/>
      <c r="T287" s="74" t="s">
        <v>41</v>
      </c>
      <c r="U287" s="74" t="s">
        <v>41</v>
      </c>
      <c r="V287" s="74" t="s">
        <v>41</v>
      </c>
      <c r="W287" s="74" t="s">
        <v>41</v>
      </c>
      <c r="X287" s="58"/>
      <c r="Y287" s="58"/>
      <c r="Z287" s="58"/>
      <c r="AA287" s="58"/>
      <c r="AB287" s="58"/>
      <c r="AC287" s="58"/>
      <c r="AD287" s="58"/>
      <c r="AE287" s="58"/>
      <c r="AF287" s="58"/>
      <c r="AG287" s="146" t="s">
        <v>504</v>
      </c>
      <c r="AQ287" s="34">
        <f t="shared" si="255"/>
        <v>553.89</v>
      </c>
      <c r="AR287" s="34">
        <f t="shared" si="256"/>
        <v>0</v>
      </c>
    </row>
    <row r="288" spans="1:44" s="147" customFormat="1" ht="15.75" outlineLevel="2" x14ac:dyDescent="0.2">
      <c r="A288" s="124" t="s">
        <v>403</v>
      </c>
      <c r="B288" s="57" t="s">
        <v>615</v>
      </c>
      <c r="C288" s="58">
        <v>0</v>
      </c>
      <c r="D288" s="58">
        <f t="shared" si="266"/>
        <v>531.62</v>
      </c>
      <c r="E288" s="58">
        <v>0</v>
      </c>
      <c r="F288" s="58">
        <v>531.62</v>
      </c>
      <c r="G288" s="59">
        <v>0</v>
      </c>
      <c r="H288" s="58" t="s">
        <v>163</v>
      </c>
      <c r="I288" s="74">
        <f t="shared" si="267"/>
        <v>44370</v>
      </c>
      <c r="J288" s="74" t="s">
        <v>503</v>
      </c>
      <c r="K288" s="74" t="s">
        <v>503</v>
      </c>
      <c r="L288" s="74" t="s">
        <v>503</v>
      </c>
      <c r="M288" s="74" t="s">
        <v>503</v>
      </c>
      <c r="N288" s="74">
        <v>44340</v>
      </c>
      <c r="O288" s="74"/>
      <c r="P288" s="74"/>
      <c r="Q288" s="74"/>
      <c r="R288" s="74"/>
      <c r="S288" s="74"/>
      <c r="T288" s="74" t="s">
        <v>41</v>
      </c>
      <c r="U288" s="74" t="s">
        <v>41</v>
      </c>
      <c r="V288" s="74" t="s">
        <v>41</v>
      </c>
      <c r="W288" s="74" t="s">
        <v>41</v>
      </c>
      <c r="X288" s="58"/>
      <c r="Y288" s="58"/>
      <c r="Z288" s="58"/>
      <c r="AA288" s="58"/>
      <c r="AB288" s="58"/>
      <c r="AC288" s="58"/>
      <c r="AD288" s="58"/>
      <c r="AE288" s="58"/>
      <c r="AF288" s="58"/>
      <c r="AG288" s="146" t="s">
        <v>504</v>
      </c>
      <c r="AQ288" s="34">
        <f t="shared" si="255"/>
        <v>531.62</v>
      </c>
      <c r="AR288" s="34">
        <f t="shared" si="256"/>
        <v>0</v>
      </c>
    </row>
    <row r="289" spans="1:236" s="147" customFormat="1" ht="15.75" outlineLevel="2" x14ac:dyDescent="0.2">
      <c r="A289" s="124" t="s">
        <v>405</v>
      </c>
      <c r="B289" s="57" t="s">
        <v>616</v>
      </c>
      <c r="C289" s="58">
        <v>0</v>
      </c>
      <c r="D289" s="58">
        <f t="shared" si="266"/>
        <v>505.09</v>
      </c>
      <c r="E289" s="58">
        <v>0</v>
      </c>
      <c r="F289" s="58">
        <v>505.09</v>
      </c>
      <c r="G289" s="59">
        <v>0</v>
      </c>
      <c r="H289" s="58" t="s">
        <v>163</v>
      </c>
      <c r="I289" s="74">
        <f t="shared" si="267"/>
        <v>44370</v>
      </c>
      <c r="J289" s="74" t="s">
        <v>503</v>
      </c>
      <c r="K289" s="74" t="s">
        <v>503</v>
      </c>
      <c r="L289" s="74" t="s">
        <v>503</v>
      </c>
      <c r="M289" s="74" t="s">
        <v>503</v>
      </c>
      <c r="N289" s="74">
        <v>44340</v>
      </c>
      <c r="O289" s="74"/>
      <c r="P289" s="74"/>
      <c r="Q289" s="74"/>
      <c r="R289" s="74"/>
      <c r="S289" s="74"/>
      <c r="T289" s="74" t="s">
        <v>41</v>
      </c>
      <c r="U289" s="74" t="s">
        <v>41</v>
      </c>
      <c r="V289" s="74" t="s">
        <v>41</v>
      </c>
      <c r="W289" s="74" t="s">
        <v>41</v>
      </c>
      <c r="X289" s="58"/>
      <c r="Y289" s="58"/>
      <c r="Z289" s="58"/>
      <c r="AA289" s="58"/>
      <c r="AB289" s="58"/>
      <c r="AC289" s="58"/>
      <c r="AD289" s="58"/>
      <c r="AE289" s="58"/>
      <c r="AF289" s="58"/>
      <c r="AG289" s="146" t="s">
        <v>504</v>
      </c>
      <c r="AQ289" s="34">
        <f t="shared" si="255"/>
        <v>505.09</v>
      </c>
      <c r="AR289" s="34">
        <f t="shared" si="256"/>
        <v>0</v>
      </c>
    </row>
    <row r="290" spans="1:236" s="147" customFormat="1" ht="15.75" outlineLevel="2" x14ac:dyDescent="0.2">
      <c r="A290" s="124" t="s">
        <v>407</v>
      </c>
      <c r="B290" s="57" t="s">
        <v>617</v>
      </c>
      <c r="C290" s="58">
        <v>0</v>
      </c>
      <c r="D290" s="58">
        <f t="shared" si="266"/>
        <v>490</v>
      </c>
      <c r="E290" s="58">
        <v>0</v>
      </c>
      <c r="F290" s="58">
        <v>490</v>
      </c>
      <c r="G290" s="59">
        <v>0</v>
      </c>
      <c r="H290" s="58" t="s">
        <v>214</v>
      </c>
      <c r="I290" s="74">
        <f t="shared" ref="I290" si="268">N290+31</f>
        <v>44375</v>
      </c>
      <c r="J290" s="74">
        <v>44257</v>
      </c>
      <c r="K290" s="74">
        <f>J290+10</f>
        <v>44267</v>
      </c>
      <c r="L290" s="74">
        <f>K290+7</f>
        <v>44274</v>
      </c>
      <c r="M290" s="74">
        <f>L290+10</f>
        <v>44284</v>
      </c>
      <c r="N290" s="82">
        <f t="shared" ref="N290" si="269">M290+60</f>
        <v>44344</v>
      </c>
      <c r="O290" s="74"/>
      <c r="P290" s="74"/>
      <c r="Q290" s="74"/>
      <c r="R290" s="74"/>
      <c r="S290" s="74"/>
      <c r="T290" s="74" t="s">
        <v>41</v>
      </c>
      <c r="U290" s="74" t="s">
        <v>41</v>
      </c>
      <c r="V290" s="74" t="s">
        <v>41</v>
      </c>
      <c r="W290" s="74" t="s">
        <v>41</v>
      </c>
      <c r="X290" s="58"/>
      <c r="Y290" s="58"/>
      <c r="Z290" s="58"/>
      <c r="AA290" s="58"/>
      <c r="AB290" s="58"/>
      <c r="AC290" s="58"/>
      <c r="AD290" s="58"/>
      <c r="AE290" s="58"/>
      <c r="AF290" s="58"/>
      <c r="AG290" s="146" t="s">
        <v>523</v>
      </c>
      <c r="AQ290" s="34">
        <f t="shared" si="255"/>
        <v>490</v>
      </c>
      <c r="AR290" s="34">
        <f t="shared" si="256"/>
        <v>0</v>
      </c>
    </row>
    <row r="291" spans="1:236" s="161" customFormat="1" ht="31.5" outlineLevel="2" x14ac:dyDescent="0.25">
      <c r="A291" s="124" t="s">
        <v>409</v>
      </c>
      <c r="B291" s="63" t="s">
        <v>618</v>
      </c>
      <c r="C291" s="58">
        <v>0.8</v>
      </c>
      <c r="D291" s="58">
        <f t="shared" si="266"/>
        <v>554.29999999999995</v>
      </c>
      <c r="E291" s="58">
        <v>0</v>
      </c>
      <c r="F291" s="58">
        <v>554.29999999999995</v>
      </c>
      <c r="G291" s="59">
        <v>0</v>
      </c>
      <c r="H291" s="58" t="s">
        <v>163</v>
      </c>
      <c r="I291" s="74">
        <f t="shared" si="267"/>
        <v>44371</v>
      </c>
      <c r="J291" s="74" t="s">
        <v>495</v>
      </c>
      <c r="K291" s="74" t="s">
        <v>495</v>
      </c>
      <c r="L291" s="74" t="s">
        <v>495</v>
      </c>
      <c r="M291" s="74" t="s">
        <v>495</v>
      </c>
      <c r="N291" s="74">
        <v>44341</v>
      </c>
      <c r="O291" s="74"/>
      <c r="P291" s="74"/>
      <c r="Q291" s="74"/>
      <c r="R291" s="74"/>
      <c r="S291" s="74"/>
      <c r="T291" s="74" t="s">
        <v>41</v>
      </c>
      <c r="U291" s="74" t="s">
        <v>41</v>
      </c>
      <c r="V291" s="74" t="s">
        <v>41</v>
      </c>
      <c r="W291" s="74" t="s">
        <v>41</v>
      </c>
      <c r="X291" s="58"/>
      <c r="Y291" s="58"/>
      <c r="Z291" s="58"/>
      <c r="AA291" s="58"/>
      <c r="AB291" s="58"/>
      <c r="AC291" s="58"/>
      <c r="AD291" s="58"/>
      <c r="AE291" s="58"/>
      <c r="AF291" s="58"/>
      <c r="AG291" s="146" t="s">
        <v>504</v>
      </c>
      <c r="AQ291" s="34">
        <f t="shared" si="255"/>
        <v>554.29999999999995</v>
      </c>
      <c r="AR291" s="34">
        <f t="shared" si="256"/>
        <v>0</v>
      </c>
    </row>
    <row r="292" spans="1:236" s="161" customFormat="1" ht="15.75" outlineLevel="2" x14ac:dyDescent="0.25">
      <c r="A292" s="124" t="s">
        <v>411</v>
      </c>
      <c r="B292" s="63" t="s">
        <v>619</v>
      </c>
      <c r="C292" s="58">
        <v>0.1</v>
      </c>
      <c r="D292" s="58">
        <f t="shared" si="266"/>
        <v>544.95000000000005</v>
      </c>
      <c r="E292" s="58">
        <v>0</v>
      </c>
      <c r="F292" s="58">
        <v>544.95000000000005</v>
      </c>
      <c r="G292" s="59">
        <v>0</v>
      </c>
      <c r="H292" s="58" t="s">
        <v>163</v>
      </c>
      <c r="I292" s="74">
        <f t="shared" si="267"/>
        <v>44371</v>
      </c>
      <c r="J292" s="74" t="s">
        <v>495</v>
      </c>
      <c r="K292" s="74" t="s">
        <v>495</v>
      </c>
      <c r="L292" s="74" t="s">
        <v>495</v>
      </c>
      <c r="M292" s="74" t="s">
        <v>495</v>
      </c>
      <c r="N292" s="74">
        <v>44341</v>
      </c>
      <c r="O292" s="74"/>
      <c r="P292" s="74"/>
      <c r="Q292" s="74"/>
      <c r="R292" s="74"/>
      <c r="S292" s="74"/>
      <c r="T292" s="74" t="s">
        <v>41</v>
      </c>
      <c r="U292" s="74" t="s">
        <v>41</v>
      </c>
      <c r="V292" s="74" t="s">
        <v>41</v>
      </c>
      <c r="W292" s="74" t="s">
        <v>41</v>
      </c>
      <c r="X292" s="58"/>
      <c r="Y292" s="58"/>
      <c r="Z292" s="58"/>
      <c r="AA292" s="58"/>
      <c r="AB292" s="58"/>
      <c r="AC292" s="58"/>
      <c r="AD292" s="58"/>
      <c r="AE292" s="58"/>
      <c r="AF292" s="58"/>
      <c r="AG292" s="146" t="s">
        <v>504</v>
      </c>
      <c r="AQ292" s="34">
        <f t="shared" si="255"/>
        <v>544.95000000000005</v>
      </c>
      <c r="AR292" s="34">
        <f t="shared" si="256"/>
        <v>0</v>
      </c>
    </row>
    <row r="293" spans="1:236" s="161" customFormat="1" ht="15.75" outlineLevel="2" x14ac:dyDescent="0.25">
      <c r="A293" s="124" t="s">
        <v>413</v>
      </c>
      <c r="B293" s="63" t="s">
        <v>620</v>
      </c>
      <c r="C293" s="58">
        <v>1.5</v>
      </c>
      <c r="D293" s="58">
        <f t="shared" si="266"/>
        <v>626.85</v>
      </c>
      <c r="E293" s="58">
        <v>0</v>
      </c>
      <c r="F293" s="58">
        <v>626.85</v>
      </c>
      <c r="G293" s="59">
        <v>0</v>
      </c>
      <c r="H293" s="58" t="s">
        <v>163</v>
      </c>
      <c r="I293" s="74">
        <f t="shared" si="267"/>
        <v>44372</v>
      </c>
      <c r="J293" s="74" t="s">
        <v>495</v>
      </c>
      <c r="K293" s="74" t="s">
        <v>495</v>
      </c>
      <c r="L293" s="74" t="s">
        <v>495</v>
      </c>
      <c r="M293" s="74" t="s">
        <v>495</v>
      </c>
      <c r="N293" s="74">
        <v>44342</v>
      </c>
      <c r="O293" s="74"/>
      <c r="P293" s="74"/>
      <c r="Q293" s="74"/>
      <c r="R293" s="74"/>
      <c r="S293" s="74"/>
      <c r="T293" s="74" t="s">
        <v>41</v>
      </c>
      <c r="U293" s="74" t="s">
        <v>41</v>
      </c>
      <c r="V293" s="74" t="s">
        <v>41</v>
      </c>
      <c r="W293" s="74" t="s">
        <v>41</v>
      </c>
      <c r="X293" s="58"/>
      <c r="Y293" s="58"/>
      <c r="Z293" s="58"/>
      <c r="AA293" s="58"/>
      <c r="AB293" s="58"/>
      <c r="AC293" s="58"/>
      <c r="AD293" s="58"/>
      <c r="AE293" s="58"/>
      <c r="AF293" s="58"/>
      <c r="AG293" s="146" t="s">
        <v>504</v>
      </c>
      <c r="AQ293" s="34">
        <f t="shared" si="255"/>
        <v>626.85</v>
      </c>
      <c r="AR293" s="34">
        <f t="shared" si="256"/>
        <v>0</v>
      </c>
    </row>
    <row r="294" spans="1:236" s="161" customFormat="1" ht="15.75" outlineLevel="2" x14ac:dyDescent="0.25">
      <c r="A294" s="124" t="s">
        <v>415</v>
      </c>
      <c r="B294" s="63" t="s">
        <v>621</v>
      </c>
      <c r="C294" s="58">
        <v>0.5</v>
      </c>
      <c r="D294" s="58">
        <f t="shared" si="266"/>
        <v>500.85</v>
      </c>
      <c r="E294" s="58">
        <v>0</v>
      </c>
      <c r="F294" s="58">
        <v>500.85</v>
      </c>
      <c r="G294" s="59">
        <v>0</v>
      </c>
      <c r="H294" s="58" t="s">
        <v>163</v>
      </c>
      <c r="I294" s="74">
        <f t="shared" si="267"/>
        <v>44372</v>
      </c>
      <c r="J294" s="74" t="s">
        <v>495</v>
      </c>
      <c r="K294" s="74" t="s">
        <v>495</v>
      </c>
      <c r="L294" s="74" t="s">
        <v>495</v>
      </c>
      <c r="M294" s="74" t="s">
        <v>495</v>
      </c>
      <c r="N294" s="74">
        <v>44342</v>
      </c>
      <c r="O294" s="74"/>
      <c r="P294" s="74"/>
      <c r="Q294" s="74"/>
      <c r="R294" s="74"/>
      <c r="S294" s="74"/>
      <c r="T294" s="74" t="s">
        <v>41</v>
      </c>
      <c r="U294" s="74" t="s">
        <v>41</v>
      </c>
      <c r="V294" s="74" t="s">
        <v>41</v>
      </c>
      <c r="W294" s="74" t="s">
        <v>41</v>
      </c>
      <c r="X294" s="58"/>
      <c r="Y294" s="58"/>
      <c r="Z294" s="58"/>
      <c r="AA294" s="58"/>
      <c r="AB294" s="58"/>
      <c r="AC294" s="58"/>
      <c r="AD294" s="58"/>
      <c r="AE294" s="58"/>
      <c r="AF294" s="58"/>
      <c r="AG294" s="146" t="s">
        <v>504</v>
      </c>
      <c r="AQ294" s="34">
        <f t="shared" si="255"/>
        <v>500.85</v>
      </c>
      <c r="AR294" s="34">
        <f t="shared" si="256"/>
        <v>0</v>
      </c>
    </row>
    <row r="295" spans="1:236" s="149" customFormat="1" ht="15.75" outlineLevel="2" x14ac:dyDescent="0.25">
      <c r="A295" s="124" t="s">
        <v>417</v>
      </c>
      <c r="B295" s="63" t="s">
        <v>622</v>
      </c>
      <c r="C295" s="58">
        <v>1</v>
      </c>
      <c r="D295" s="58">
        <f t="shared" si="266"/>
        <v>600</v>
      </c>
      <c r="E295" s="58">
        <v>0</v>
      </c>
      <c r="F295" s="58">
        <v>600</v>
      </c>
      <c r="G295" s="59">
        <v>0</v>
      </c>
      <c r="H295" s="58" t="s">
        <v>214</v>
      </c>
      <c r="I295" s="74">
        <f t="shared" ref="I295:I298" si="270">N295+31</f>
        <v>44375</v>
      </c>
      <c r="J295" s="74">
        <v>44257</v>
      </c>
      <c r="K295" s="74">
        <f>J295+10</f>
        <v>44267</v>
      </c>
      <c r="L295" s="74">
        <f>K295+7</f>
        <v>44274</v>
      </c>
      <c r="M295" s="74">
        <f>L295+10</f>
        <v>44284</v>
      </c>
      <c r="N295" s="82">
        <f t="shared" ref="N295:N298" si="271">M295+60</f>
        <v>44344</v>
      </c>
      <c r="O295" s="74"/>
      <c r="P295" s="74"/>
      <c r="Q295" s="74"/>
      <c r="R295" s="74"/>
      <c r="S295" s="74"/>
      <c r="T295" s="74" t="s">
        <v>41</v>
      </c>
      <c r="U295" s="74" t="s">
        <v>41</v>
      </c>
      <c r="V295" s="74" t="s">
        <v>41</v>
      </c>
      <c r="W295" s="74" t="s">
        <v>41</v>
      </c>
      <c r="X295" s="58"/>
      <c r="Y295" s="58"/>
      <c r="Z295" s="58"/>
      <c r="AA295" s="58"/>
      <c r="AB295" s="58"/>
      <c r="AC295" s="58"/>
      <c r="AD295" s="58"/>
      <c r="AE295" s="58"/>
      <c r="AF295" s="58"/>
      <c r="AG295" s="148" t="s">
        <v>506</v>
      </c>
      <c r="AQ295" s="34">
        <f t="shared" si="255"/>
        <v>600</v>
      </c>
      <c r="AR295" s="34">
        <f t="shared" si="256"/>
        <v>0</v>
      </c>
    </row>
    <row r="296" spans="1:236" s="149" customFormat="1" ht="15.75" outlineLevel="2" x14ac:dyDescent="0.25">
      <c r="A296" s="124" t="s">
        <v>419</v>
      </c>
      <c r="B296" s="63" t="s">
        <v>623</v>
      </c>
      <c r="C296" s="58">
        <v>5</v>
      </c>
      <c r="D296" s="58">
        <f t="shared" si="266"/>
        <v>600</v>
      </c>
      <c r="E296" s="58">
        <v>0</v>
      </c>
      <c r="F296" s="58">
        <v>600</v>
      </c>
      <c r="G296" s="59">
        <v>0</v>
      </c>
      <c r="H296" s="58" t="s">
        <v>214</v>
      </c>
      <c r="I296" s="74">
        <f t="shared" si="270"/>
        <v>44375</v>
      </c>
      <c r="J296" s="74">
        <v>44257</v>
      </c>
      <c r="K296" s="74">
        <f>J296+10</f>
        <v>44267</v>
      </c>
      <c r="L296" s="74">
        <f>K296+7</f>
        <v>44274</v>
      </c>
      <c r="M296" s="74">
        <f>L296+10</f>
        <v>44284</v>
      </c>
      <c r="N296" s="82">
        <f t="shared" si="271"/>
        <v>44344</v>
      </c>
      <c r="O296" s="74"/>
      <c r="P296" s="74"/>
      <c r="Q296" s="74"/>
      <c r="R296" s="74"/>
      <c r="S296" s="74"/>
      <c r="T296" s="74" t="s">
        <v>41</v>
      </c>
      <c r="U296" s="74" t="s">
        <v>41</v>
      </c>
      <c r="V296" s="74" t="s">
        <v>41</v>
      </c>
      <c r="W296" s="74" t="s">
        <v>41</v>
      </c>
      <c r="X296" s="58"/>
      <c r="Y296" s="58"/>
      <c r="Z296" s="58"/>
      <c r="AA296" s="58"/>
      <c r="AB296" s="58"/>
      <c r="AC296" s="58"/>
      <c r="AD296" s="58"/>
      <c r="AE296" s="58"/>
      <c r="AF296" s="58"/>
      <c r="AG296" s="148" t="s">
        <v>506</v>
      </c>
      <c r="AQ296" s="34">
        <f t="shared" si="255"/>
        <v>600</v>
      </c>
      <c r="AR296" s="34">
        <f t="shared" si="256"/>
        <v>0</v>
      </c>
    </row>
    <row r="297" spans="1:236" s="149" customFormat="1" ht="15.75" outlineLevel="2" x14ac:dyDescent="0.25">
      <c r="A297" s="124" t="s">
        <v>421</v>
      </c>
      <c r="B297" s="88" t="s">
        <v>624</v>
      </c>
      <c r="C297" s="58">
        <v>0</v>
      </c>
      <c r="D297" s="58">
        <f t="shared" si="266"/>
        <v>600</v>
      </c>
      <c r="E297" s="58">
        <v>0</v>
      </c>
      <c r="F297" s="58">
        <v>600</v>
      </c>
      <c r="G297" s="59">
        <v>0</v>
      </c>
      <c r="H297" s="58" t="s">
        <v>214</v>
      </c>
      <c r="I297" s="74">
        <f t="shared" si="270"/>
        <v>44375</v>
      </c>
      <c r="J297" s="74">
        <v>44257</v>
      </c>
      <c r="K297" s="74">
        <f>J297+10</f>
        <v>44267</v>
      </c>
      <c r="L297" s="74">
        <f>K297+7</f>
        <v>44274</v>
      </c>
      <c r="M297" s="74">
        <f>L297+10</f>
        <v>44284</v>
      </c>
      <c r="N297" s="82">
        <f t="shared" si="271"/>
        <v>44344</v>
      </c>
      <c r="O297" s="74"/>
      <c r="P297" s="74"/>
      <c r="Q297" s="74"/>
      <c r="R297" s="74"/>
      <c r="S297" s="74"/>
      <c r="T297" s="74" t="s">
        <v>41</v>
      </c>
      <c r="U297" s="74" t="s">
        <v>41</v>
      </c>
      <c r="V297" s="74" t="s">
        <v>41</v>
      </c>
      <c r="W297" s="74" t="s">
        <v>41</v>
      </c>
      <c r="X297" s="58"/>
      <c r="Y297" s="58"/>
      <c r="Z297" s="58"/>
      <c r="AA297" s="58"/>
      <c r="AB297" s="58"/>
      <c r="AC297" s="58"/>
      <c r="AD297" s="58"/>
      <c r="AE297" s="58"/>
      <c r="AF297" s="58"/>
      <c r="AG297" s="148" t="s">
        <v>506</v>
      </c>
      <c r="AQ297" s="34">
        <f t="shared" si="255"/>
        <v>600</v>
      </c>
      <c r="AR297" s="34">
        <f t="shared" si="256"/>
        <v>0</v>
      </c>
    </row>
    <row r="298" spans="1:236" s="149" customFormat="1" ht="31.5" outlineLevel="2" x14ac:dyDescent="0.25">
      <c r="A298" s="124" t="s">
        <v>423</v>
      </c>
      <c r="B298" s="105" t="s">
        <v>625</v>
      </c>
      <c r="C298" s="58">
        <v>0</v>
      </c>
      <c r="D298" s="58">
        <f t="shared" si="266"/>
        <v>700</v>
      </c>
      <c r="E298" s="58">
        <v>0</v>
      </c>
      <c r="F298" s="58">
        <v>700</v>
      </c>
      <c r="G298" s="59">
        <v>0</v>
      </c>
      <c r="H298" s="58" t="s">
        <v>214</v>
      </c>
      <c r="I298" s="74">
        <f t="shared" si="270"/>
        <v>44375</v>
      </c>
      <c r="J298" s="74">
        <v>44257</v>
      </c>
      <c r="K298" s="74">
        <f>J298+10</f>
        <v>44267</v>
      </c>
      <c r="L298" s="74">
        <f>K298+7</f>
        <v>44274</v>
      </c>
      <c r="M298" s="74">
        <f>L298+10</f>
        <v>44284</v>
      </c>
      <c r="N298" s="82">
        <f t="shared" si="271"/>
        <v>44344</v>
      </c>
      <c r="O298" s="74"/>
      <c r="P298" s="74"/>
      <c r="Q298" s="74"/>
      <c r="R298" s="74"/>
      <c r="S298" s="74"/>
      <c r="T298" s="74" t="s">
        <v>41</v>
      </c>
      <c r="U298" s="74" t="s">
        <v>41</v>
      </c>
      <c r="V298" s="74" t="s">
        <v>41</v>
      </c>
      <c r="W298" s="74" t="s">
        <v>41</v>
      </c>
      <c r="X298" s="58"/>
      <c r="Y298" s="58"/>
      <c r="Z298" s="58"/>
      <c r="AA298" s="58"/>
      <c r="AB298" s="58"/>
      <c r="AC298" s="58"/>
      <c r="AD298" s="58"/>
      <c r="AE298" s="58"/>
      <c r="AF298" s="58"/>
      <c r="AG298" s="148" t="s">
        <v>506</v>
      </c>
      <c r="AQ298" s="34">
        <f t="shared" si="255"/>
        <v>700</v>
      </c>
      <c r="AR298" s="34">
        <f t="shared" si="256"/>
        <v>0</v>
      </c>
    </row>
    <row r="299" spans="1:236" s="54" customFormat="1" ht="15.75" outlineLevel="1" x14ac:dyDescent="0.2">
      <c r="A299" s="101" t="s">
        <v>435</v>
      </c>
      <c r="B299" s="29" t="s">
        <v>436</v>
      </c>
      <c r="C299" s="31">
        <f>SUM(C300:C305)</f>
        <v>8.7000000000000011</v>
      </c>
      <c r="D299" s="31">
        <f t="shared" ref="D299:G299" si="272">SUM(D300:D305)</f>
        <v>3441</v>
      </c>
      <c r="E299" s="31">
        <f t="shared" si="272"/>
        <v>0</v>
      </c>
      <c r="F299" s="31">
        <f t="shared" si="272"/>
        <v>3441</v>
      </c>
      <c r="G299" s="31">
        <f t="shared" si="272"/>
        <v>0</v>
      </c>
      <c r="H299" s="52" t="s">
        <v>41</v>
      </c>
      <c r="I299" s="72" t="s">
        <v>41</v>
      </c>
      <c r="J299" s="72" t="s">
        <v>41</v>
      </c>
      <c r="K299" s="72" t="s">
        <v>41</v>
      </c>
      <c r="L299" s="72" t="s">
        <v>41</v>
      </c>
      <c r="M299" s="72" t="s">
        <v>41</v>
      </c>
      <c r="N299" s="72" t="s">
        <v>41</v>
      </c>
      <c r="O299" s="52" t="s">
        <v>41</v>
      </c>
      <c r="P299" s="52" t="s">
        <v>41</v>
      </c>
      <c r="Q299" s="52" t="s">
        <v>41</v>
      </c>
      <c r="R299" s="52" t="s">
        <v>41</v>
      </c>
      <c r="S299" s="52" t="s">
        <v>41</v>
      </c>
      <c r="T299" s="52" t="s">
        <v>41</v>
      </c>
      <c r="U299" s="52" t="s">
        <v>41</v>
      </c>
      <c r="V299" s="52" t="s">
        <v>41</v>
      </c>
      <c r="W299" s="52" t="s">
        <v>41</v>
      </c>
      <c r="X299" s="52" t="s">
        <v>41</v>
      </c>
      <c r="Y299" s="52" t="s">
        <v>41</v>
      </c>
      <c r="Z299" s="52" t="s">
        <v>41</v>
      </c>
      <c r="AA299" s="52" t="s">
        <v>41</v>
      </c>
      <c r="AB299" s="52" t="s">
        <v>41</v>
      </c>
      <c r="AC299" s="52" t="s">
        <v>41</v>
      </c>
      <c r="AD299" s="52" t="s">
        <v>41</v>
      </c>
      <c r="AE299" s="52" t="s">
        <v>41</v>
      </c>
      <c r="AF299" s="52" t="s">
        <v>41</v>
      </c>
      <c r="AG299" s="102"/>
      <c r="AQ299" s="34">
        <f t="shared" si="255"/>
        <v>3441</v>
      </c>
      <c r="AR299" s="34">
        <f t="shared" si="256"/>
        <v>0</v>
      </c>
    </row>
    <row r="300" spans="1:236" s="161" customFormat="1" ht="15.75" outlineLevel="2" x14ac:dyDescent="0.25">
      <c r="A300" s="124" t="s">
        <v>437</v>
      </c>
      <c r="B300" s="63" t="s">
        <v>626</v>
      </c>
      <c r="C300" s="58">
        <v>0.3</v>
      </c>
      <c r="D300" s="58">
        <f t="shared" ref="D300:D305" si="273">SUM(E300:G300)</f>
        <v>435</v>
      </c>
      <c r="E300" s="58">
        <v>0</v>
      </c>
      <c r="F300" s="58">
        <v>435</v>
      </c>
      <c r="G300" s="59">
        <v>0</v>
      </c>
      <c r="H300" s="58" t="s">
        <v>163</v>
      </c>
      <c r="I300" s="74">
        <f t="shared" ref="I300:I305" si="274">N300+30</f>
        <v>44373</v>
      </c>
      <c r="J300" s="74" t="s">
        <v>495</v>
      </c>
      <c r="K300" s="74" t="s">
        <v>495</v>
      </c>
      <c r="L300" s="74" t="s">
        <v>495</v>
      </c>
      <c r="M300" s="74" t="s">
        <v>495</v>
      </c>
      <c r="N300" s="74">
        <v>44343</v>
      </c>
      <c r="O300" s="74"/>
      <c r="P300" s="74"/>
      <c r="Q300" s="74"/>
      <c r="R300" s="74"/>
      <c r="S300" s="74"/>
      <c r="T300" s="74" t="s">
        <v>41</v>
      </c>
      <c r="U300" s="74" t="s">
        <v>41</v>
      </c>
      <c r="V300" s="74" t="s">
        <v>41</v>
      </c>
      <c r="W300" s="74" t="s">
        <v>41</v>
      </c>
      <c r="X300" s="58"/>
      <c r="Y300" s="58"/>
      <c r="Z300" s="58"/>
      <c r="AA300" s="58"/>
      <c r="AB300" s="58"/>
      <c r="AC300" s="58"/>
      <c r="AD300" s="58"/>
      <c r="AE300" s="58"/>
      <c r="AF300" s="58"/>
      <c r="AG300" s="146" t="s">
        <v>504</v>
      </c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34">
        <f t="shared" si="255"/>
        <v>435</v>
      </c>
      <c r="AR300" s="34">
        <f t="shared" si="256"/>
        <v>0</v>
      </c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2"/>
      <c r="BY300" s="172"/>
      <c r="BZ300" s="172"/>
      <c r="CA300" s="172"/>
      <c r="CB300" s="172"/>
      <c r="CC300" s="172"/>
      <c r="CD300" s="172"/>
      <c r="CE300" s="172"/>
      <c r="CF300" s="172"/>
      <c r="CG300" s="172"/>
      <c r="CH300" s="172"/>
      <c r="CI300" s="172"/>
      <c r="CJ300" s="172"/>
      <c r="CK300" s="172"/>
      <c r="CL300" s="172"/>
      <c r="CM300" s="172"/>
      <c r="CN300" s="172"/>
      <c r="CO300" s="172"/>
      <c r="CP300" s="172"/>
      <c r="CQ300" s="172"/>
      <c r="CR300" s="172"/>
      <c r="CS300" s="172"/>
      <c r="CT300" s="172"/>
      <c r="CU300" s="172"/>
      <c r="CV300" s="172"/>
      <c r="CW300" s="172"/>
      <c r="CX300" s="172"/>
      <c r="CY300" s="172"/>
      <c r="CZ300" s="172"/>
      <c r="DA300" s="172"/>
      <c r="DB300" s="172"/>
      <c r="DC300" s="172"/>
      <c r="DD300" s="172"/>
      <c r="DE300" s="172"/>
      <c r="DF300" s="172"/>
      <c r="DG300" s="172"/>
      <c r="DH300" s="172"/>
      <c r="DI300" s="172"/>
      <c r="DJ300" s="172"/>
      <c r="DK300" s="172"/>
      <c r="DL300" s="172"/>
      <c r="DM300" s="172"/>
      <c r="DN300" s="172"/>
      <c r="DO300" s="172"/>
      <c r="DP300" s="172"/>
      <c r="DQ300" s="172"/>
      <c r="DR300" s="172"/>
      <c r="DS300" s="172"/>
      <c r="DT300" s="172"/>
      <c r="DU300" s="172"/>
      <c r="DV300" s="172"/>
      <c r="DW300" s="172"/>
      <c r="DX300" s="172"/>
      <c r="DY300" s="172"/>
      <c r="DZ300" s="172"/>
      <c r="EA300" s="172"/>
      <c r="EB300" s="172"/>
      <c r="EC300" s="172"/>
      <c r="ED300" s="172"/>
      <c r="EE300" s="172"/>
      <c r="EF300" s="172"/>
      <c r="EG300" s="172"/>
      <c r="EH300" s="172"/>
      <c r="EI300" s="172"/>
      <c r="EJ300" s="172"/>
      <c r="EK300" s="172"/>
      <c r="EL300" s="172"/>
      <c r="EM300" s="172"/>
      <c r="EN300" s="172"/>
      <c r="EO300" s="172"/>
      <c r="EP300" s="172"/>
      <c r="EQ300" s="172"/>
      <c r="ER300" s="172"/>
      <c r="ES300" s="172"/>
      <c r="ET300" s="172"/>
      <c r="EU300" s="172"/>
      <c r="EV300" s="172"/>
      <c r="EW300" s="172"/>
      <c r="EX300" s="172"/>
      <c r="EY300" s="172"/>
      <c r="EZ300" s="172"/>
      <c r="FA300" s="172"/>
      <c r="FB300" s="172"/>
      <c r="FC300" s="172"/>
      <c r="FD300" s="172"/>
      <c r="FE300" s="172"/>
      <c r="FF300" s="172"/>
      <c r="FG300" s="172"/>
      <c r="FH300" s="172"/>
      <c r="FI300" s="172"/>
      <c r="FJ300" s="172"/>
      <c r="FK300" s="172"/>
      <c r="FL300" s="172"/>
      <c r="FM300" s="172"/>
      <c r="FN300" s="172"/>
      <c r="FO300" s="172"/>
      <c r="FP300" s="172"/>
      <c r="FQ300" s="172"/>
      <c r="FR300" s="172"/>
      <c r="FS300" s="172"/>
      <c r="FT300" s="172"/>
      <c r="FU300" s="172"/>
      <c r="FV300" s="172"/>
      <c r="FW300" s="172"/>
      <c r="FX300" s="172"/>
      <c r="FY300" s="172"/>
      <c r="FZ300" s="172"/>
      <c r="GA300" s="172"/>
      <c r="GB300" s="172"/>
      <c r="GC300" s="172"/>
      <c r="GD300" s="172"/>
      <c r="GE300" s="172"/>
      <c r="GF300" s="172"/>
      <c r="GG300" s="172"/>
      <c r="GH300" s="172"/>
      <c r="GI300" s="172"/>
      <c r="GJ300" s="172"/>
      <c r="GK300" s="172"/>
      <c r="GL300" s="172"/>
      <c r="GM300" s="172"/>
      <c r="GN300" s="172"/>
      <c r="GO300" s="172"/>
      <c r="GP300" s="172"/>
      <c r="GQ300" s="172"/>
      <c r="GR300" s="172"/>
      <c r="GS300" s="172"/>
      <c r="GT300" s="172"/>
      <c r="GU300" s="172"/>
      <c r="GV300" s="172"/>
      <c r="GW300" s="172"/>
      <c r="GX300" s="172"/>
      <c r="GY300" s="172"/>
      <c r="GZ300" s="172"/>
      <c r="HA300" s="172"/>
      <c r="HB300" s="172"/>
      <c r="HC300" s="172"/>
      <c r="HD300" s="172"/>
      <c r="HE300" s="172"/>
      <c r="HF300" s="172"/>
      <c r="HG300" s="172"/>
      <c r="HH300" s="172"/>
      <c r="HI300" s="172"/>
      <c r="HJ300" s="172"/>
      <c r="HK300" s="172"/>
      <c r="HL300" s="172"/>
      <c r="HM300" s="172"/>
      <c r="HN300" s="172"/>
      <c r="HO300" s="172"/>
      <c r="HP300" s="172"/>
      <c r="HQ300" s="172"/>
      <c r="HR300" s="172"/>
      <c r="HS300" s="172"/>
      <c r="HT300" s="172"/>
      <c r="HU300" s="172"/>
      <c r="HV300" s="172"/>
      <c r="HW300" s="172"/>
      <c r="HX300" s="172"/>
      <c r="HY300" s="172"/>
      <c r="HZ300" s="172"/>
      <c r="IA300" s="172"/>
      <c r="IB300" s="172"/>
    </row>
    <row r="301" spans="1:236" s="161" customFormat="1" ht="15.75" outlineLevel="2" x14ac:dyDescent="0.25">
      <c r="A301" s="124" t="s">
        <v>627</v>
      </c>
      <c r="B301" s="63" t="s">
        <v>628</v>
      </c>
      <c r="C301" s="58">
        <v>0.1</v>
      </c>
      <c r="D301" s="58">
        <f t="shared" si="273"/>
        <v>516</v>
      </c>
      <c r="E301" s="58">
        <v>0</v>
      </c>
      <c r="F301" s="58">
        <v>516</v>
      </c>
      <c r="G301" s="59">
        <v>0</v>
      </c>
      <c r="H301" s="58" t="s">
        <v>163</v>
      </c>
      <c r="I301" s="74">
        <f t="shared" si="274"/>
        <v>44373</v>
      </c>
      <c r="J301" s="74" t="s">
        <v>495</v>
      </c>
      <c r="K301" s="74" t="s">
        <v>495</v>
      </c>
      <c r="L301" s="74" t="s">
        <v>495</v>
      </c>
      <c r="M301" s="74" t="s">
        <v>495</v>
      </c>
      <c r="N301" s="74">
        <v>44343</v>
      </c>
      <c r="O301" s="74"/>
      <c r="P301" s="74"/>
      <c r="Q301" s="74"/>
      <c r="R301" s="74"/>
      <c r="S301" s="74"/>
      <c r="T301" s="74" t="s">
        <v>41</v>
      </c>
      <c r="U301" s="74" t="s">
        <v>41</v>
      </c>
      <c r="V301" s="74" t="s">
        <v>41</v>
      </c>
      <c r="W301" s="74" t="s">
        <v>41</v>
      </c>
      <c r="X301" s="58"/>
      <c r="Y301" s="58"/>
      <c r="Z301" s="58"/>
      <c r="AA301" s="58"/>
      <c r="AB301" s="58"/>
      <c r="AC301" s="58"/>
      <c r="AD301" s="58"/>
      <c r="AE301" s="58"/>
      <c r="AF301" s="58"/>
      <c r="AG301" s="146" t="s">
        <v>504</v>
      </c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34">
        <f t="shared" si="255"/>
        <v>516</v>
      </c>
      <c r="AR301" s="34">
        <f t="shared" si="256"/>
        <v>0</v>
      </c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  <c r="BG301" s="172"/>
      <c r="BH301" s="172"/>
      <c r="BI301" s="172"/>
      <c r="BJ301" s="172"/>
      <c r="BK301" s="172"/>
      <c r="BL301" s="172"/>
      <c r="BM301" s="172"/>
      <c r="BN301" s="172"/>
      <c r="BO301" s="172"/>
      <c r="BP301" s="172"/>
      <c r="BQ301" s="172"/>
      <c r="BR301" s="172"/>
      <c r="BS301" s="172"/>
      <c r="BT301" s="172"/>
      <c r="BU301" s="172"/>
      <c r="BV301" s="172"/>
      <c r="BW301" s="172"/>
      <c r="BX301" s="172"/>
      <c r="BY301" s="172"/>
      <c r="BZ301" s="172"/>
      <c r="CA301" s="172"/>
      <c r="CB301" s="172"/>
      <c r="CC301" s="172"/>
      <c r="CD301" s="172"/>
      <c r="CE301" s="172"/>
      <c r="CF301" s="172"/>
      <c r="CG301" s="172"/>
      <c r="CH301" s="172"/>
      <c r="CI301" s="172"/>
      <c r="CJ301" s="172"/>
      <c r="CK301" s="172"/>
      <c r="CL301" s="172"/>
      <c r="CM301" s="172"/>
      <c r="CN301" s="172"/>
      <c r="CO301" s="172"/>
      <c r="CP301" s="172"/>
      <c r="CQ301" s="172"/>
      <c r="CR301" s="172"/>
      <c r="CS301" s="172"/>
      <c r="CT301" s="172"/>
      <c r="CU301" s="172"/>
      <c r="CV301" s="172"/>
      <c r="CW301" s="172"/>
      <c r="CX301" s="172"/>
      <c r="CY301" s="172"/>
      <c r="CZ301" s="172"/>
      <c r="DA301" s="172"/>
      <c r="DB301" s="172"/>
      <c r="DC301" s="172"/>
      <c r="DD301" s="172"/>
      <c r="DE301" s="172"/>
      <c r="DF301" s="172"/>
      <c r="DG301" s="172"/>
      <c r="DH301" s="172"/>
      <c r="DI301" s="172"/>
      <c r="DJ301" s="172"/>
      <c r="DK301" s="172"/>
      <c r="DL301" s="172"/>
      <c r="DM301" s="172"/>
      <c r="DN301" s="172"/>
      <c r="DO301" s="172"/>
      <c r="DP301" s="172"/>
      <c r="DQ301" s="172"/>
      <c r="DR301" s="172"/>
      <c r="DS301" s="172"/>
      <c r="DT301" s="172"/>
      <c r="DU301" s="172"/>
      <c r="DV301" s="172"/>
      <c r="DW301" s="172"/>
      <c r="DX301" s="172"/>
      <c r="DY301" s="172"/>
      <c r="DZ301" s="172"/>
      <c r="EA301" s="172"/>
      <c r="EB301" s="172"/>
      <c r="EC301" s="172"/>
      <c r="ED301" s="172"/>
      <c r="EE301" s="172"/>
      <c r="EF301" s="172"/>
      <c r="EG301" s="172"/>
      <c r="EH301" s="172"/>
      <c r="EI301" s="172"/>
      <c r="EJ301" s="172"/>
      <c r="EK301" s="172"/>
      <c r="EL301" s="172"/>
      <c r="EM301" s="172"/>
      <c r="EN301" s="172"/>
      <c r="EO301" s="172"/>
      <c r="EP301" s="172"/>
      <c r="EQ301" s="172"/>
      <c r="ER301" s="172"/>
      <c r="ES301" s="172"/>
      <c r="ET301" s="172"/>
      <c r="EU301" s="172"/>
      <c r="EV301" s="172"/>
      <c r="EW301" s="172"/>
      <c r="EX301" s="172"/>
      <c r="EY301" s="172"/>
      <c r="EZ301" s="172"/>
      <c r="FA301" s="172"/>
      <c r="FB301" s="172"/>
      <c r="FC301" s="172"/>
      <c r="FD301" s="172"/>
      <c r="FE301" s="172"/>
      <c r="FF301" s="172"/>
      <c r="FG301" s="172"/>
      <c r="FH301" s="172"/>
      <c r="FI301" s="172"/>
      <c r="FJ301" s="172"/>
      <c r="FK301" s="172"/>
      <c r="FL301" s="172"/>
      <c r="FM301" s="172"/>
      <c r="FN301" s="172"/>
      <c r="FO301" s="172"/>
      <c r="FP301" s="172"/>
      <c r="FQ301" s="172"/>
      <c r="FR301" s="172"/>
      <c r="FS301" s="172"/>
      <c r="FT301" s="172"/>
      <c r="FU301" s="172"/>
      <c r="FV301" s="172"/>
      <c r="FW301" s="172"/>
      <c r="FX301" s="172"/>
      <c r="FY301" s="172"/>
      <c r="FZ301" s="172"/>
      <c r="GA301" s="172"/>
      <c r="GB301" s="172"/>
      <c r="GC301" s="172"/>
      <c r="GD301" s="172"/>
      <c r="GE301" s="172"/>
      <c r="GF301" s="172"/>
      <c r="GG301" s="172"/>
      <c r="GH301" s="172"/>
      <c r="GI301" s="172"/>
      <c r="GJ301" s="172"/>
      <c r="GK301" s="172"/>
      <c r="GL301" s="172"/>
      <c r="GM301" s="172"/>
      <c r="GN301" s="172"/>
      <c r="GO301" s="172"/>
      <c r="GP301" s="172"/>
      <c r="GQ301" s="172"/>
      <c r="GR301" s="172"/>
      <c r="GS301" s="172"/>
      <c r="GT301" s="172"/>
      <c r="GU301" s="172"/>
      <c r="GV301" s="172"/>
      <c r="GW301" s="172"/>
      <c r="GX301" s="172"/>
      <c r="GY301" s="172"/>
      <c r="GZ301" s="172"/>
      <c r="HA301" s="172"/>
      <c r="HB301" s="172"/>
      <c r="HC301" s="172"/>
      <c r="HD301" s="172"/>
      <c r="HE301" s="172"/>
      <c r="HF301" s="172"/>
      <c r="HG301" s="172"/>
      <c r="HH301" s="172"/>
      <c r="HI301" s="172"/>
      <c r="HJ301" s="172"/>
      <c r="HK301" s="172"/>
      <c r="HL301" s="172"/>
      <c r="HM301" s="172"/>
      <c r="HN301" s="172"/>
      <c r="HO301" s="172"/>
      <c r="HP301" s="172"/>
      <c r="HQ301" s="172"/>
      <c r="HR301" s="172"/>
      <c r="HS301" s="172"/>
      <c r="HT301" s="172"/>
      <c r="HU301" s="172"/>
      <c r="HV301" s="172"/>
      <c r="HW301" s="172"/>
      <c r="HX301" s="172"/>
      <c r="HY301" s="172"/>
      <c r="HZ301" s="172"/>
      <c r="IA301" s="172"/>
      <c r="IB301" s="172"/>
    </row>
    <row r="302" spans="1:236" s="161" customFormat="1" ht="15.75" outlineLevel="2" x14ac:dyDescent="0.25">
      <c r="A302" s="124" t="s">
        <v>629</v>
      </c>
      <c r="B302" s="57" t="s">
        <v>630</v>
      </c>
      <c r="C302" s="58">
        <v>0</v>
      </c>
      <c r="D302" s="58">
        <f t="shared" si="273"/>
        <v>490</v>
      </c>
      <c r="E302" s="58">
        <v>0</v>
      </c>
      <c r="F302" s="58">
        <v>490</v>
      </c>
      <c r="G302" s="59">
        <v>0</v>
      </c>
      <c r="H302" s="58" t="s">
        <v>214</v>
      </c>
      <c r="I302" s="74">
        <f t="shared" si="274"/>
        <v>44377</v>
      </c>
      <c r="J302" s="74">
        <v>44258</v>
      </c>
      <c r="K302" s="74">
        <f>J302+12</f>
        <v>44270</v>
      </c>
      <c r="L302" s="74">
        <f>K302+7</f>
        <v>44277</v>
      </c>
      <c r="M302" s="74">
        <f>L302+10</f>
        <v>44287</v>
      </c>
      <c r="N302" s="82">
        <f t="shared" ref="N302:N305" si="275">M302+60</f>
        <v>44347</v>
      </c>
      <c r="O302" s="74"/>
      <c r="P302" s="74"/>
      <c r="Q302" s="74"/>
      <c r="R302" s="74"/>
      <c r="S302" s="74"/>
      <c r="T302" s="74" t="s">
        <v>41</v>
      </c>
      <c r="U302" s="74" t="s">
        <v>41</v>
      </c>
      <c r="V302" s="74" t="s">
        <v>41</v>
      </c>
      <c r="W302" s="74" t="s">
        <v>41</v>
      </c>
      <c r="X302" s="58"/>
      <c r="Y302" s="58"/>
      <c r="Z302" s="58"/>
      <c r="AA302" s="58"/>
      <c r="AB302" s="58"/>
      <c r="AC302" s="58"/>
      <c r="AD302" s="58"/>
      <c r="AE302" s="58"/>
      <c r="AF302" s="58"/>
      <c r="AG302" s="146" t="s">
        <v>523</v>
      </c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34">
        <f t="shared" si="255"/>
        <v>490</v>
      </c>
      <c r="AR302" s="34">
        <f t="shared" si="256"/>
        <v>0</v>
      </c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 s="172"/>
      <c r="BN302" s="172"/>
      <c r="BO302" s="172"/>
      <c r="BP302" s="172"/>
      <c r="BQ302" s="172"/>
      <c r="BR302" s="172"/>
      <c r="BS302" s="172"/>
      <c r="BT302" s="172"/>
      <c r="BU302" s="172"/>
      <c r="BV302" s="172"/>
      <c r="BW302" s="172"/>
      <c r="BX302" s="172"/>
      <c r="BY302" s="172"/>
      <c r="BZ302" s="172"/>
      <c r="CA302" s="172"/>
      <c r="CB302" s="172"/>
      <c r="CC302" s="172"/>
      <c r="CD302" s="172"/>
      <c r="CE302" s="172"/>
      <c r="CF302" s="172"/>
      <c r="CG302" s="172"/>
      <c r="CH302" s="172"/>
      <c r="CI302" s="172"/>
      <c r="CJ302" s="172"/>
      <c r="CK302" s="172"/>
      <c r="CL302" s="172"/>
      <c r="CM302" s="172"/>
      <c r="CN302" s="172"/>
      <c r="CO302" s="172"/>
      <c r="CP302" s="172"/>
      <c r="CQ302" s="172"/>
      <c r="CR302" s="172"/>
      <c r="CS302" s="172"/>
      <c r="CT302" s="172"/>
      <c r="CU302" s="172"/>
      <c r="CV302" s="172"/>
      <c r="CW302" s="172"/>
      <c r="CX302" s="172"/>
      <c r="CY302" s="172"/>
      <c r="CZ302" s="172"/>
      <c r="DA302" s="172"/>
      <c r="DB302" s="172"/>
      <c r="DC302" s="172"/>
      <c r="DD302" s="172"/>
      <c r="DE302" s="172"/>
      <c r="DF302" s="172"/>
      <c r="DG302" s="172"/>
      <c r="DH302" s="172"/>
      <c r="DI302" s="172"/>
      <c r="DJ302" s="172"/>
      <c r="DK302" s="172"/>
      <c r="DL302" s="172"/>
      <c r="DM302" s="172"/>
      <c r="DN302" s="172"/>
      <c r="DO302" s="172"/>
      <c r="DP302" s="172"/>
      <c r="DQ302" s="172"/>
      <c r="DR302" s="172"/>
      <c r="DS302" s="172"/>
      <c r="DT302" s="172"/>
      <c r="DU302" s="172"/>
      <c r="DV302" s="172"/>
      <c r="DW302" s="172"/>
      <c r="DX302" s="172"/>
      <c r="DY302" s="172"/>
      <c r="DZ302" s="172"/>
      <c r="EA302" s="172"/>
      <c r="EB302" s="172"/>
      <c r="EC302" s="172"/>
      <c r="ED302" s="172"/>
      <c r="EE302" s="172"/>
      <c r="EF302" s="172"/>
      <c r="EG302" s="172"/>
      <c r="EH302" s="172"/>
      <c r="EI302" s="172"/>
      <c r="EJ302" s="172"/>
      <c r="EK302" s="172"/>
      <c r="EL302" s="172"/>
      <c r="EM302" s="172"/>
      <c r="EN302" s="172"/>
      <c r="EO302" s="172"/>
      <c r="EP302" s="172"/>
      <c r="EQ302" s="172"/>
      <c r="ER302" s="172"/>
      <c r="ES302" s="172"/>
      <c r="ET302" s="172"/>
      <c r="EU302" s="172"/>
      <c r="EV302" s="172"/>
      <c r="EW302" s="172"/>
      <c r="EX302" s="172"/>
      <c r="EY302" s="172"/>
      <c r="EZ302" s="172"/>
      <c r="FA302" s="172"/>
      <c r="FB302" s="172"/>
      <c r="FC302" s="172"/>
      <c r="FD302" s="172"/>
      <c r="FE302" s="172"/>
      <c r="FF302" s="172"/>
      <c r="FG302" s="172"/>
      <c r="FH302" s="172"/>
      <c r="FI302" s="172"/>
      <c r="FJ302" s="172"/>
      <c r="FK302" s="172"/>
      <c r="FL302" s="172"/>
      <c r="FM302" s="172"/>
      <c r="FN302" s="172"/>
      <c r="FO302" s="172"/>
      <c r="FP302" s="172"/>
      <c r="FQ302" s="172"/>
      <c r="FR302" s="172"/>
      <c r="FS302" s="172"/>
      <c r="FT302" s="172"/>
      <c r="FU302" s="172"/>
      <c r="FV302" s="172"/>
      <c r="FW302" s="172"/>
      <c r="FX302" s="172"/>
      <c r="FY302" s="172"/>
      <c r="FZ302" s="172"/>
      <c r="GA302" s="172"/>
      <c r="GB302" s="172"/>
      <c r="GC302" s="172"/>
      <c r="GD302" s="172"/>
      <c r="GE302" s="172"/>
      <c r="GF302" s="172"/>
      <c r="GG302" s="172"/>
      <c r="GH302" s="172"/>
      <c r="GI302" s="172"/>
      <c r="GJ302" s="172"/>
      <c r="GK302" s="172"/>
      <c r="GL302" s="172"/>
      <c r="GM302" s="172"/>
      <c r="GN302" s="172"/>
      <c r="GO302" s="172"/>
      <c r="GP302" s="172"/>
      <c r="GQ302" s="172"/>
      <c r="GR302" s="172"/>
      <c r="GS302" s="172"/>
      <c r="GT302" s="172"/>
      <c r="GU302" s="172"/>
      <c r="GV302" s="172"/>
      <c r="GW302" s="172"/>
      <c r="GX302" s="172"/>
      <c r="GY302" s="172"/>
      <c r="GZ302" s="172"/>
      <c r="HA302" s="172"/>
      <c r="HB302" s="172"/>
      <c r="HC302" s="172"/>
      <c r="HD302" s="172"/>
      <c r="HE302" s="172"/>
      <c r="HF302" s="172"/>
      <c r="HG302" s="172"/>
      <c r="HH302" s="172"/>
      <c r="HI302" s="172"/>
      <c r="HJ302" s="172"/>
      <c r="HK302" s="172"/>
      <c r="HL302" s="172"/>
      <c r="HM302" s="172"/>
      <c r="HN302" s="172"/>
      <c r="HO302" s="172"/>
      <c r="HP302" s="172"/>
      <c r="HQ302" s="172"/>
      <c r="HR302" s="172"/>
      <c r="HS302" s="172"/>
      <c r="HT302" s="172"/>
      <c r="HU302" s="172"/>
      <c r="HV302" s="172"/>
      <c r="HW302" s="172"/>
      <c r="HX302" s="172"/>
      <c r="HY302" s="172"/>
      <c r="HZ302" s="172"/>
      <c r="IA302" s="172"/>
      <c r="IB302" s="172"/>
    </row>
    <row r="303" spans="1:236" s="149" customFormat="1" ht="15.75" outlineLevel="2" x14ac:dyDescent="0.25">
      <c r="A303" s="124" t="s">
        <v>631</v>
      </c>
      <c r="B303" s="63" t="s">
        <v>632</v>
      </c>
      <c r="C303" s="58">
        <v>0</v>
      </c>
      <c r="D303" s="58">
        <f t="shared" si="273"/>
        <v>700</v>
      </c>
      <c r="E303" s="58">
        <v>0</v>
      </c>
      <c r="F303" s="58">
        <v>700</v>
      </c>
      <c r="G303" s="59">
        <v>0</v>
      </c>
      <c r="H303" s="58" t="s">
        <v>214</v>
      </c>
      <c r="I303" s="74">
        <f t="shared" si="274"/>
        <v>44377</v>
      </c>
      <c r="J303" s="74">
        <v>44258</v>
      </c>
      <c r="K303" s="74">
        <f>J303+12</f>
        <v>44270</v>
      </c>
      <c r="L303" s="74">
        <f>K303+7</f>
        <v>44277</v>
      </c>
      <c r="M303" s="74">
        <f>L303+10</f>
        <v>44287</v>
      </c>
      <c r="N303" s="82">
        <f t="shared" si="275"/>
        <v>44347</v>
      </c>
      <c r="O303" s="74"/>
      <c r="P303" s="74"/>
      <c r="Q303" s="74"/>
      <c r="R303" s="74"/>
      <c r="S303" s="74"/>
      <c r="T303" s="74" t="s">
        <v>41</v>
      </c>
      <c r="U303" s="74" t="s">
        <v>41</v>
      </c>
      <c r="V303" s="74" t="s">
        <v>41</v>
      </c>
      <c r="W303" s="74" t="s">
        <v>41</v>
      </c>
      <c r="X303" s="58"/>
      <c r="Y303" s="58"/>
      <c r="Z303" s="58"/>
      <c r="AA303" s="58"/>
      <c r="AB303" s="58"/>
      <c r="AC303" s="58"/>
      <c r="AD303" s="58"/>
      <c r="AE303" s="58"/>
      <c r="AF303" s="58"/>
      <c r="AG303" s="148" t="s">
        <v>506</v>
      </c>
      <c r="AQ303" s="34">
        <f t="shared" si="255"/>
        <v>700</v>
      </c>
      <c r="AR303" s="34">
        <f t="shared" si="256"/>
        <v>0</v>
      </c>
    </row>
    <row r="304" spans="1:236" s="149" customFormat="1" ht="15.75" outlineLevel="2" x14ac:dyDescent="0.25">
      <c r="A304" s="124" t="s">
        <v>633</v>
      </c>
      <c r="B304" s="63" t="s">
        <v>634</v>
      </c>
      <c r="C304" s="58">
        <v>0</v>
      </c>
      <c r="D304" s="58">
        <f t="shared" si="273"/>
        <v>700</v>
      </c>
      <c r="E304" s="58">
        <v>0</v>
      </c>
      <c r="F304" s="58">
        <v>700</v>
      </c>
      <c r="G304" s="59">
        <v>0</v>
      </c>
      <c r="H304" s="58" t="s">
        <v>214</v>
      </c>
      <c r="I304" s="74">
        <f t="shared" si="274"/>
        <v>44377</v>
      </c>
      <c r="J304" s="74">
        <v>44258</v>
      </c>
      <c r="K304" s="74">
        <f>J304+12</f>
        <v>44270</v>
      </c>
      <c r="L304" s="74">
        <f>K304+7</f>
        <v>44277</v>
      </c>
      <c r="M304" s="74">
        <f>L304+10</f>
        <v>44287</v>
      </c>
      <c r="N304" s="82">
        <f t="shared" si="275"/>
        <v>44347</v>
      </c>
      <c r="O304" s="74"/>
      <c r="P304" s="74"/>
      <c r="Q304" s="74"/>
      <c r="R304" s="74"/>
      <c r="S304" s="74"/>
      <c r="T304" s="74" t="s">
        <v>41</v>
      </c>
      <c r="U304" s="74" t="s">
        <v>41</v>
      </c>
      <c r="V304" s="74" t="s">
        <v>41</v>
      </c>
      <c r="W304" s="74" t="s">
        <v>41</v>
      </c>
      <c r="X304" s="58"/>
      <c r="Y304" s="58"/>
      <c r="Z304" s="58"/>
      <c r="AA304" s="58"/>
      <c r="AB304" s="58"/>
      <c r="AC304" s="58"/>
      <c r="AD304" s="58"/>
      <c r="AE304" s="58"/>
      <c r="AF304" s="58"/>
      <c r="AG304" s="148" t="s">
        <v>506</v>
      </c>
      <c r="AQ304" s="34">
        <f t="shared" si="255"/>
        <v>700</v>
      </c>
      <c r="AR304" s="34">
        <f t="shared" si="256"/>
        <v>0</v>
      </c>
    </row>
    <row r="305" spans="1:236" s="149" customFormat="1" ht="15.75" outlineLevel="2" x14ac:dyDescent="0.25">
      <c r="A305" s="124" t="s">
        <v>635</v>
      </c>
      <c r="B305" s="63" t="s">
        <v>636</v>
      </c>
      <c r="C305" s="58">
        <v>8.3000000000000007</v>
      </c>
      <c r="D305" s="58">
        <f t="shared" si="273"/>
        <v>600</v>
      </c>
      <c r="E305" s="58">
        <v>0</v>
      </c>
      <c r="F305" s="58">
        <v>600</v>
      </c>
      <c r="G305" s="59">
        <v>0</v>
      </c>
      <c r="H305" s="58" t="s">
        <v>214</v>
      </c>
      <c r="I305" s="74">
        <f t="shared" si="274"/>
        <v>44377</v>
      </c>
      <c r="J305" s="74">
        <v>44258</v>
      </c>
      <c r="K305" s="74">
        <f>J305+12</f>
        <v>44270</v>
      </c>
      <c r="L305" s="74">
        <f>K305+7</f>
        <v>44277</v>
      </c>
      <c r="M305" s="74">
        <f>L305+10</f>
        <v>44287</v>
      </c>
      <c r="N305" s="82">
        <f t="shared" si="275"/>
        <v>44347</v>
      </c>
      <c r="O305" s="74"/>
      <c r="P305" s="74"/>
      <c r="Q305" s="74"/>
      <c r="R305" s="74"/>
      <c r="S305" s="74"/>
      <c r="T305" s="74" t="s">
        <v>41</v>
      </c>
      <c r="U305" s="74" t="s">
        <v>41</v>
      </c>
      <c r="V305" s="74" t="s">
        <v>41</v>
      </c>
      <c r="W305" s="74" t="s">
        <v>41</v>
      </c>
      <c r="X305" s="58"/>
      <c r="Y305" s="58"/>
      <c r="Z305" s="58"/>
      <c r="AA305" s="58"/>
      <c r="AB305" s="58"/>
      <c r="AC305" s="58"/>
      <c r="AD305" s="58"/>
      <c r="AE305" s="58"/>
      <c r="AF305" s="58"/>
      <c r="AG305" s="148" t="s">
        <v>506</v>
      </c>
      <c r="AQ305" s="34">
        <f t="shared" si="255"/>
        <v>600</v>
      </c>
      <c r="AR305" s="34">
        <f t="shared" si="256"/>
        <v>0</v>
      </c>
    </row>
    <row r="306" spans="1:236" s="54" customFormat="1" ht="15.75" outlineLevel="1" x14ac:dyDescent="0.2">
      <c r="A306" s="101" t="s">
        <v>439</v>
      </c>
      <c r="B306" s="29" t="s">
        <v>440</v>
      </c>
      <c r="C306" s="31">
        <f>SUM(C307:C313)</f>
        <v>24.6</v>
      </c>
      <c r="D306" s="31">
        <f>SUM(D307:D313)</f>
        <v>7126.75</v>
      </c>
      <c r="E306" s="31">
        <f>SUM(E307:E313)</f>
        <v>0</v>
      </c>
      <c r="F306" s="31">
        <f>SUM(F307:F313)</f>
        <v>7126.75</v>
      </c>
      <c r="G306" s="31">
        <f>SUM(G307:G313)</f>
        <v>0</v>
      </c>
      <c r="H306" s="52" t="s">
        <v>41</v>
      </c>
      <c r="I306" s="72" t="s">
        <v>41</v>
      </c>
      <c r="J306" s="72" t="s">
        <v>41</v>
      </c>
      <c r="K306" s="72" t="s">
        <v>41</v>
      </c>
      <c r="L306" s="72" t="s">
        <v>41</v>
      </c>
      <c r="M306" s="72" t="s">
        <v>41</v>
      </c>
      <c r="N306" s="72" t="s">
        <v>41</v>
      </c>
      <c r="O306" s="52" t="s">
        <v>41</v>
      </c>
      <c r="P306" s="52" t="s">
        <v>41</v>
      </c>
      <c r="Q306" s="52" t="s">
        <v>41</v>
      </c>
      <c r="R306" s="52" t="s">
        <v>41</v>
      </c>
      <c r="S306" s="52" t="s">
        <v>41</v>
      </c>
      <c r="T306" s="52" t="s">
        <v>41</v>
      </c>
      <c r="U306" s="52" t="s">
        <v>41</v>
      </c>
      <c r="V306" s="52" t="s">
        <v>41</v>
      </c>
      <c r="W306" s="52" t="s">
        <v>41</v>
      </c>
      <c r="X306" s="52" t="s">
        <v>41</v>
      </c>
      <c r="Y306" s="52" t="s">
        <v>41</v>
      </c>
      <c r="Z306" s="52" t="s">
        <v>41</v>
      </c>
      <c r="AA306" s="52" t="s">
        <v>41</v>
      </c>
      <c r="AB306" s="52" t="s">
        <v>41</v>
      </c>
      <c r="AC306" s="52" t="s">
        <v>41</v>
      </c>
      <c r="AD306" s="52" t="s">
        <v>41</v>
      </c>
      <c r="AE306" s="52" t="s">
        <v>41</v>
      </c>
      <c r="AF306" s="52" t="s">
        <v>41</v>
      </c>
      <c r="AG306" s="102"/>
      <c r="AQ306" s="34">
        <f t="shared" si="255"/>
        <v>7126.75</v>
      </c>
      <c r="AR306" s="34">
        <f t="shared" si="256"/>
        <v>0</v>
      </c>
    </row>
    <row r="307" spans="1:236" s="176" customFormat="1" ht="31.5" outlineLevel="2" x14ac:dyDescent="0.2">
      <c r="A307" s="124" t="s">
        <v>441</v>
      </c>
      <c r="B307" s="63" t="s">
        <v>637</v>
      </c>
      <c r="C307" s="58">
        <v>0</v>
      </c>
      <c r="D307" s="58">
        <f t="shared" ref="D307:D313" si="276">SUM(E307:G307)</f>
        <v>726.75</v>
      </c>
      <c r="E307" s="58">
        <v>0</v>
      </c>
      <c r="F307" s="58">
        <v>726.75</v>
      </c>
      <c r="G307" s="59">
        <v>0</v>
      </c>
      <c r="H307" s="58" t="s">
        <v>163</v>
      </c>
      <c r="I307" s="74">
        <f t="shared" ref="I307:I313" si="277">N307+30</f>
        <v>44373</v>
      </c>
      <c r="J307" s="74" t="s">
        <v>495</v>
      </c>
      <c r="K307" s="74" t="s">
        <v>495</v>
      </c>
      <c r="L307" s="74" t="s">
        <v>495</v>
      </c>
      <c r="M307" s="74" t="s">
        <v>495</v>
      </c>
      <c r="N307" s="74">
        <v>44343</v>
      </c>
      <c r="O307" s="74"/>
      <c r="P307" s="74"/>
      <c r="Q307" s="74"/>
      <c r="R307" s="74"/>
      <c r="S307" s="74"/>
      <c r="T307" s="74" t="s">
        <v>41</v>
      </c>
      <c r="U307" s="74" t="s">
        <v>41</v>
      </c>
      <c r="V307" s="74" t="s">
        <v>41</v>
      </c>
      <c r="W307" s="74" t="s">
        <v>41</v>
      </c>
      <c r="X307" s="58"/>
      <c r="Y307" s="58"/>
      <c r="Z307" s="58"/>
      <c r="AA307" s="58"/>
      <c r="AB307" s="58"/>
      <c r="AC307" s="58"/>
      <c r="AD307" s="58"/>
      <c r="AE307" s="58"/>
      <c r="AF307" s="58"/>
      <c r="AG307" s="146" t="s">
        <v>504</v>
      </c>
      <c r="AQ307" s="34">
        <f t="shared" si="255"/>
        <v>726.75</v>
      </c>
      <c r="AR307" s="34">
        <f t="shared" si="256"/>
        <v>0</v>
      </c>
    </row>
    <row r="308" spans="1:236" s="161" customFormat="1" ht="15.75" outlineLevel="2" x14ac:dyDescent="0.25">
      <c r="A308" s="124" t="s">
        <v>443</v>
      </c>
      <c r="B308" s="63" t="s">
        <v>638</v>
      </c>
      <c r="C308" s="58">
        <v>3</v>
      </c>
      <c r="D308" s="58">
        <f t="shared" si="276"/>
        <v>1000</v>
      </c>
      <c r="E308" s="58">
        <v>0</v>
      </c>
      <c r="F308" s="58">
        <v>1000</v>
      </c>
      <c r="G308" s="59">
        <v>0</v>
      </c>
      <c r="H308" s="58" t="s">
        <v>163</v>
      </c>
      <c r="I308" s="74">
        <f t="shared" si="277"/>
        <v>44373</v>
      </c>
      <c r="J308" s="74" t="s">
        <v>495</v>
      </c>
      <c r="K308" s="74" t="s">
        <v>495</v>
      </c>
      <c r="L308" s="74" t="s">
        <v>495</v>
      </c>
      <c r="M308" s="74" t="s">
        <v>495</v>
      </c>
      <c r="N308" s="74">
        <v>44343</v>
      </c>
      <c r="O308" s="74"/>
      <c r="P308" s="74"/>
      <c r="Q308" s="74"/>
      <c r="R308" s="74"/>
      <c r="S308" s="74"/>
      <c r="T308" s="74" t="s">
        <v>41</v>
      </c>
      <c r="U308" s="74" t="s">
        <v>41</v>
      </c>
      <c r="V308" s="74" t="s">
        <v>41</v>
      </c>
      <c r="W308" s="74" t="s">
        <v>41</v>
      </c>
      <c r="X308" s="58"/>
      <c r="Y308" s="58"/>
      <c r="Z308" s="58"/>
      <c r="AA308" s="58"/>
      <c r="AB308" s="58"/>
      <c r="AC308" s="58"/>
      <c r="AD308" s="58"/>
      <c r="AE308" s="58"/>
      <c r="AF308" s="58"/>
      <c r="AG308" s="146" t="s">
        <v>504</v>
      </c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34">
        <f t="shared" si="255"/>
        <v>1000</v>
      </c>
      <c r="AR308" s="34">
        <f t="shared" si="256"/>
        <v>0</v>
      </c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  <c r="BX308" s="177"/>
      <c r="BY308" s="177"/>
      <c r="BZ308" s="177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/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7"/>
      <c r="EV308" s="177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  <c r="FG308" s="177"/>
      <c r="FH308" s="177"/>
      <c r="FI308" s="177"/>
      <c r="FJ308" s="177"/>
      <c r="FK308" s="177"/>
      <c r="FL308" s="177"/>
      <c r="FM308" s="177"/>
      <c r="FN308" s="177"/>
      <c r="FO308" s="177"/>
      <c r="FP308" s="177"/>
      <c r="FQ308" s="177"/>
      <c r="FR308" s="177"/>
      <c r="FS308" s="177"/>
      <c r="FT308" s="177"/>
      <c r="FU308" s="177"/>
      <c r="FV308" s="177"/>
      <c r="FW308" s="177"/>
      <c r="FX308" s="177"/>
      <c r="FY308" s="177"/>
      <c r="FZ308" s="177"/>
      <c r="GA308" s="177"/>
      <c r="GB308" s="177"/>
      <c r="GC308" s="177"/>
      <c r="GD308" s="177"/>
      <c r="GE308" s="177"/>
      <c r="GF308" s="177"/>
      <c r="GG308" s="177"/>
      <c r="GH308" s="177"/>
      <c r="GI308" s="177"/>
      <c r="GJ308" s="177"/>
      <c r="GK308" s="177"/>
      <c r="GL308" s="177"/>
      <c r="GM308" s="177"/>
      <c r="GN308" s="177"/>
      <c r="GO308" s="177"/>
      <c r="GP308" s="177"/>
      <c r="GQ308" s="177"/>
      <c r="GR308" s="177"/>
      <c r="GS308" s="177"/>
      <c r="GT308" s="177"/>
      <c r="GU308" s="177"/>
      <c r="GV308" s="177"/>
      <c r="GW308" s="177"/>
      <c r="GX308" s="177"/>
      <c r="GY308" s="177"/>
      <c r="GZ308" s="177"/>
      <c r="HA308" s="177"/>
      <c r="HB308" s="177"/>
      <c r="HC308" s="177"/>
      <c r="HD308" s="177"/>
      <c r="HE308" s="177"/>
      <c r="HF308" s="177"/>
      <c r="HG308" s="177"/>
      <c r="HH308" s="177"/>
      <c r="HI308" s="177"/>
      <c r="HJ308" s="177"/>
      <c r="HK308" s="177"/>
      <c r="HL308" s="177"/>
      <c r="HM308" s="177"/>
      <c r="HN308" s="177"/>
      <c r="HO308" s="177"/>
      <c r="HP308" s="177"/>
      <c r="HQ308" s="177"/>
      <c r="HR308" s="177"/>
      <c r="HS308" s="177"/>
      <c r="HT308" s="177"/>
      <c r="HU308" s="177"/>
      <c r="HV308" s="177"/>
      <c r="HW308" s="177"/>
      <c r="HX308" s="177"/>
      <c r="HY308" s="177"/>
      <c r="HZ308" s="177"/>
      <c r="IA308" s="177"/>
      <c r="IB308" s="177"/>
    </row>
    <row r="309" spans="1:236" s="149" customFormat="1" ht="15.75" outlineLevel="2" x14ac:dyDescent="0.25">
      <c r="A309" s="124" t="s">
        <v>445</v>
      </c>
      <c r="B309" s="63" t="s">
        <v>639</v>
      </c>
      <c r="C309" s="58">
        <v>21.6</v>
      </c>
      <c r="D309" s="58">
        <f t="shared" si="276"/>
        <v>3000</v>
      </c>
      <c r="E309" s="58">
        <v>0</v>
      </c>
      <c r="F309" s="58">
        <v>3000</v>
      </c>
      <c r="G309" s="59">
        <v>0</v>
      </c>
      <c r="H309" s="58" t="s">
        <v>214</v>
      </c>
      <c r="I309" s="74">
        <f t="shared" si="277"/>
        <v>44377</v>
      </c>
      <c r="J309" s="74">
        <v>44259</v>
      </c>
      <c r="K309" s="74">
        <f>J309+11</f>
        <v>44270</v>
      </c>
      <c r="L309" s="74">
        <f>K309+7</f>
        <v>44277</v>
      </c>
      <c r="M309" s="74">
        <f>L309+10</f>
        <v>44287</v>
      </c>
      <c r="N309" s="82">
        <f t="shared" ref="N309:N313" si="278">M309+60</f>
        <v>44347</v>
      </c>
      <c r="O309" s="74"/>
      <c r="P309" s="74"/>
      <c r="Q309" s="74"/>
      <c r="R309" s="74"/>
      <c r="S309" s="74"/>
      <c r="T309" s="74" t="s">
        <v>41</v>
      </c>
      <c r="U309" s="74" t="s">
        <v>41</v>
      </c>
      <c r="V309" s="74" t="s">
        <v>41</v>
      </c>
      <c r="W309" s="74" t="s">
        <v>41</v>
      </c>
      <c r="X309" s="58"/>
      <c r="Y309" s="58"/>
      <c r="Z309" s="58"/>
      <c r="AA309" s="58"/>
      <c r="AB309" s="58"/>
      <c r="AC309" s="58"/>
      <c r="AD309" s="58"/>
      <c r="AE309" s="58"/>
      <c r="AF309" s="58"/>
      <c r="AG309" s="148" t="s">
        <v>506</v>
      </c>
      <c r="AQ309" s="34">
        <f t="shared" si="255"/>
        <v>3000</v>
      </c>
      <c r="AR309" s="34">
        <f t="shared" si="256"/>
        <v>0</v>
      </c>
    </row>
    <row r="310" spans="1:236" s="149" customFormat="1" ht="15.75" outlineLevel="2" x14ac:dyDescent="0.25">
      <c r="A310" s="124" t="s">
        <v>447</v>
      </c>
      <c r="B310" s="88" t="s">
        <v>640</v>
      </c>
      <c r="C310" s="58">
        <v>0</v>
      </c>
      <c r="D310" s="58">
        <f t="shared" si="276"/>
        <v>600</v>
      </c>
      <c r="E310" s="58">
        <v>0</v>
      </c>
      <c r="F310" s="58">
        <v>600</v>
      </c>
      <c r="G310" s="59">
        <v>0</v>
      </c>
      <c r="H310" s="58" t="s">
        <v>214</v>
      </c>
      <c r="I310" s="74">
        <f t="shared" si="277"/>
        <v>44377</v>
      </c>
      <c r="J310" s="74">
        <v>44259</v>
      </c>
      <c r="K310" s="74">
        <f>J310+11</f>
        <v>44270</v>
      </c>
      <c r="L310" s="74">
        <f>K310+7</f>
        <v>44277</v>
      </c>
      <c r="M310" s="74">
        <f>L310+10</f>
        <v>44287</v>
      </c>
      <c r="N310" s="82">
        <f t="shared" si="278"/>
        <v>44347</v>
      </c>
      <c r="O310" s="74"/>
      <c r="P310" s="74"/>
      <c r="Q310" s="74"/>
      <c r="R310" s="74"/>
      <c r="S310" s="74"/>
      <c r="T310" s="74" t="s">
        <v>41</v>
      </c>
      <c r="U310" s="74" t="s">
        <v>41</v>
      </c>
      <c r="V310" s="74" t="s">
        <v>41</v>
      </c>
      <c r="W310" s="74" t="s">
        <v>41</v>
      </c>
      <c r="X310" s="58"/>
      <c r="Y310" s="58"/>
      <c r="Z310" s="58"/>
      <c r="AA310" s="58"/>
      <c r="AB310" s="58"/>
      <c r="AC310" s="58"/>
      <c r="AD310" s="58"/>
      <c r="AE310" s="58"/>
      <c r="AF310" s="58"/>
      <c r="AG310" s="148" t="s">
        <v>506</v>
      </c>
      <c r="AQ310" s="34">
        <f t="shared" si="255"/>
        <v>600</v>
      </c>
      <c r="AR310" s="34">
        <f t="shared" si="256"/>
        <v>0</v>
      </c>
    </row>
    <row r="311" spans="1:236" s="149" customFormat="1" ht="15.75" outlineLevel="2" x14ac:dyDescent="0.25">
      <c r="A311" s="124" t="s">
        <v>449</v>
      </c>
      <c r="B311" s="88" t="s">
        <v>641</v>
      </c>
      <c r="C311" s="58">
        <v>0</v>
      </c>
      <c r="D311" s="58">
        <f t="shared" si="276"/>
        <v>600</v>
      </c>
      <c r="E311" s="58">
        <v>0</v>
      </c>
      <c r="F311" s="58">
        <v>600</v>
      </c>
      <c r="G311" s="59">
        <v>0</v>
      </c>
      <c r="H311" s="58" t="s">
        <v>214</v>
      </c>
      <c r="I311" s="74">
        <f t="shared" si="277"/>
        <v>44377</v>
      </c>
      <c r="J311" s="74">
        <v>44259</v>
      </c>
      <c r="K311" s="74">
        <f>J311+11</f>
        <v>44270</v>
      </c>
      <c r="L311" s="74">
        <f>K311+7</f>
        <v>44277</v>
      </c>
      <c r="M311" s="74">
        <f>L311+10</f>
        <v>44287</v>
      </c>
      <c r="N311" s="82">
        <f t="shared" si="278"/>
        <v>44347</v>
      </c>
      <c r="O311" s="74"/>
      <c r="P311" s="74"/>
      <c r="Q311" s="74"/>
      <c r="R311" s="74"/>
      <c r="S311" s="74"/>
      <c r="T311" s="74" t="s">
        <v>41</v>
      </c>
      <c r="U311" s="74" t="s">
        <v>41</v>
      </c>
      <c r="V311" s="74" t="s">
        <v>41</v>
      </c>
      <c r="W311" s="74" t="s">
        <v>41</v>
      </c>
      <c r="X311" s="58"/>
      <c r="Y311" s="58"/>
      <c r="Z311" s="58"/>
      <c r="AA311" s="58"/>
      <c r="AB311" s="58"/>
      <c r="AC311" s="58"/>
      <c r="AD311" s="58"/>
      <c r="AE311" s="58"/>
      <c r="AF311" s="58"/>
      <c r="AG311" s="148" t="s">
        <v>506</v>
      </c>
      <c r="AQ311" s="34">
        <f t="shared" si="255"/>
        <v>600</v>
      </c>
      <c r="AR311" s="34">
        <f t="shared" si="256"/>
        <v>0</v>
      </c>
    </row>
    <row r="312" spans="1:236" s="149" customFormat="1" ht="15.75" outlineLevel="2" x14ac:dyDescent="0.25">
      <c r="A312" s="124" t="s">
        <v>451</v>
      </c>
      <c r="B312" s="88" t="s">
        <v>642</v>
      </c>
      <c r="C312" s="58">
        <v>0</v>
      </c>
      <c r="D312" s="58">
        <f t="shared" si="276"/>
        <v>600</v>
      </c>
      <c r="E312" s="58">
        <v>0</v>
      </c>
      <c r="F312" s="58">
        <v>600</v>
      </c>
      <c r="G312" s="59">
        <v>0</v>
      </c>
      <c r="H312" s="58" t="s">
        <v>214</v>
      </c>
      <c r="I312" s="74">
        <f t="shared" si="277"/>
        <v>44377</v>
      </c>
      <c r="J312" s="74">
        <v>44259</v>
      </c>
      <c r="K312" s="74">
        <f>J312+11</f>
        <v>44270</v>
      </c>
      <c r="L312" s="74">
        <f>K312+7</f>
        <v>44277</v>
      </c>
      <c r="M312" s="74">
        <f>L312+10</f>
        <v>44287</v>
      </c>
      <c r="N312" s="82">
        <f t="shared" si="278"/>
        <v>44347</v>
      </c>
      <c r="O312" s="74"/>
      <c r="P312" s="74"/>
      <c r="Q312" s="74"/>
      <c r="R312" s="74"/>
      <c r="S312" s="74"/>
      <c r="T312" s="74" t="s">
        <v>41</v>
      </c>
      <c r="U312" s="74" t="s">
        <v>41</v>
      </c>
      <c r="V312" s="74" t="s">
        <v>41</v>
      </c>
      <c r="W312" s="74" t="s">
        <v>41</v>
      </c>
      <c r="X312" s="58"/>
      <c r="Y312" s="58"/>
      <c r="Z312" s="58"/>
      <c r="AA312" s="58"/>
      <c r="AB312" s="58"/>
      <c r="AC312" s="58"/>
      <c r="AD312" s="58"/>
      <c r="AE312" s="58"/>
      <c r="AF312" s="58"/>
      <c r="AG312" s="148" t="s">
        <v>506</v>
      </c>
      <c r="AQ312" s="34">
        <f t="shared" si="255"/>
        <v>600</v>
      </c>
      <c r="AR312" s="34">
        <f t="shared" si="256"/>
        <v>0</v>
      </c>
    </row>
    <row r="313" spans="1:236" s="149" customFormat="1" ht="15.75" outlineLevel="2" x14ac:dyDescent="0.25">
      <c r="A313" s="124" t="s">
        <v>453</v>
      </c>
      <c r="B313" s="88" t="s">
        <v>643</v>
      </c>
      <c r="C313" s="58">
        <v>0</v>
      </c>
      <c r="D313" s="58">
        <f t="shared" si="276"/>
        <v>600</v>
      </c>
      <c r="E313" s="58">
        <v>0</v>
      </c>
      <c r="F313" s="58">
        <v>600</v>
      </c>
      <c r="G313" s="59">
        <v>0</v>
      </c>
      <c r="H313" s="58" t="s">
        <v>214</v>
      </c>
      <c r="I313" s="74">
        <f t="shared" si="277"/>
        <v>44377</v>
      </c>
      <c r="J313" s="74">
        <v>44259</v>
      </c>
      <c r="K313" s="74">
        <f>J313+11</f>
        <v>44270</v>
      </c>
      <c r="L313" s="74">
        <f>K313+7</f>
        <v>44277</v>
      </c>
      <c r="M313" s="74">
        <f>L313+10</f>
        <v>44287</v>
      </c>
      <c r="N313" s="82">
        <f t="shared" si="278"/>
        <v>44347</v>
      </c>
      <c r="O313" s="74"/>
      <c r="P313" s="74"/>
      <c r="Q313" s="74"/>
      <c r="R313" s="74"/>
      <c r="S313" s="74"/>
      <c r="T313" s="74" t="s">
        <v>41</v>
      </c>
      <c r="U313" s="74" t="s">
        <v>41</v>
      </c>
      <c r="V313" s="74" t="s">
        <v>41</v>
      </c>
      <c r="W313" s="74" t="s">
        <v>41</v>
      </c>
      <c r="X313" s="58"/>
      <c r="Y313" s="58"/>
      <c r="Z313" s="58"/>
      <c r="AA313" s="58"/>
      <c r="AB313" s="58"/>
      <c r="AC313" s="58"/>
      <c r="AD313" s="58"/>
      <c r="AE313" s="58"/>
      <c r="AF313" s="58"/>
      <c r="AG313" s="148" t="s">
        <v>506</v>
      </c>
      <c r="AQ313" s="34">
        <f t="shared" si="255"/>
        <v>600</v>
      </c>
      <c r="AR313" s="34">
        <f t="shared" si="256"/>
        <v>0</v>
      </c>
    </row>
    <row r="314" spans="1:236" s="122" customFormat="1" ht="15.75" outlineLevel="1" x14ac:dyDescent="0.2">
      <c r="A314" s="101" t="s">
        <v>455</v>
      </c>
      <c r="B314" s="29" t="s">
        <v>456</v>
      </c>
      <c r="C314" s="31">
        <f>SUM(C315:C322)</f>
        <v>26</v>
      </c>
      <c r="D314" s="31">
        <f>SUM(D315:D322)</f>
        <v>7292</v>
      </c>
      <c r="E314" s="31">
        <f>SUM(E315:E322)</f>
        <v>0</v>
      </c>
      <c r="F314" s="31">
        <f>SUM(F315:F322)</f>
        <v>7292</v>
      </c>
      <c r="G314" s="31">
        <f>SUM(G315:G322)</f>
        <v>0</v>
      </c>
      <c r="H314" s="52" t="s">
        <v>41</v>
      </c>
      <c r="I314" s="72" t="s">
        <v>41</v>
      </c>
      <c r="J314" s="72" t="s">
        <v>41</v>
      </c>
      <c r="K314" s="72" t="s">
        <v>41</v>
      </c>
      <c r="L314" s="72" t="s">
        <v>41</v>
      </c>
      <c r="M314" s="72" t="s">
        <v>41</v>
      </c>
      <c r="N314" s="72" t="s">
        <v>41</v>
      </c>
      <c r="O314" s="52" t="s">
        <v>41</v>
      </c>
      <c r="P314" s="52" t="s">
        <v>41</v>
      </c>
      <c r="Q314" s="52" t="s">
        <v>41</v>
      </c>
      <c r="R314" s="52" t="s">
        <v>41</v>
      </c>
      <c r="S314" s="52" t="s">
        <v>41</v>
      </c>
      <c r="T314" s="52" t="s">
        <v>41</v>
      </c>
      <c r="U314" s="52" t="s">
        <v>41</v>
      </c>
      <c r="V314" s="52" t="s">
        <v>41</v>
      </c>
      <c r="W314" s="52" t="s">
        <v>41</v>
      </c>
      <c r="X314" s="52" t="s">
        <v>41</v>
      </c>
      <c r="Y314" s="52" t="s">
        <v>41</v>
      </c>
      <c r="Z314" s="52" t="s">
        <v>41</v>
      </c>
      <c r="AA314" s="52" t="s">
        <v>41</v>
      </c>
      <c r="AB314" s="52" t="s">
        <v>41</v>
      </c>
      <c r="AC314" s="52" t="s">
        <v>41</v>
      </c>
      <c r="AD314" s="52" t="s">
        <v>41</v>
      </c>
      <c r="AE314" s="52" t="s">
        <v>41</v>
      </c>
      <c r="AF314" s="52" t="s">
        <v>41</v>
      </c>
      <c r="AG314" s="102"/>
      <c r="AQ314" s="34">
        <f t="shared" si="255"/>
        <v>7292</v>
      </c>
      <c r="AR314" s="34">
        <f t="shared" si="256"/>
        <v>0</v>
      </c>
    </row>
    <row r="315" spans="1:236" s="167" customFormat="1" ht="31.5" outlineLevel="2" x14ac:dyDescent="0.2">
      <c r="A315" s="124" t="s">
        <v>457</v>
      </c>
      <c r="B315" s="63" t="s">
        <v>644</v>
      </c>
      <c r="C315" s="58">
        <v>4</v>
      </c>
      <c r="D315" s="58">
        <f t="shared" ref="D315:D322" si="279">SUM(E315:G315)</f>
        <v>1370</v>
      </c>
      <c r="E315" s="58">
        <v>0</v>
      </c>
      <c r="F315" s="58">
        <v>1370</v>
      </c>
      <c r="G315" s="59">
        <v>0</v>
      </c>
      <c r="H315" s="58" t="s">
        <v>163</v>
      </c>
      <c r="I315" s="74">
        <f t="shared" ref="I315:I322" si="280">N315+30</f>
        <v>44374</v>
      </c>
      <c r="J315" s="74" t="s">
        <v>495</v>
      </c>
      <c r="K315" s="74" t="s">
        <v>495</v>
      </c>
      <c r="L315" s="74" t="s">
        <v>495</v>
      </c>
      <c r="M315" s="74" t="s">
        <v>495</v>
      </c>
      <c r="N315" s="74">
        <v>44344</v>
      </c>
      <c r="O315" s="74"/>
      <c r="P315" s="74"/>
      <c r="Q315" s="74"/>
      <c r="R315" s="74"/>
      <c r="S315" s="74"/>
      <c r="T315" s="74" t="s">
        <v>41</v>
      </c>
      <c r="U315" s="74" t="s">
        <v>41</v>
      </c>
      <c r="V315" s="74" t="s">
        <v>41</v>
      </c>
      <c r="W315" s="74" t="s">
        <v>41</v>
      </c>
      <c r="X315" s="58"/>
      <c r="Y315" s="58"/>
      <c r="Z315" s="58"/>
      <c r="AA315" s="58"/>
      <c r="AB315" s="58"/>
      <c r="AC315" s="58"/>
      <c r="AD315" s="58"/>
      <c r="AE315" s="58"/>
      <c r="AF315" s="58"/>
      <c r="AG315" s="146" t="s">
        <v>504</v>
      </c>
      <c r="AQ315" s="34">
        <f t="shared" si="255"/>
        <v>1370</v>
      </c>
      <c r="AR315" s="34">
        <f t="shared" si="256"/>
        <v>0</v>
      </c>
    </row>
    <row r="316" spans="1:236" s="154" customFormat="1" ht="15.75" outlineLevel="2" x14ac:dyDescent="0.25">
      <c r="A316" s="124" t="s">
        <v>645</v>
      </c>
      <c r="B316" s="88" t="s">
        <v>646</v>
      </c>
      <c r="C316" s="58">
        <v>0</v>
      </c>
      <c r="D316" s="58">
        <f t="shared" si="279"/>
        <v>600</v>
      </c>
      <c r="E316" s="58">
        <v>0</v>
      </c>
      <c r="F316" s="58">
        <v>600</v>
      </c>
      <c r="G316" s="59">
        <v>0</v>
      </c>
      <c r="H316" s="58" t="s">
        <v>214</v>
      </c>
      <c r="I316" s="74">
        <f t="shared" si="280"/>
        <v>44377</v>
      </c>
      <c r="J316" s="74">
        <v>44260</v>
      </c>
      <c r="K316" s="74">
        <f>J316+10</f>
        <v>44270</v>
      </c>
      <c r="L316" s="74">
        <f>K316+7</f>
        <v>44277</v>
      </c>
      <c r="M316" s="74">
        <f>L316+10</f>
        <v>44287</v>
      </c>
      <c r="N316" s="82">
        <f t="shared" ref="N316:N325" si="281">M316+60</f>
        <v>44347</v>
      </c>
      <c r="O316" s="74"/>
      <c r="P316" s="74"/>
      <c r="Q316" s="74"/>
      <c r="R316" s="74"/>
      <c r="S316" s="74"/>
      <c r="T316" s="74" t="s">
        <v>41</v>
      </c>
      <c r="U316" s="74" t="s">
        <v>41</v>
      </c>
      <c r="V316" s="74" t="s">
        <v>41</v>
      </c>
      <c r="W316" s="74" t="s">
        <v>41</v>
      </c>
      <c r="X316" s="58"/>
      <c r="Y316" s="58"/>
      <c r="Z316" s="58"/>
      <c r="AA316" s="58"/>
      <c r="AB316" s="58"/>
      <c r="AC316" s="58"/>
      <c r="AD316" s="58"/>
      <c r="AE316" s="58"/>
      <c r="AF316" s="58"/>
      <c r="AG316" s="152" t="s">
        <v>516</v>
      </c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34">
        <f t="shared" si="255"/>
        <v>600</v>
      </c>
      <c r="AR316" s="34">
        <f t="shared" si="256"/>
        <v>0</v>
      </c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68"/>
      <c r="BD316" s="168"/>
      <c r="BE316" s="168"/>
      <c r="BF316" s="168"/>
      <c r="BG316" s="168"/>
      <c r="BH316" s="168"/>
      <c r="BI316" s="168"/>
      <c r="BJ316" s="168"/>
      <c r="BK316" s="168"/>
      <c r="BL316" s="168"/>
      <c r="BM316" s="168"/>
      <c r="BN316" s="168"/>
      <c r="BO316" s="168"/>
      <c r="BP316" s="168"/>
      <c r="BQ316" s="168"/>
      <c r="BR316" s="168"/>
      <c r="BS316" s="168"/>
      <c r="BT316" s="168"/>
      <c r="BU316" s="168"/>
      <c r="BV316" s="168"/>
      <c r="BW316" s="168"/>
      <c r="BX316" s="168"/>
      <c r="BY316" s="168"/>
      <c r="BZ316" s="168"/>
      <c r="CA316" s="168"/>
      <c r="CB316" s="168"/>
      <c r="CC316" s="168"/>
      <c r="CD316" s="168"/>
      <c r="CE316" s="168"/>
      <c r="CF316" s="168"/>
      <c r="CG316" s="168"/>
      <c r="CH316" s="168"/>
      <c r="CI316" s="168"/>
      <c r="CJ316" s="168"/>
      <c r="CK316" s="168"/>
      <c r="CL316" s="168"/>
      <c r="CM316" s="168"/>
      <c r="CN316" s="168"/>
      <c r="CO316" s="168"/>
      <c r="CP316" s="168"/>
      <c r="CQ316" s="168"/>
      <c r="CR316" s="168"/>
      <c r="CS316" s="168"/>
      <c r="CT316" s="168"/>
      <c r="CU316" s="168"/>
      <c r="CV316" s="168"/>
      <c r="CW316" s="168"/>
      <c r="CX316" s="168"/>
      <c r="CY316" s="168"/>
      <c r="CZ316" s="168"/>
      <c r="DA316" s="168"/>
      <c r="DB316" s="168"/>
      <c r="DC316" s="168"/>
      <c r="DD316" s="168"/>
      <c r="DE316" s="168"/>
      <c r="DF316" s="168"/>
      <c r="DG316" s="168"/>
      <c r="DH316" s="168"/>
      <c r="DI316" s="168"/>
      <c r="DJ316" s="168"/>
      <c r="DK316" s="168"/>
      <c r="DL316" s="168"/>
      <c r="DM316" s="168"/>
      <c r="DN316" s="168"/>
      <c r="DO316" s="168"/>
      <c r="DP316" s="168"/>
      <c r="DQ316" s="168"/>
      <c r="DR316" s="168"/>
      <c r="DS316" s="168"/>
      <c r="DT316" s="168"/>
      <c r="DU316" s="168"/>
      <c r="DV316" s="168"/>
      <c r="DW316" s="168"/>
      <c r="DX316" s="168"/>
      <c r="DY316" s="168"/>
      <c r="DZ316" s="168"/>
      <c r="EA316" s="168"/>
      <c r="EB316" s="168"/>
      <c r="EC316" s="168"/>
      <c r="ED316" s="168"/>
      <c r="EE316" s="168"/>
      <c r="EF316" s="168"/>
      <c r="EG316" s="168"/>
      <c r="EH316" s="168"/>
      <c r="EI316" s="168"/>
      <c r="EJ316" s="168"/>
      <c r="EK316" s="168"/>
      <c r="EL316" s="168"/>
      <c r="EM316" s="168"/>
      <c r="EN316" s="168"/>
      <c r="EO316" s="168"/>
      <c r="EP316" s="168"/>
      <c r="EQ316" s="168"/>
      <c r="ER316" s="168"/>
      <c r="ES316" s="168"/>
      <c r="ET316" s="168"/>
      <c r="EU316" s="168"/>
      <c r="EV316" s="168"/>
      <c r="EW316" s="168"/>
      <c r="EX316" s="168"/>
      <c r="EY316" s="168"/>
      <c r="EZ316" s="168"/>
      <c r="FA316" s="168"/>
      <c r="FB316" s="168"/>
      <c r="FC316" s="168"/>
      <c r="FD316" s="168"/>
      <c r="FE316" s="168"/>
      <c r="FF316" s="168"/>
      <c r="FG316" s="168"/>
      <c r="FH316" s="168"/>
      <c r="FI316" s="168"/>
      <c r="FJ316" s="168"/>
      <c r="FK316" s="168"/>
      <c r="FL316" s="168"/>
      <c r="FM316" s="168"/>
      <c r="FN316" s="168"/>
      <c r="FO316" s="168"/>
      <c r="FP316" s="168"/>
      <c r="FQ316" s="168"/>
      <c r="FR316" s="168"/>
      <c r="FS316" s="168"/>
      <c r="FT316" s="168"/>
      <c r="FU316" s="168"/>
      <c r="FV316" s="168"/>
      <c r="FW316" s="168"/>
      <c r="FX316" s="168"/>
      <c r="FY316" s="168"/>
      <c r="FZ316" s="168"/>
      <c r="GA316" s="168"/>
      <c r="GB316" s="168"/>
      <c r="GC316" s="168"/>
      <c r="GD316" s="168"/>
      <c r="GE316" s="168"/>
      <c r="GF316" s="168"/>
      <c r="GG316" s="168"/>
      <c r="GH316" s="168"/>
      <c r="GI316" s="168"/>
      <c r="GJ316" s="168"/>
      <c r="GK316" s="168"/>
      <c r="GL316" s="168"/>
      <c r="GM316" s="168"/>
      <c r="GN316" s="168"/>
      <c r="GO316" s="168"/>
      <c r="GP316" s="168"/>
      <c r="GQ316" s="168"/>
      <c r="GR316" s="168"/>
      <c r="GS316" s="168"/>
      <c r="GT316" s="168"/>
      <c r="GU316" s="168"/>
      <c r="GV316" s="168"/>
      <c r="GW316" s="168"/>
      <c r="GX316" s="168"/>
      <c r="GY316" s="168"/>
      <c r="GZ316" s="168"/>
      <c r="HA316" s="168"/>
      <c r="HB316" s="168"/>
      <c r="HC316" s="168"/>
      <c r="HD316" s="168"/>
      <c r="HE316" s="168"/>
      <c r="HF316" s="168"/>
      <c r="HG316" s="168"/>
      <c r="HH316" s="168"/>
      <c r="HI316" s="168"/>
      <c r="HJ316" s="168"/>
      <c r="HK316" s="168"/>
      <c r="HL316" s="168"/>
      <c r="HM316" s="168"/>
      <c r="HN316" s="168"/>
      <c r="HO316" s="168"/>
      <c r="HP316" s="168"/>
      <c r="HQ316" s="168"/>
      <c r="HR316" s="168"/>
      <c r="HS316" s="168"/>
      <c r="HT316" s="168"/>
      <c r="HU316" s="168"/>
      <c r="HV316" s="168"/>
      <c r="HW316" s="168"/>
      <c r="HX316" s="168"/>
      <c r="HY316" s="168"/>
      <c r="HZ316" s="168"/>
      <c r="IA316" s="168"/>
      <c r="IB316" s="168"/>
    </row>
    <row r="317" spans="1:236" customFormat="1" ht="15.75" outlineLevel="2" x14ac:dyDescent="0.25">
      <c r="A317" s="124" t="s">
        <v>647</v>
      </c>
      <c r="B317" s="63" t="s">
        <v>648</v>
      </c>
      <c r="C317" s="58">
        <v>11</v>
      </c>
      <c r="D317" s="58">
        <f t="shared" si="279"/>
        <v>1122</v>
      </c>
      <c r="E317" s="58">
        <v>0</v>
      </c>
      <c r="F317" s="58">
        <v>1122</v>
      </c>
      <c r="G317" s="59">
        <v>0</v>
      </c>
      <c r="H317" s="58" t="s">
        <v>163</v>
      </c>
      <c r="I317" s="74">
        <f t="shared" si="280"/>
        <v>44374</v>
      </c>
      <c r="J317" s="74" t="s">
        <v>495</v>
      </c>
      <c r="K317" s="74" t="s">
        <v>495</v>
      </c>
      <c r="L317" s="74" t="s">
        <v>495</v>
      </c>
      <c r="M317" s="74" t="s">
        <v>495</v>
      </c>
      <c r="N317" s="74">
        <v>44344</v>
      </c>
      <c r="O317" s="74"/>
      <c r="P317" s="74"/>
      <c r="Q317" s="74"/>
      <c r="R317" s="74"/>
      <c r="S317" s="74"/>
      <c r="T317" s="74" t="s">
        <v>41</v>
      </c>
      <c r="U317" s="74" t="s">
        <v>41</v>
      </c>
      <c r="V317" s="74" t="s">
        <v>41</v>
      </c>
      <c r="W317" s="74" t="s">
        <v>41</v>
      </c>
      <c r="X317" s="58"/>
      <c r="Y317" s="58"/>
      <c r="Z317" s="58"/>
      <c r="AA317" s="58"/>
      <c r="AB317" s="58"/>
      <c r="AC317" s="58"/>
      <c r="AD317" s="58"/>
      <c r="AE317" s="58"/>
      <c r="AF317" s="58"/>
      <c r="AG317" s="152" t="s">
        <v>649</v>
      </c>
      <c r="AQ317" s="34">
        <f t="shared" si="255"/>
        <v>1122</v>
      </c>
      <c r="AR317" s="34">
        <f t="shared" si="256"/>
        <v>0</v>
      </c>
    </row>
    <row r="318" spans="1:236" s="149" customFormat="1" ht="15.75" outlineLevel="2" x14ac:dyDescent="0.25">
      <c r="A318" s="124" t="s">
        <v>650</v>
      </c>
      <c r="B318" s="63" t="s">
        <v>651</v>
      </c>
      <c r="C318" s="58">
        <v>3</v>
      </c>
      <c r="D318" s="58">
        <f t="shared" si="279"/>
        <v>800</v>
      </c>
      <c r="E318" s="58">
        <v>0</v>
      </c>
      <c r="F318" s="58">
        <v>800</v>
      </c>
      <c r="G318" s="59">
        <v>0</v>
      </c>
      <c r="H318" s="58" t="s">
        <v>214</v>
      </c>
      <c r="I318" s="74">
        <f t="shared" si="280"/>
        <v>44377</v>
      </c>
      <c r="J318" s="74">
        <v>44260</v>
      </c>
      <c r="K318" s="74">
        <f>J318+10</f>
        <v>44270</v>
      </c>
      <c r="L318" s="74">
        <f>K318+7</f>
        <v>44277</v>
      </c>
      <c r="M318" s="74">
        <f>L318+10</f>
        <v>44287</v>
      </c>
      <c r="N318" s="82">
        <f t="shared" si="281"/>
        <v>44347</v>
      </c>
      <c r="O318" s="74"/>
      <c r="P318" s="74"/>
      <c r="Q318" s="74"/>
      <c r="R318" s="74"/>
      <c r="S318" s="74"/>
      <c r="T318" s="74" t="s">
        <v>41</v>
      </c>
      <c r="U318" s="74" t="s">
        <v>41</v>
      </c>
      <c r="V318" s="74" t="s">
        <v>41</v>
      </c>
      <c r="W318" s="74" t="s">
        <v>41</v>
      </c>
      <c r="X318" s="58"/>
      <c r="Y318" s="58"/>
      <c r="Z318" s="58"/>
      <c r="AA318" s="58"/>
      <c r="AB318" s="58"/>
      <c r="AC318" s="58"/>
      <c r="AD318" s="58"/>
      <c r="AE318" s="58"/>
      <c r="AF318" s="58"/>
      <c r="AG318" s="148" t="s">
        <v>506</v>
      </c>
      <c r="AQ318" s="34">
        <f t="shared" si="255"/>
        <v>800</v>
      </c>
      <c r="AR318" s="34">
        <f t="shared" si="256"/>
        <v>0</v>
      </c>
    </row>
    <row r="319" spans="1:236" s="149" customFormat="1" ht="15.75" outlineLevel="2" x14ac:dyDescent="0.25">
      <c r="A319" s="124" t="s">
        <v>652</v>
      </c>
      <c r="B319" s="63" t="s">
        <v>653</v>
      </c>
      <c r="C319" s="58">
        <v>3</v>
      </c>
      <c r="D319" s="58">
        <f t="shared" si="279"/>
        <v>600</v>
      </c>
      <c r="E319" s="58">
        <v>0</v>
      </c>
      <c r="F319" s="58">
        <v>600</v>
      </c>
      <c r="G319" s="59">
        <v>0</v>
      </c>
      <c r="H319" s="58" t="s">
        <v>214</v>
      </c>
      <c r="I319" s="74">
        <f t="shared" si="280"/>
        <v>44377</v>
      </c>
      <c r="J319" s="74">
        <v>44260</v>
      </c>
      <c r="K319" s="74">
        <f>J319+10</f>
        <v>44270</v>
      </c>
      <c r="L319" s="74">
        <f>K319+7</f>
        <v>44277</v>
      </c>
      <c r="M319" s="74">
        <f>L319+10</f>
        <v>44287</v>
      </c>
      <c r="N319" s="82">
        <f t="shared" si="281"/>
        <v>44347</v>
      </c>
      <c r="O319" s="74"/>
      <c r="P319" s="74"/>
      <c r="Q319" s="74"/>
      <c r="R319" s="74"/>
      <c r="S319" s="74"/>
      <c r="T319" s="74" t="s">
        <v>41</v>
      </c>
      <c r="U319" s="74" t="s">
        <v>41</v>
      </c>
      <c r="V319" s="74" t="s">
        <v>41</v>
      </c>
      <c r="W319" s="74" t="s">
        <v>41</v>
      </c>
      <c r="X319" s="58"/>
      <c r="Y319" s="58"/>
      <c r="Z319" s="58"/>
      <c r="AA319" s="58"/>
      <c r="AB319" s="58"/>
      <c r="AC319" s="58"/>
      <c r="AD319" s="58"/>
      <c r="AE319" s="58"/>
      <c r="AF319" s="58"/>
      <c r="AG319" s="148" t="s">
        <v>506</v>
      </c>
      <c r="AQ319" s="34">
        <f t="shared" si="255"/>
        <v>600</v>
      </c>
      <c r="AR319" s="34">
        <f t="shared" si="256"/>
        <v>0</v>
      </c>
    </row>
    <row r="320" spans="1:236" s="149" customFormat="1" ht="15.75" outlineLevel="2" x14ac:dyDescent="0.25">
      <c r="A320" s="124" t="s">
        <v>654</v>
      </c>
      <c r="B320" s="63" t="s">
        <v>655</v>
      </c>
      <c r="C320" s="58">
        <v>5</v>
      </c>
      <c r="D320" s="58">
        <f t="shared" si="279"/>
        <v>1000</v>
      </c>
      <c r="E320" s="58">
        <v>0</v>
      </c>
      <c r="F320" s="58">
        <v>1000</v>
      </c>
      <c r="G320" s="59">
        <v>0</v>
      </c>
      <c r="H320" s="58" t="s">
        <v>214</v>
      </c>
      <c r="I320" s="74">
        <f t="shared" si="280"/>
        <v>44377</v>
      </c>
      <c r="J320" s="74">
        <v>44260</v>
      </c>
      <c r="K320" s="74">
        <f>J320+10</f>
        <v>44270</v>
      </c>
      <c r="L320" s="74">
        <f>K320+7</f>
        <v>44277</v>
      </c>
      <c r="M320" s="74">
        <f>L320+10</f>
        <v>44287</v>
      </c>
      <c r="N320" s="82">
        <f t="shared" si="281"/>
        <v>44347</v>
      </c>
      <c r="O320" s="74"/>
      <c r="P320" s="74"/>
      <c r="Q320" s="74"/>
      <c r="R320" s="74"/>
      <c r="S320" s="74"/>
      <c r="T320" s="74" t="s">
        <v>41</v>
      </c>
      <c r="U320" s="74" t="s">
        <v>41</v>
      </c>
      <c r="V320" s="74" t="s">
        <v>41</v>
      </c>
      <c r="W320" s="74" t="s">
        <v>41</v>
      </c>
      <c r="X320" s="58"/>
      <c r="Y320" s="58"/>
      <c r="Z320" s="58"/>
      <c r="AA320" s="58"/>
      <c r="AB320" s="58"/>
      <c r="AC320" s="58"/>
      <c r="AD320" s="58"/>
      <c r="AE320" s="58"/>
      <c r="AF320" s="58"/>
      <c r="AG320" s="148" t="s">
        <v>506</v>
      </c>
      <c r="AQ320" s="34">
        <f t="shared" si="255"/>
        <v>1000</v>
      </c>
      <c r="AR320" s="34">
        <f t="shared" si="256"/>
        <v>0</v>
      </c>
    </row>
    <row r="321" spans="1:236" s="149" customFormat="1" ht="15.75" outlineLevel="2" x14ac:dyDescent="0.25">
      <c r="A321" s="124" t="s">
        <v>656</v>
      </c>
      <c r="B321" s="63" t="s">
        <v>657</v>
      </c>
      <c r="C321" s="58">
        <v>0</v>
      </c>
      <c r="D321" s="58">
        <f t="shared" si="279"/>
        <v>1200</v>
      </c>
      <c r="E321" s="58">
        <v>0</v>
      </c>
      <c r="F321" s="58">
        <v>1200</v>
      </c>
      <c r="G321" s="59">
        <v>0</v>
      </c>
      <c r="H321" s="58" t="s">
        <v>214</v>
      </c>
      <c r="I321" s="74">
        <f t="shared" si="280"/>
        <v>44377</v>
      </c>
      <c r="J321" s="74">
        <v>44260</v>
      </c>
      <c r="K321" s="74">
        <f>J321+10</f>
        <v>44270</v>
      </c>
      <c r="L321" s="74">
        <f>K321+7</f>
        <v>44277</v>
      </c>
      <c r="M321" s="74">
        <f>L321+10</f>
        <v>44287</v>
      </c>
      <c r="N321" s="82">
        <f t="shared" si="281"/>
        <v>44347</v>
      </c>
      <c r="O321" s="74"/>
      <c r="P321" s="74"/>
      <c r="Q321" s="74"/>
      <c r="R321" s="74"/>
      <c r="S321" s="74"/>
      <c r="T321" s="74" t="s">
        <v>41</v>
      </c>
      <c r="U321" s="74" t="s">
        <v>41</v>
      </c>
      <c r="V321" s="74" t="s">
        <v>41</v>
      </c>
      <c r="W321" s="74" t="s">
        <v>41</v>
      </c>
      <c r="X321" s="58"/>
      <c r="Y321" s="58"/>
      <c r="Z321" s="58"/>
      <c r="AA321" s="58"/>
      <c r="AB321" s="58"/>
      <c r="AC321" s="58"/>
      <c r="AD321" s="58"/>
      <c r="AE321" s="58"/>
      <c r="AF321" s="58"/>
      <c r="AG321" s="148" t="s">
        <v>506</v>
      </c>
      <c r="AQ321" s="34">
        <f t="shared" si="255"/>
        <v>1200</v>
      </c>
      <c r="AR321" s="34">
        <f t="shared" si="256"/>
        <v>0</v>
      </c>
    </row>
    <row r="322" spans="1:236" s="149" customFormat="1" ht="15.75" outlineLevel="2" x14ac:dyDescent="0.25">
      <c r="A322" s="124" t="s">
        <v>658</v>
      </c>
      <c r="B322" s="105" t="s">
        <v>659</v>
      </c>
      <c r="C322" s="58">
        <v>0</v>
      </c>
      <c r="D322" s="58">
        <f t="shared" si="279"/>
        <v>600</v>
      </c>
      <c r="E322" s="58">
        <v>0</v>
      </c>
      <c r="F322" s="58">
        <v>600</v>
      </c>
      <c r="G322" s="59">
        <v>0</v>
      </c>
      <c r="H322" s="58" t="s">
        <v>214</v>
      </c>
      <c r="I322" s="74">
        <f t="shared" si="280"/>
        <v>44377</v>
      </c>
      <c r="J322" s="74">
        <v>44260</v>
      </c>
      <c r="K322" s="74">
        <f>J322+10</f>
        <v>44270</v>
      </c>
      <c r="L322" s="74">
        <f>K322+7</f>
        <v>44277</v>
      </c>
      <c r="M322" s="74">
        <f>L322+10</f>
        <v>44287</v>
      </c>
      <c r="N322" s="82">
        <f t="shared" si="281"/>
        <v>44347</v>
      </c>
      <c r="O322" s="74"/>
      <c r="P322" s="74"/>
      <c r="Q322" s="74"/>
      <c r="R322" s="74"/>
      <c r="S322" s="74"/>
      <c r="T322" s="74" t="s">
        <v>41</v>
      </c>
      <c r="U322" s="74" t="s">
        <v>41</v>
      </c>
      <c r="V322" s="74" t="s">
        <v>41</v>
      </c>
      <c r="W322" s="74" t="s">
        <v>41</v>
      </c>
      <c r="X322" s="58"/>
      <c r="Y322" s="58"/>
      <c r="Z322" s="58"/>
      <c r="AA322" s="58"/>
      <c r="AB322" s="58"/>
      <c r="AC322" s="58"/>
      <c r="AD322" s="58"/>
      <c r="AE322" s="58"/>
      <c r="AF322" s="58"/>
      <c r="AG322" s="148" t="s">
        <v>506</v>
      </c>
      <c r="AQ322" s="34">
        <f t="shared" si="255"/>
        <v>600</v>
      </c>
      <c r="AR322" s="34">
        <f t="shared" si="256"/>
        <v>0</v>
      </c>
    </row>
    <row r="323" spans="1:236" s="54" customFormat="1" ht="15.75" outlineLevel="1" x14ac:dyDescent="0.2">
      <c r="A323" s="101" t="s">
        <v>465</v>
      </c>
      <c r="B323" s="29" t="s">
        <v>466</v>
      </c>
      <c r="C323" s="31">
        <f>SUM(C324:C329)</f>
        <v>2.4</v>
      </c>
      <c r="D323" s="31">
        <f>SUM(D324:D329)</f>
        <v>12605</v>
      </c>
      <c r="E323" s="31">
        <f>SUM(E324:E329)</f>
        <v>0</v>
      </c>
      <c r="F323" s="31">
        <f>SUM(F324:F329)</f>
        <v>12605</v>
      </c>
      <c r="G323" s="31">
        <f>SUM(G324:G329)</f>
        <v>0</v>
      </c>
      <c r="H323" s="52" t="s">
        <v>41</v>
      </c>
      <c r="I323" s="72" t="s">
        <v>41</v>
      </c>
      <c r="J323" s="72" t="s">
        <v>41</v>
      </c>
      <c r="K323" s="72" t="s">
        <v>41</v>
      </c>
      <c r="L323" s="72" t="s">
        <v>41</v>
      </c>
      <c r="M323" s="72" t="s">
        <v>41</v>
      </c>
      <c r="N323" s="72" t="s">
        <v>41</v>
      </c>
      <c r="O323" s="52" t="s">
        <v>41</v>
      </c>
      <c r="P323" s="52" t="s">
        <v>41</v>
      </c>
      <c r="Q323" s="52" t="s">
        <v>41</v>
      </c>
      <c r="R323" s="52" t="s">
        <v>41</v>
      </c>
      <c r="S323" s="52" t="s">
        <v>41</v>
      </c>
      <c r="T323" s="52" t="s">
        <v>41</v>
      </c>
      <c r="U323" s="52" t="s">
        <v>41</v>
      </c>
      <c r="V323" s="52" t="s">
        <v>41</v>
      </c>
      <c r="W323" s="52" t="s">
        <v>41</v>
      </c>
      <c r="X323" s="52" t="s">
        <v>41</v>
      </c>
      <c r="Y323" s="52" t="s">
        <v>41</v>
      </c>
      <c r="Z323" s="52" t="s">
        <v>41</v>
      </c>
      <c r="AA323" s="52" t="s">
        <v>41</v>
      </c>
      <c r="AB323" s="52" t="s">
        <v>41</v>
      </c>
      <c r="AC323" s="52" t="s">
        <v>41</v>
      </c>
      <c r="AD323" s="52" t="s">
        <v>41</v>
      </c>
      <c r="AE323" s="52" t="s">
        <v>41</v>
      </c>
      <c r="AF323" s="52" t="s">
        <v>41</v>
      </c>
      <c r="AG323" s="102"/>
      <c r="AQ323" s="34">
        <f t="shared" si="255"/>
        <v>12605</v>
      </c>
      <c r="AR323" s="34">
        <f t="shared" si="256"/>
        <v>0</v>
      </c>
    </row>
    <row r="324" spans="1:236" s="65" customFormat="1" ht="15.75" outlineLevel="2" x14ac:dyDescent="0.2">
      <c r="A324" s="124" t="s">
        <v>467</v>
      </c>
      <c r="B324" s="63" t="s">
        <v>660</v>
      </c>
      <c r="C324" s="58">
        <v>0</v>
      </c>
      <c r="D324" s="58">
        <f t="shared" ref="D324:D329" si="282">SUM(E324:G324)</f>
        <v>5000</v>
      </c>
      <c r="E324" s="58">
        <v>0</v>
      </c>
      <c r="F324" s="58">
        <v>5000</v>
      </c>
      <c r="G324" s="59">
        <v>0</v>
      </c>
      <c r="H324" s="58" t="s">
        <v>214</v>
      </c>
      <c r="I324" s="74">
        <f>N324+30</f>
        <v>44377</v>
      </c>
      <c r="J324" s="74">
        <v>44260</v>
      </c>
      <c r="K324" s="74">
        <f>J324+10</f>
        <v>44270</v>
      </c>
      <c r="L324" s="74">
        <f>K324+7</f>
        <v>44277</v>
      </c>
      <c r="M324" s="74">
        <f>L324+10</f>
        <v>44287</v>
      </c>
      <c r="N324" s="82">
        <f t="shared" si="281"/>
        <v>44347</v>
      </c>
      <c r="O324" s="74"/>
      <c r="P324" s="74"/>
      <c r="Q324" s="74"/>
      <c r="R324" s="74"/>
      <c r="S324" s="74"/>
      <c r="T324" s="74" t="s">
        <v>41</v>
      </c>
      <c r="U324" s="74" t="s">
        <v>41</v>
      </c>
      <c r="V324" s="74" t="s">
        <v>41</v>
      </c>
      <c r="W324" s="74" t="s">
        <v>41</v>
      </c>
      <c r="X324" s="58"/>
      <c r="Y324" s="58"/>
      <c r="Z324" s="58"/>
      <c r="AA324" s="58"/>
      <c r="AB324" s="58"/>
      <c r="AC324" s="58"/>
      <c r="AD324" s="58"/>
      <c r="AE324" s="58"/>
      <c r="AF324" s="58"/>
      <c r="AG324" s="178"/>
      <c r="AQ324" s="34">
        <f t="shared" si="255"/>
        <v>5000</v>
      </c>
      <c r="AR324" s="34">
        <f t="shared" si="256"/>
        <v>0</v>
      </c>
    </row>
    <row r="325" spans="1:236" s="65" customFormat="1" ht="15.75" outlineLevel="2" x14ac:dyDescent="0.2">
      <c r="A325" s="124" t="s">
        <v>469</v>
      </c>
      <c r="B325" s="63" t="s">
        <v>661</v>
      </c>
      <c r="C325" s="58">
        <v>0</v>
      </c>
      <c r="D325" s="58">
        <f t="shared" si="282"/>
        <v>5000</v>
      </c>
      <c r="E325" s="58">
        <v>0</v>
      </c>
      <c r="F325" s="58">
        <v>5000</v>
      </c>
      <c r="G325" s="59">
        <v>0</v>
      </c>
      <c r="H325" s="58" t="s">
        <v>214</v>
      </c>
      <c r="I325" s="74">
        <f>N325+30</f>
        <v>44377</v>
      </c>
      <c r="J325" s="74">
        <v>44260</v>
      </c>
      <c r="K325" s="74">
        <f>J325+10</f>
        <v>44270</v>
      </c>
      <c r="L325" s="74">
        <f>K325+7</f>
        <v>44277</v>
      </c>
      <c r="M325" s="74">
        <f>L325+10</f>
        <v>44287</v>
      </c>
      <c r="N325" s="82">
        <f t="shared" si="281"/>
        <v>44347</v>
      </c>
      <c r="O325" s="74"/>
      <c r="P325" s="74"/>
      <c r="Q325" s="74"/>
      <c r="R325" s="74"/>
      <c r="S325" s="74"/>
      <c r="T325" s="74" t="s">
        <v>41</v>
      </c>
      <c r="U325" s="74" t="s">
        <v>41</v>
      </c>
      <c r="V325" s="74" t="s">
        <v>41</v>
      </c>
      <c r="W325" s="74" t="s">
        <v>41</v>
      </c>
      <c r="X325" s="58"/>
      <c r="Y325" s="58"/>
      <c r="Z325" s="58"/>
      <c r="AA325" s="58"/>
      <c r="AB325" s="58"/>
      <c r="AC325" s="58"/>
      <c r="AD325" s="58"/>
      <c r="AE325" s="58"/>
      <c r="AF325" s="58"/>
      <c r="AG325" s="178"/>
      <c r="AQ325" s="34">
        <f t="shared" si="255"/>
        <v>5000</v>
      </c>
      <c r="AR325" s="34">
        <f t="shared" si="256"/>
        <v>0</v>
      </c>
    </row>
    <row r="326" spans="1:236" s="147" customFormat="1" ht="15.75" outlineLevel="2" x14ac:dyDescent="0.2">
      <c r="A326" s="124" t="s">
        <v>472</v>
      </c>
      <c r="B326" s="57" t="s">
        <v>662</v>
      </c>
      <c r="C326" s="58">
        <v>2.4</v>
      </c>
      <c r="D326" s="58">
        <f t="shared" si="282"/>
        <v>1080</v>
      </c>
      <c r="E326" s="58">
        <v>0</v>
      </c>
      <c r="F326" s="58">
        <v>1080</v>
      </c>
      <c r="G326" s="59">
        <v>0</v>
      </c>
      <c r="H326" s="58" t="s">
        <v>163</v>
      </c>
      <c r="I326" s="74">
        <f t="shared" ref="I326:I328" si="283">N326+30</f>
        <v>44377</v>
      </c>
      <c r="J326" s="74" t="s">
        <v>495</v>
      </c>
      <c r="K326" s="74" t="s">
        <v>495</v>
      </c>
      <c r="L326" s="74" t="s">
        <v>495</v>
      </c>
      <c r="M326" s="74" t="s">
        <v>495</v>
      </c>
      <c r="N326" s="74">
        <v>44347</v>
      </c>
      <c r="O326" s="74"/>
      <c r="P326" s="74"/>
      <c r="Q326" s="74"/>
      <c r="R326" s="74"/>
      <c r="S326" s="74"/>
      <c r="T326" s="74" t="s">
        <v>41</v>
      </c>
      <c r="U326" s="74" t="s">
        <v>41</v>
      </c>
      <c r="V326" s="74" t="s">
        <v>41</v>
      </c>
      <c r="W326" s="74" t="s">
        <v>41</v>
      </c>
      <c r="X326" s="58"/>
      <c r="Y326" s="58"/>
      <c r="Z326" s="58"/>
      <c r="AA326" s="58"/>
      <c r="AB326" s="58"/>
      <c r="AC326" s="58"/>
      <c r="AD326" s="58"/>
      <c r="AE326" s="58"/>
      <c r="AF326" s="58"/>
      <c r="AG326" s="146" t="s">
        <v>504</v>
      </c>
      <c r="AQ326" s="34">
        <f t="shared" si="255"/>
        <v>1080</v>
      </c>
      <c r="AR326" s="34">
        <f t="shared" si="256"/>
        <v>0</v>
      </c>
    </row>
    <row r="327" spans="1:236" s="161" customFormat="1" ht="15.75" outlineLevel="2" x14ac:dyDescent="0.25">
      <c r="A327" s="124" t="s">
        <v>475</v>
      </c>
      <c r="B327" s="63" t="s">
        <v>663</v>
      </c>
      <c r="C327" s="58">
        <v>0</v>
      </c>
      <c r="D327" s="58">
        <f t="shared" si="282"/>
        <v>450</v>
      </c>
      <c r="E327" s="58">
        <v>0</v>
      </c>
      <c r="F327" s="58">
        <v>450</v>
      </c>
      <c r="G327" s="59">
        <v>0</v>
      </c>
      <c r="H327" s="58" t="s">
        <v>163</v>
      </c>
      <c r="I327" s="74">
        <f t="shared" si="283"/>
        <v>44377</v>
      </c>
      <c r="J327" s="74" t="s">
        <v>495</v>
      </c>
      <c r="K327" s="74" t="s">
        <v>495</v>
      </c>
      <c r="L327" s="74" t="s">
        <v>495</v>
      </c>
      <c r="M327" s="74" t="s">
        <v>495</v>
      </c>
      <c r="N327" s="74">
        <v>44347</v>
      </c>
      <c r="O327" s="74"/>
      <c r="P327" s="74"/>
      <c r="Q327" s="74"/>
      <c r="R327" s="74"/>
      <c r="S327" s="74"/>
      <c r="T327" s="74" t="s">
        <v>41</v>
      </c>
      <c r="U327" s="74" t="s">
        <v>41</v>
      </c>
      <c r="V327" s="74" t="s">
        <v>41</v>
      </c>
      <c r="W327" s="74" t="s">
        <v>41</v>
      </c>
      <c r="X327" s="58"/>
      <c r="Y327" s="58"/>
      <c r="Z327" s="58"/>
      <c r="AA327" s="58"/>
      <c r="AB327" s="58"/>
      <c r="AC327" s="58"/>
      <c r="AD327" s="58"/>
      <c r="AE327" s="58"/>
      <c r="AF327" s="58"/>
      <c r="AG327" s="146" t="s">
        <v>504</v>
      </c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34">
        <f t="shared" si="255"/>
        <v>450</v>
      </c>
      <c r="AR327" s="34">
        <f t="shared" si="256"/>
        <v>0</v>
      </c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  <c r="CA327" s="172"/>
      <c r="CB327" s="172"/>
      <c r="CC327" s="172"/>
      <c r="CD327" s="172"/>
      <c r="CE327" s="172"/>
      <c r="CF327" s="172"/>
      <c r="CG327" s="172"/>
      <c r="CH327" s="172"/>
      <c r="CI327" s="172"/>
      <c r="CJ327" s="172"/>
      <c r="CK327" s="172"/>
      <c r="CL327" s="172"/>
      <c r="CM327" s="172"/>
      <c r="CN327" s="172"/>
      <c r="CO327" s="172"/>
      <c r="CP327" s="172"/>
      <c r="CQ327" s="172"/>
      <c r="CR327" s="172"/>
      <c r="CS327" s="172"/>
      <c r="CT327" s="172"/>
      <c r="CU327" s="172"/>
      <c r="CV327" s="172"/>
      <c r="CW327" s="172"/>
      <c r="CX327" s="172"/>
      <c r="CY327" s="172"/>
      <c r="CZ327" s="172"/>
      <c r="DA327" s="172"/>
      <c r="DB327" s="172"/>
      <c r="DC327" s="172"/>
      <c r="DD327" s="172"/>
      <c r="DE327" s="172"/>
      <c r="DF327" s="172"/>
      <c r="DG327" s="172"/>
      <c r="DH327" s="172"/>
      <c r="DI327" s="172"/>
      <c r="DJ327" s="172"/>
      <c r="DK327" s="172"/>
      <c r="DL327" s="172"/>
      <c r="DM327" s="172"/>
      <c r="DN327" s="172"/>
      <c r="DO327" s="172"/>
      <c r="DP327" s="172"/>
      <c r="DQ327" s="172"/>
      <c r="DR327" s="172"/>
      <c r="DS327" s="172"/>
      <c r="DT327" s="172"/>
      <c r="DU327" s="172"/>
      <c r="DV327" s="172"/>
      <c r="DW327" s="172"/>
      <c r="DX327" s="172"/>
      <c r="DY327" s="172"/>
      <c r="DZ327" s="172"/>
      <c r="EA327" s="172"/>
      <c r="EB327" s="172"/>
      <c r="EC327" s="172"/>
      <c r="ED327" s="172"/>
      <c r="EE327" s="172"/>
      <c r="EF327" s="172"/>
      <c r="EG327" s="172"/>
      <c r="EH327" s="172"/>
      <c r="EI327" s="172"/>
      <c r="EJ327" s="172"/>
      <c r="EK327" s="172"/>
      <c r="EL327" s="172"/>
      <c r="EM327" s="172"/>
      <c r="EN327" s="172"/>
      <c r="EO327" s="172"/>
      <c r="EP327" s="172"/>
      <c r="EQ327" s="172"/>
      <c r="ER327" s="172"/>
      <c r="ES327" s="172"/>
      <c r="ET327" s="172"/>
      <c r="EU327" s="172"/>
      <c r="EV327" s="172"/>
      <c r="EW327" s="172"/>
      <c r="EX327" s="172"/>
      <c r="EY327" s="172"/>
      <c r="EZ327" s="172"/>
      <c r="FA327" s="172"/>
      <c r="FB327" s="172"/>
      <c r="FC327" s="172"/>
      <c r="FD327" s="172"/>
      <c r="FE327" s="172"/>
      <c r="FF327" s="172"/>
      <c r="FG327" s="172"/>
      <c r="FH327" s="172"/>
      <c r="FI327" s="172"/>
      <c r="FJ327" s="172"/>
      <c r="FK327" s="172"/>
      <c r="FL327" s="172"/>
      <c r="FM327" s="172"/>
      <c r="FN327" s="172"/>
      <c r="FO327" s="172"/>
      <c r="FP327" s="172"/>
      <c r="FQ327" s="172"/>
      <c r="FR327" s="172"/>
      <c r="FS327" s="172"/>
      <c r="FT327" s="172"/>
      <c r="FU327" s="172"/>
      <c r="FV327" s="172"/>
      <c r="FW327" s="172"/>
      <c r="FX327" s="172"/>
      <c r="FY327" s="172"/>
      <c r="FZ327" s="172"/>
      <c r="GA327" s="172"/>
      <c r="GB327" s="172"/>
      <c r="GC327" s="172"/>
      <c r="GD327" s="172"/>
      <c r="GE327" s="172"/>
      <c r="GF327" s="172"/>
      <c r="GG327" s="172"/>
      <c r="GH327" s="172"/>
      <c r="GI327" s="172"/>
      <c r="GJ327" s="172"/>
      <c r="GK327" s="172"/>
      <c r="GL327" s="172"/>
      <c r="GM327" s="172"/>
      <c r="GN327" s="172"/>
      <c r="GO327" s="172"/>
      <c r="GP327" s="172"/>
      <c r="GQ327" s="172"/>
      <c r="GR327" s="172"/>
      <c r="GS327" s="172"/>
      <c r="GT327" s="172"/>
      <c r="GU327" s="172"/>
      <c r="GV327" s="172"/>
      <c r="GW327" s="172"/>
      <c r="GX327" s="172"/>
      <c r="GY327" s="172"/>
      <c r="GZ327" s="172"/>
      <c r="HA327" s="172"/>
      <c r="HB327" s="172"/>
      <c r="HC327" s="172"/>
      <c r="HD327" s="172"/>
      <c r="HE327" s="172"/>
      <c r="HF327" s="172"/>
      <c r="HG327" s="172"/>
      <c r="HH327" s="172"/>
      <c r="HI327" s="172"/>
      <c r="HJ327" s="172"/>
      <c r="HK327" s="172"/>
      <c r="HL327" s="172"/>
      <c r="HM327" s="172"/>
      <c r="HN327" s="172"/>
      <c r="HO327" s="172"/>
      <c r="HP327" s="172"/>
      <c r="HQ327" s="172"/>
      <c r="HR327" s="172"/>
      <c r="HS327" s="172"/>
      <c r="HT327" s="172"/>
      <c r="HU327" s="172"/>
      <c r="HV327" s="172"/>
      <c r="HW327" s="172"/>
      <c r="HX327" s="172"/>
      <c r="HY327" s="172"/>
      <c r="HZ327" s="172"/>
      <c r="IA327" s="172"/>
      <c r="IB327" s="172"/>
    </row>
    <row r="328" spans="1:236" s="161" customFormat="1" ht="15.75" outlineLevel="2" x14ac:dyDescent="0.25">
      <c r="A328" s="124" t="s">
        <v>478</v>
      </c>
      <c r="B328" s="63" t="s">
        <v>664</v>
      </c>
      <c r="C328" s="58">
        <v>0</v>
      </c>
      <c r="D328" s="58">
        <f t="shared" si="282"/>
        <v>475</v>
      </c>
      <c r="E328" s="58">
        <v>0</v>
      </c>
      <c r="F328" s="58">
        <v>475</v>
      </c>
      <c r="G328" s="59">
        <v>0</v>
      </c>
      <c r="H328" s="58" t="s">
        <v>163</v>
      </c>
      <c r="I328" s="74">
        <f t="shared" si="283"/>
        <v>44377</v>
      </c>
      <c r="J328" s="74" t="s">
        <v>495</v>
      </c>
      <c r="K328" s="74" t="s">
        <v>495</v>
      </c>
      <c r="L328" s="74" t="s">
        <v>495</v>
      </c>
      <c r="M328" s="74" t="s">
        <v>495</v>
      </c>
      <c r="N328" s="74">
        <v>44347</v>
      </c>
      <c r="O328" s="74"/>
      <c r="P328" s="74"/>
      <c r="Q328" s="74"/>
      <c r="R328" s="74"/>
      <c r="S328" s="74"/>
      <c r="T328" s="74" t="s">
        <v>41</v>
      </c>
      <c r="U328" s="74" t="s">
        <v>41</v>
      </c>
      <c r="V328" s="74" t="s">
        <v>41</v>
      </c>
      <c r="W328" s="74" t="s">
        <v>41</v>
      </c>
      <c r="X328" s="58"/>
      <c r="Y328" s="58"/>
      <c r="Z328" s="58"/>
      <c r="AA328" s="58"/>
      <c r="AB328" s="58"/>
      <c r="AC328" s="58"/>
      <c r="AD328" s="58"/>
      <c r="AE328" s="58"/>
      <c r="AF328" s="58"/>
      <c r="AG328" s="146" t="s">
        <v>504</v>
      </c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34">
        <f t="shared" ref="AQ328:AQ391" si="284">SUM(E328:G328)</f>
        <v>475</v>
      </c>
      <c r="AR328" s="34">
        <f t="shared" ref="AR328:AR391" si="285">AQ328-D328</f>
        <v>0</v>
      </c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  <c r="BG328" s="172"/>
      <c r="BH328" s="172"/>
      <c r="BI328" s="172"/>
      <c r="BJ328" s="172"/>
      <c r="BK328" s="172"/>
      <c r="BL328" s="172"/>
      <c r="BM328" s="172"/>
      <c r="BN328" s="172"/>
      <c r="BO328" s="172"/>
      <c r="BP328" s="172"/>
      <c r="BQ328" s="172"/>
      <c r="BR328" s="172"/>
      <c r="BS328" s="172"/>
      <c r="BT328" s="172"/>
      <c r="BU328" s="172"/>
      <c r="BV328" s="172"/>
      <c r="BW328" s="172"/>
      <c r="BX328" s="172"/>
      <c r="BY328" s="172"/>
      <c r="BZ328" s="172"/>
      <c r="CA328" s="172"/>
      <c r="CB328" s="172"/>
      <c r="CC328" s="172"/>
      <c r="CD328" s="172"/>
      <c r="CE328" s="172"/>
      <c r="CF328" s="172"/>
      <c r="CG328" s="172"/>
      <c r="CH328" s="172"/>
      <c r="CI328" s="172"/>
      <c r="CJ328" s="172"/>
      <c r="CK328" s="172"/>
      <c r="CL328" s="172"/>
      <c r="CM328" s="172"/>
      <c r="CN328" s="172"/>
      <c r="CO328" s="172"/>
      <c r="CP328" s="172"/>
      <c r="CQ328" s="172"/>
      <c r="CR328" s="172"/>
      <c r="CS328" s="172"/>
      <c r="CT328" s="172"/>
      <c r="CU328" s="172"/>
      <c r="CV328" s="172"/>
      <c r="CW328" s="172"/>
      <c r="CX328" s="172"/>
      <c r="CY328" s="172"/>
      <c r="CZ328" s="172"/>
      <c r="DA328" s="172"/>
      <c r="DB328" s="172"/>
      <c r="DC328" s="172"/>
      <c r="DD328" s="172"/>
      <c r="DE328" s="172"/>
      <c r="DF328" s="172"/>
      <c r="DG328" s="172"/>
      <c r="DH328" s="172"/>
      <c r="DI328" s="172"/>
      <c r="DJ328" s="172"/>
      <c r="DK328" s="172"/>
      <c r="DL328" s="172"/>
      <c r="DM328" s="172"/>
      <c r="DN328" s="172"/>
      <c r="DO328" s="172"/>
      <c r="DP328" s="172"/>
      <c r="DQ328" s="172"/>
      <c r="DR328" s="172"/>
      <c r="DS328" s="172"/>
      <c r="DT328" s="172"/>
      <c r="DU328" s="172"/>
      <c r="DV328" s="172"/>
      <c r="DW328" s="172"/>
      <c r="DX328" s="172"/>
      <c r="DY328" s="172"/>
      <c r="DZ328" s="172"/>
      <c r="EA328" s="172"/>
      <c r="EB328" s="172"/>
      <c r="EC328" s="172"/>
      <c r="ED328" s="172"/>
      <c r="EE328" s="172"/>
      <c r="EF328" s="172"/>
      <c r="EG328" s="172"/>
      <c r="EH328" s="172"/>
      <c r="EI328" s="172"/>
      <c r="EJ328" s="172"/>
      <c r="EK328" s="172"/>
      <c r="EL328" s="172"/>
      <c r="EM328" s="172"/>
      <c r="EN328" s="172"/>
      <c r="EO328" s="172"/>
      <c r="EP328" s="172"/>
      <c r="EQ328" s="172"/>
      <c r="ER328" s="172"/>
      <c r="ES328" s="172"/>
      <c r="ET328" s="172"/>
      <c r="EU328" s="172"/>
      <c r="EV328" s="172"/>
      <c r="EW328" s="172"/>
      <c r="EX328" s="172"/>
      <c r="EY328" s="172"/>
      <c r="EZ328" s="172"/>
      <c r="FA328" s="172"/>
      <c r="FB328" s="172"/>
      <c r="FC328" s="172"/>
      <c r="FD328" s="172"/>
      <c r="FE328" s="172"/>
      <c r="FF328" s="172"/>
      <c r="FG328" s="172"/>
      <c r="FH328" s="172"/>
      <c r="FI328" s="172"/>
      <c r="FJ328" s="172"/>
      <c r="FK328" s="172"/>
      <c r="FL328" s="172"/>
      <c r="FM328" s="172"/>
      <c r="FN328" s="172"/>
      <c r="FO328" s="172"/>
      <c r="FP328" s="172"/>
      <c r="FQ328" s="172"/>
      <c r="FR328" s="172"/>
      <c r="FS328" s="172"/>
      <c r="FT328" s="172"/>
      <c r="FU328" s="172"/>
      <c r="FV328" s="172"/>
      <c r="FW328" s="172"/>
      <c r="FX328" s="172"/>
      <c r="FY328" s="172"/>
      <c r="FZ328" s="172"/>
      <c r="GA328" s="172"/>
      <c r="GB328" s="172"/>
      <c r="GC328" s="172"/>
      <c r="GD328" s="172"/>
      <c r="GE328" s="172"/>
      <c r="GF328" s="172"/>
      <c r="GG328" s="172"/>
      <c r="GH328" s="172"/>
      <c r="GI328" s="172"/>
      <c r="GJ328" s="172"/>
      <c r="GK328" s="172"/>
      <c r="GL328" s="172"/>
      <c r="GM328" s="172"/>
      <c r="GN328" s="172"/>
      <c r="GO328" s="172"/>
      <c r="GP328" s="172"/>
      <c r="GQ328" s="172"/>
      <c r="GR328" s="172"/>
      <c r="GS328" s="172"/>
      <c r="GT328" s="172"/>
      <c r="GU328" s="172"/>
      <c r="GV328" s="172"/>
      <c r="GW328" s="172"/>
      <c r="GX328" s="172"/>
      <c r="GY328" s="172"/>
      <c r="GZ328" s="172"/>
      <c r="HA328" s="172"/>
      <c r="HB328" s="172"/>
      <c r="HC328" s="172"/>
      <c r="HD328" s="172"/>
      <c r="HE328" s="172"/>
      <c r="HF328" s="172"/>
      <c r="HG328" s="172"/>
      <c r="HH328" s="172"/>
      <c r="HI328" s="172"/>
      <c r="HJ328" s="172"/>
      <c r="HK328" s="172"/>
      <c r="HL328" s="172"/>
      <c r="HM328" s="172"/>
      <c r="HN328" s="172"/>
      <c r="HO328" s="172"/>
      <c r="HP328" s="172"/>
      <c r="HQ328" s="172"/>
      <c r="HR328" s="172"/>
      <c r="HS328" s="172"/>
      <c r="HT328" s="172"/>
      <c r="HU328" s="172"/>
      <c r="HV328" s="172"/>
      <c r="HW328" s="172"/>
      <c r="HX328" s="172"/>
      <c r="HY328" s="172"/>
      <c r="HZ328" s="172"/>
      <c r="IA328" s="172"/>
      <c r="IB328" s="172"/>
    </row>
    <row r="329" spans="1:236" s="154" customFormat="1" ht="15.75" outlineLevel="2" x14ac:dyDescent="0.25">
      <c r="A329" s="124" t="s">
        <v>480</v>
      </c>
      <c r="B329" s="63" t="s">
        <v>665</v>
      </c>
      <c r="C329" s="58">
        <v>0</v>
      </c>
      <c r="D329" s="58">
        <f t="shared" si="282"/>
        <v>600</v>
      </c>
      <c r="E329" s="58">
        <v>0</v>
      </c>
      <c r="F329" s="58">
        <v>600</v>
      </c>
      <c r="G329" s="59">
        <v>0</v>
      </c>
      <c r="H329" s="58" t="s">
        <v>214</v>
      </c>
      <c r="I329" s="74">
        <f>N329+30</f>
        <v>44377</v>
      </c>
      <c r="J329" s="74">
        <v>44260</v>
      </c>
      <c r="K329" s="74">
        <f>J329+10</f>
        <v>44270</v>
      </c>
      <c r="L329" s="74">
        <f>K329+7</f>
        <v>44277</v>
      </c>
      <c r="M329" s="74">
        <f>L329+10</f>
        <v>44287</v>
      </c>
      <c r="N329" s="82">
        <f t="shared" ref="N329" si="286">M329+60</f>
        <v>44347</v>
      </c>
      <c r="O329" s="74"/>
      <c r="P329" s="74"/>
      <c r="Q329" s="74"/>
      <c r="R329" s="74"/>
      <c r="S329" s="74"/>
      <c r="T329" s="74" t="s">
        <v>41</v>
      </c>
      <c r="U329" s="74" t="s">
        <v>41</v>
      </c>
      <c r="V329" s="74" t="s">
        <v>41</v>
      </c>
      <c r="W329" s="74" t="s">
        <v>41</v>
      </c>
      <c r="X329" s="58"/>
      <c r="Y329" s="58"/>
      <c r="Z329" s="58"/>
      <c r="AA329" s="58"/>
      <c r="AB329" s="58"/>
      <c r="AC329" s="58"/>
      <c r="AD329" s="58"/>
      <c r="AE329" s="58"/>
      <c r="AF329" s="58"/>
      <c r="AG329" s="152" t="s">
        <v>666</v>
      </c>
      <c r="AH329" s="168"/>
      <c r="AI329" s="168"/>
      <c r="AJ329" s="168"/>
      <c r="AK329" s="168"/>
      <c r="AL329" s="168"/>
      <c r="AM329" s="168"/>
      <c r="AN329" s="168"/>
      <c r="AO329" s="168"/>
      <c r="AP329" s="168"/>
      <c r="AQ329" s="34">
        <f t="shared" si="284"/>
        <v>600</v>
      </c>
      <c r="AR329" s="34">
        <f t="shared" si="285"/>
        <v>0</v>
      </c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  <c r="BD329" s="168"/>
      <c r="BE329" s="168"/>
      <c r="BF329" s="168"/>
      <c r="BG329" s="168"/>
      <c r="BH329" s="168"/>
      <c r="BI329" s="168"/>
      <c r="BJ329" s="168"/>
      <c r="BK329" s="168"/>
      <c r="BL329" s="168"/>
      <c r="BM329" s="168"/>
      <c r="BN329" s="168"/>
      <c r="BO329" s="168"/>
      <c r="BP329" s="168"/>
      <c r="BQ329" s="168"/>
      <c r="BR329" s="168"/>
      <c r="BS329" s="168"/>
      <c r="BT329" s="168"/>
      <c r="BU329" s="168"/>
      <c r="BV329" s="168"/>
      <c r="BW329" s="168"/>
      <c r="BX329" s="168"/>
      <c r="BY329" s="168"/>
      <c r="BZ329" s="168"/>
      <c r="CA329" s="168"/>
      <c r="CB329" s="168"/>
      <c r="CC329" s="168"/>
      <c r="CD329" s="168"/>
      <c r="CE329" s="168"/>
      <c r="CF329" s="168"/>
      <c r="CG329" s="168"/>
      <c r="CH329" s="168"/>
      <c r="CI329" s="168"/>
      <c r="CJ329" s="168"/>
      <c r="CK329" s="168"/>
      <c r="CL329" s="168"/>
      <c r="CM329" s="168"/>
      <c r="CN329" s="168"/>
      <c r="CO329" s="168"/>
      <c r="CP329" s="168"/>
      <c r="CQ329" s="168"/>
      <c r="CR329" s="168"/>
      <c r="CS329" s="168"/>
      <c r="CT329" s="168"/>
      <c r="CU329" s="168"/>
      <c r="CV329" s="168"/>
      <c r="CW329" s="168"/>
      <c r="CX329" s="168"/>
      <c r="CY329" s="168"/>
      <c r="CZ329" s="168"/>
      <c r="DA329" s="168"/>
      <c r="DB329" s="168"/>
      <c r="DC329" s="168"/>
      <c r="DD329" s="168"/>
      <c r="DE329" s="168"/>
      <c r="DF329" s="168"/>
      <c r="DG329" s="168"/>
      <c r="DH329" s="168"/>
      <c r="DI329" s="168"/>
      <c r="DJ329" s="168"/>
      <c r="DK329" s="168"/>
      <c r="DL329" s="168"/>
      <c r="DM329" s="168"/>
      <c r="DN329" s="168"/>
      <c r="DO329" s="168"/>
      <c r="DP329" s="168"/>
      <c r="DQ329" s="168"/>
      <c r="DR329" s="168"/>
      <c r="DS329" s="168"/>
      <c r="DT329" s="168"/>
      <c r="DU329" s="168"/>
      <c r="DV329" s="168"/>
      <c r="DW329" s="168"/>
      <c r="DX329" s="168"/>
      <c r="DY329" s="168"/>
      <c r="DZ329" s="168"/>
      <c r="EA329" s="168"/>
      <c r="EB329" s="168"/>
      <c r="EC329" s="168"/>
      <c r="ED329" s="168"/>
      <c r="EE329" s="168"/>
      <c r="EF329" s="168"/>
      <c r="EG329" s="168"/>
      <c r="EH329" s="168"/>
      <c r="EI329" s="168"/>
      <c r="EJ329" s="168"/>
      <c r="EK329" s="168"/>
      <c r="EL329" s="168"/>
      <c r="EM329" s="168"/>
      <c r="EN329" s="168"/>
      <c r="EO329" s="168"/>
      <c r="EP329" s="168"/>
      <c r="EQ329" s="168"/>
      <c r="ER329" s="168"/>
      <c r="ES329" s="168"/>
      <c r="ET329" s="168"/>
      <c r="EU329" s="168"/>
      <c r="EV329" s="168"/>
      <c r="EW329" s="168"/>
      <c r="EX329" s="168"/>
      <c r="EY329" s="168"/>
      <c r="EZ329" s="168"/>
      <c r="FA329" s="168"/>
      <c r="FB329" s="168"/>
      <c r="FC329" s="168"/>
      <c r="FD329" s="168"/>
      <c r="FE329" s="168"/>
      <c r="FF329" s="168"/>
      <c r="FG329" s="168"/>
      <c r="FH329" s="168"/>
      <c r="FI329" s="168"/>
      <c r="FJ329" s="168"/>
      <c r="FK329" s="168"/>
      <c r="FL329" s="168"/>
      <c r="FM329" s="168"/>
      <c r="FN329" s="168"/>
      <c r="FO329" s="168"/>
      <c r="FP329" s="168"/>
      <c r="FQ329" s="168"/>
      <c r="FR329" s="168"/>
      <c r="FS329" s="168"/>
      <c r="FT329" s="168"/>
      <c r="FU329" s="168"/>
      <c r="FV329" s="168"/>
      <c r="FW329" s="168"/>
      <c r="FX329" s="168"/>
      <c r="FY329" s="168"/>
      <c r="FZ329" s="168"/>
      <c r="GA329" s="168"/>
      <c r="GB329" s="168"/>
      <c r="GC329" s="168"/>
      <c r="GD329" s="168"/>
      <c r="GE329" s="168"/>
      <c r="GF329" s="168"/>
      <c r="GG329" s="168"/>
      <c r="GH329" s="168"/>
      <c r="GI329" s="168"/>
      <c r="GJ329" s="168"/>
      <c r="GK329" s="168"/>
      <c r="GL329" s="168"/>
      <c r="GM329" s="168"/>
      <c r="GN329" s="168"/>
      <c r="GO329" s="168"/>
      <c r="GP329" s="168"/>
      <c r="GQ329" s="168"/>
      <c r="GR329" s="168"/>
      <c r="GS329" s="168"/>
      <c r="GT329" s="168"/>
      <c r="GU329" s="168"/>
      <c r="GV329" s="168"/>
      <c r="GW329" s="168"/>
      <c r="GX329" s="168"/>
      <c r="GY329" s="168"/>
      <c r="GZ329" s="168"/>
      <c r="HA329" s="168"/>
      <c r="HB329" s="168"/>
      <c r="HC329" s="168"/>
      <c r="HD329" s="168"/>
      <c r="HE329" s="168"/>
      <c r="HF329" s="168"/>
      <c r="HG329" s="168"/>
      <c r="HH329" s="168"/>
      <c r="HI329" s="168"/>
      <c r="HJ329" s="168"/>
      <c r="HK329" s="168"/>
      <c r="HL329" s="168"/>
      <c r="HM329" s="168"/>
      <c r="HN329" s="168"/>
      <c r="HO329" s="168"/>
      <c r="HP329" s="168"/>
      <c r="HQ329" s="168"/>
      <c r="HR329" s="168"/>
      <c r="HS329" s="168"/>
      <c r="HT329" s="168"/>
      <c r="HU329" s="168"/>
      <c r="HV329" s="168"/>
      <c r="HW329" s="168"/>
      <c r="HX329" s="168"/>
      <c r="HY329" s="168"/>
      <c r="HZ329" s="168"/>
      <c r="IA329" s="168"/>
      <c r="IB329" s="168"/>
    </row>
    <row r="330" spans="1:236" s="182" customFormat="1" ht="31.5" outlineLevel="1" x14ac:dyDescent="0.2">
      <c r="A330" s="101" t="s">
        <v>667</v>
      </c>
      <c r="B330" s="29" t="s">
        <v>668</v>
      </c>
      <c r="C330" s="31">
        <v>0</v>
      </c>
      <c r="D330" s="31">
        <f>SUM(E330:G330)</f>
        <v>9338.1905299999999</v>
      </c>
      <c r="E330" s="31">
        <v>0</v>
      </c>
      <c r="F330" s="31">
        <f>9938.19053-600</f>
        <v>9338.1905299999999</v>
      </c>
      <c r="G330" s="179">
        <v>0</v>
      </c>
      <c r="H330" s="180" t="s">
        <v>41</v>
      </c>
      <c r="I330" s="180" t="s">
        <v>41</v>
      </c>
      <c r="J330" s="180" t="s">
        <v>41</v>
      </c>
      <c r="K330" s="180" t="s">
        <v>41</v>
      </c>
      <c r="L330" s="180" t="s">
        <v>41</v>
      </c>
      <c r="M330" s="180" t="s">
        <v>41</v>
      </c>
      <c r="N330" s="180" t="s">
        <v>41</v>
      </c>
      <c r="O330" s="180" t="s">
        <v>41</v>
      </c>
      <c r="P330" s="180" t="s">
        <v>41</v>
      </c>
      <c r="Q330" s="180" t="s">
        <v>41</v>
      </c>
      <c r="R330" s="180" t="s">
        <v>41</v>
      </c>
      <c r="S330" s="180" t="s">
        <v>41</v>
      </c>
      <c r="T330" s="180" t="s">
        <v>41</v>
      </c>
      <c r="U330" s="180" t="s">
        <v>41</v>
      </c>
      <c r="V330" s="180" t="s">
        <v>41</v>
      </c>
      <c r="W330" s="180" t="s">
        <v>41</v>
      </c>
      <c r="X330" s="180" t="s">
        <v>41</v>
      </c>
      <c r="Y330" s="180" t="s">
        <v>41</v>
      </c>
      <c r="Z330" s="180" t="s">
        <v>41</v>
      </c>
      <c r="AA330" s="180" t="s">
        <v>41</v>
      </c>
      <c r="AB330" s="180" t="s">
        <v>41</v>
      </c>
      <c r="AC330" s="180" t="s">
        <v>41</v>
      </c>
      <c r="AD330" s="180" t="s">
        <v>41</v>
      </c>
      <c r="AE330" s="180" t="s">
        <v>41</v>
      </c>
      <c r="AF330" s="180" t="s">
        <v>41</v>
      </c>
      <c r="AG330" s="181">
        <v>438.19053000002168</v>
      </c>
      <c r="AQ330" s="34">
        <f t="shared" si="284"/>
        <v>9338.1905299999999</v>
      </c>
      <c r="AR330" s="34">
        <f t="shared" si="285"/>
        <v>0</v>
      </c>
    </row>
    <row r="331" spans="1:236" s="184" customFormat="1" ht="27" customHeight="1" collapsed="1" x14ac:dyDescent="0.2">
      <c r="A331" s="35">
        <v>2</v>
      </c>
      <c r="B331" s="35" t="s">
        <v>669</v>
      </c>
      <c r="C331" s="47">
        <f>C332+C336+C334+C338+C340+C342+C344</f>
        <v>0</v>
      </c>
      <c r="D331" s="47">
        <f>D332+D336+D334+D338+D340+D342+D344</f>
        <v>925404.42454999988</v>
      </c>
      <c r="E331" s="47">
        <f>E332+E336+E334+E338+E340+E342+E344</f>
        <v>563421.80466999998</v>
      </c>
      <c r="F331" s="47">
        <f>F332+F336+F334+F338+F340+F342+F344</f>
        <v>48193.5</v>
      </c>
      <c r="G331" s="47">
        <f>G332+G336+G334+G338+G340+G342+G344</f>
        <v>313789.11988000001</v>
      </c>
      <c r="H331" s="41" t="s">
        <v>41</v>
      </c>
      <c r="I331" s="41" t="s">
        <v>41</v>
      </c>
      <c r="J331" s="41" t="s">
        <v>41</v>
      </c>
      <c r="K331" s="41" t="s">
        <v>41</v>
      </c>
      <c r="L331" s="41" t="s">
        <v>41</v>
      </c>
      <c r="M331" s="41" t="s">
        <v>41</v>
      </c>
      <c r="N331" s="41" t="s">
        <v>41</v>
      </c>
      <c r="O331" s="41" t="s">
        <v>41</v>
      </c>
      <c r="P331" s="41" t="s">
        <v>41</v>
      </c>
      <c r="Q331" s="41" t="s">
        <v>41</v>
      </c>
      <c r="R331" s="41" t="s">
        <v>41</v>
      </c>
      <c r="S331" s="41" t="s">
        <v>41</v>
      </c>
      <c r="T331" s="41" t="s">
        <v>41</v>
      </c>
      <c r="U331" s="41" t="s">
        <v>41</v>
      </c>
      <c r="V331" s="41" t="s">
        <v>41</v>
      </c>
      <c r="W331" s="41" t="s">
        <v>41</v>
      </c>
      <c r="X331" s="41" t="s">
        <v>41</v>
      </c>
      <c r="Y331" s="41" t="s">
        <v>41</v>
      </c>
      <c r="Z331" s="41" t="s">
        <v>41</v>
      </c>
      <c r="AA331" s="41" t="s">
        <v>41</v>
      </c>
      <c r="AB331" s="41" t="s">
        <v>41</v>
      </c>
      <c r="AC331" s="41" t="s">
        <v>41</v>
      </c>
      <c r="AD331" s="41" t="s">
        <v>41</v>
      </c>
      <c r="AE331" s="41" t="s">
        <v>41</v>
      </c>
      <c r="AF331" s="41" t="s">
        <v>41</v>
      </c>
      <c r="AG331" s="183"/>
      <c r="AQ331" s="34">
        <f t="shared" si="284"/>
        <v>925404.42455</v>
      </c>
      <c r="AR331" s="34">
        <f t="shared" si="285"/>
        <v>0</v>
      </c>
    </row>
    <row r="332" spans="1:236" s="173" customFormat="1" ht="15.75" hidden="1" outlineLevel="1" x14ac:dyDescent="0.25">
      <c r="A332" s="101" t="s">
        <v>670</v>
      </c>
      <c r="B332" s="121" t="s">
        <v>46</v>
      </c>
      <c r="C332" s="31">
        <f t="shared" ref="C332:G342" si="287">SUM(C333:C333)</f>
        <v>0</v>
      </c>
      <c r="D332" s="31">
        <f t="shared" si="287"/>
        <v>44112.323520000005</v>
      </c>
      <c r="E332" s="31">
        <f t="shared" si="287"/>
        <v>37454.730000000003</v>
      </c>
      <c r="F332" s="31">
        <f t="shared" si="287"/>
        <v>0</v>
      </c>
      <c r="G332" s="31">
        <f t="shared" si="287"/>
        <v>6657.5935200000004</v>
      </c>
      <c r="H332" s="52" t="s">
        <v>41</v>
      </c>
      <c r="I332" s="52" t="s">
        <v>41</v>
      </c>
      <c r="J332" s="52" t="s">
        <v>41</v>
      </c>
      <c r="K332" s="52" t="s">
        <v>41</v>
      </c>
      <c r="L332" s="52" t="s">
        <v>41</v>
      </c>
      <c r="M332" s="52" t="s">
        <v>41</v>
      </c>
      <c r="N332" s="52" t="s">
        <v>41</v>
      </c>
      <c r="O332" s="52" t="s">
        <v>41</v>
      </c>
      <c r="P332" s="52" t="s">
        <v>41</v>
      </c>
      <c r="Q332" s="52" t="s">
        <v>41</v>
      </c>
      <c r="R332" s="52" t="s">
        <v>41</v>
      </c>
      <c r="S332" s="52" t="s">
        <v>41</v>
      </c>
      <c r="T332" s="52" t="s">
        <v>41</v>
      </c>
      <c r="U332" s="52" t="s">
        <v>41</v>
      </c>
      <c r="V332" s="52" t="s">
        <v>41</v>
      </c>
      <c r="W332" s="52" t="s">
        <v>41</v>
      </c>
      <c r="X332" s="52" t="s">
        <v>41</v>
      </c>
      <c r="Y332" s="52" t="s">
        <v>41</v>
      </c>
      <c r="Z332" s="52" t="s">
        <v>41</v>
      </c>
      <c r="AA332" s="52" t="s">
        <v>41</v>
      </c>
      <c r="AB332" s="52" t="s">
        <v>41</v>
      </c>
      <c r="AC332" s="52" t="s">
        <v>41</v>
      </c>
      <c r="AD332" s="52" t="s">
        <v>41</v>
      </c>
      <c r="AE332" s="52" t="s">
        <v>41</v>
      </c>
      <c r="AF332" s="52" t="s">
        <v>41</v>
      </c>
      <c r="AG332" s="175"/>
      <c r="AQ332" s="34">
        <f t="shared" si="284"/>
        <v>44112.323520000005</v>
      </c>
      <c r="AR332" s="34">
        <f t="shared" si="285"/>
        <v>0</v>
      </c>
    </row>
    <row r="333" spans="1:236" s="166" customFormat="1" ht="15.75" hidden="1" outlineLevel="2" x14ac:dyDescent="0.2">
      <c r="A333" s="56" t="s">
        <v>47</v>
      </c>
      <c r="B333" s="63" t="s">
        <v>671</v>
      </c>
      <c r="C333" s="58">
        <v>0</v>
      </c>
      <c r="D333" s="58">
        <f t="shared" ref="D333" si="288">SUM(E333:G333)</f>
        <v>44112.323520000005</v>
      </c>
      <c r="E333" s="58">
        <v>37454.730000000003</v>
      </c>
      <c r="F333" s="58">
        <v>0</v>
      </c>
      <c r="G333" s="59">
        <v>6657.5935200000004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Q333" s="34">
        <f t="shared" si="284"/>
        <v>44112.323520000005</v>
      </c>
      <c r="AR333" s="34">
        <f t="shared" si="285"/>
        <v>0</v>
      </c>
    </row>
    <row r="334" spans="1:236" s="173" customFormat="1" ht="15.75" hidden="1" outlineLevel="1" x14ac:dyDescent="0.25">
      <c r="A334" s="101" t="s">
        <v>672</v>
      </c>
      <c r="B334" s="121" t="s">
        <v>253</v>
      </c>
      <c r="C334" s="31">
        <f>SUM(C335:C335)</f>
        <v>0</v>
      </c>
      <c r="D334" s="31">
        <f>SUM(D335:D335)</f>
        <v>4444.4595499999996</v>
      </c>
      <c r="E334" s="31">
        <f t="shared" ref="E334:G334" si="289">SUM(E335:E335)</f>
        <v>4444.4595499999996</v>
      </c>
      <c r="F334" s="31">
        <f t="shared" si="289"/>
        <v>0</v>
      </c>
      <c r="G334" s="31">
        <f t="shared" si="289"/>
        <v>0</v>
      </c>
      <c r="H334" s="52" t="s">
        <v>41</v>
      </c>
      <c r="I334" s="52" t="s">
        <v>41</v>
      </c>
      <c r="J334" s="52" t="s">
        <v>41</v>
      </c>
      <c r="K334" s="52" t="s">
        <v>41</v>
      </c>
      <c r="L334" s="52" t="s">
        <v>41</v>
      </c>
      <c r="M334" s="52" t="s">
        <v>41</v>
      </c>
      <c r="N334" s="52" t="s">
        <v>41</v>
      </c>
      <c r="O334" s="52" t="s">
        <v>41</v>
      </c>
      <c r="P334" s="52" t="s">
        <v>41</v>
      </c>
      <c r="Q334" s="52" t="s">
        <v>41</v>
      </c>
      <c r="R334" s="52" t="s">
        <v>41</v>
      </c>
      <c r="S334" s="52" t="s">
        <v>41</v>
      </c>
      <c r="T334" s="52" t="s">
        <v>41</v>
      </c>
      <c r="U334" s="52" t="s">
        <v>41</v>
      </c>
      <c r="V334" s="52" t="s">
        <v>41</v>
      </c>
      <c r="W334" s="52" t="s">
        <v>41</v>
      </c>
      <c r="X334" s="52" t="s">
        <v>41</v>
      </c>
      <c r="Y334" s="52" t="s">
        <v>41</v>
      </c>
      <c r="Z334" s="52" t="s">
        <v>41</v>
      </c>
      <c r="AA334" s="52" t="s">
        <v>41</v>
      </c>
      <c r="AB334" s="52" t="s">
        <v>41</v>
      </c>
      <c r="AC334" s="52" t="s">
        <v>41</v>
      </c>
      <c r="AD334" s="52" t="s">
        <v>41</v>
      </c>
      <c r="AE334" s="52" t="s">
        <v>41</v>
      </c>
      <c r="AF334" s="52" t="s">
        <v>41</v>
      </c>
      <c r="AG334" s="175"/>
      <c r="AQ334" s="34">
        <f t="shared" si="284"/>
        <v>4444.4595499999996</v>
      </c>
      <c r="AR334" s="34">
        <f t="shared" si="285"/>
        <v>0</v>
      </c>
    </row>
    <row r="335" spans="1:236" s="166" customFormat="1" ht="15.75" hidden="1" outlineLevel="2" x14ac:dyDescent="0.2">
      <c r="A335" s="73" t="s">
        <v>111</v>
      </c>
      <c r="B335" s="63" t="s">
        <v>673</v>
      </c>
      <c r="C335" s="58">
        <v>0</v>
      </c>
      <c r="D335" s="58">
        <f t="shared" ref="D335" si="290">SUM(E335:G335)</f>
        <v>4444.4595499999996</v>
      </c>
      <c r="E335" s="58">
        <v>4444.4595499999996</v>
      </c>
      <c r="F335" s="58">
        <v>0</v>
      </c>
      <c r="G335" s="59">
        <v>0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Q335" s="34">
        <f t="shared" si="284"/>
        <v>4444.4595499999996</v>
      </c>
      <c r="AR335" s="34">
        <f t="shared" si="285"/>
        <v>0</v>
      </c>
    </row>
    <row r="336" spans="1:236" s="173" customFormat="1" ht="15.75" hidden="1" outlineLevel="1" x14ac:dyDescent="0.25">
      <c r="A336" s="101" t="s">
        <v>674</v>
      </c>
      <c r="B336" s="121" t="s">
        <v>257</v>
      </c>
      <c r="C336" s="31">
        <f t="shared" si="287"/>
        <v>0</v>
      </c>
      <c r="D336" s="31">
        <f t="shared" si="287"/>
        <v>4360.6000000000004</v>
      </c>
      <c r="E336" s="31">
        <f t="shared" si="287"/>
        <v>4360.6000000000004</v>
      </c>
      <c r="F336" s="31">
        <f t="shared" si="287"/>
        <v>0</v>
      </c>
      <c r="G336" s="31">
        <f t="shared" si="287"/>
        <v>0</v>
      </c>
      <c r="H336" s="52" t="s">
        <v>41</v>
      </c>
      <c r="I336" s="52" t="s">
        <v>41</v>
      </c>
      <c r="J336" s="52" t="s">
        <v>41</v>
      </c>
      <c r="K336" s="52" t="s">
        <v>41</v>
      </c>
      <c r="L336" s="52" t="s">
        <v>41</v>
      </c>
      <c r="M336" s="52" t="s">
        <v>41</v>
      </c>
      <c r="N336" s="52" t="s">
        <v>41</v>
      </c>
      <c r="O336" s="52" t="s">
        <v>41</v>
      </c>
      <c r="P336" s="52" t="s">
        <v>41</v>
      </c>
      <c r="Q336" s="52" t="s">
        <v>41</v>
      </c>
      <c r="R336" s="52" t="s">
        <v>41</v>
      </c>
      <c r="S336" s="52" t="s">
        <v>41</v>
      </c>
      <c r="T336" s="52" t="s">
        <v>41</v>
      </c>
      <c r="U336" s="52" t="s">
        <v>41</v>
      </c>
      <c r="V336" s="52" t="s">
        <v>41</v>
      </c>
      <c r="W336" s="52" t="s">
        <v>41</v>
      </c>
      <c r="X336" s="52" t="s">
        <v>41</v>
      </c>
      <c r="Y336" s="52" t="s">
        <v>41</v>
      </c>
      <c r="Z336" s="52" t="s">
        <v>41</v>
      </c>
      <c r="AA336" s="52" t="s">
        <v>41</v>
      </c>
      <c r="AB336" s="52" t="s">
        <v>41</v>
      </c>
      <c r="AC336" s="52" t="s">
        <v>41</v>
      </c>
      <c r="AD336" s="52" t="s">
        <v>41</v>
      </c>
      <c r="AE336" s="52" t="s">
        <v>41</v>
      </c>
      <c r="AF336" s="52" t="s">
        <v>41</v>
      </c>
      <c r="AG336" s="175"/>
      <c r="AQ336" s="34">
        <f t="shared" si="284"/>
        <v>4360.6000000000004</v>
      </c>
      <c r="AR336" s="34">
        <f t="shared" si="285"/>
        <v>0</v>
      </c>
    </row>
    <row r="337" spans="1:50" s="166" customFormat="1" ht="15.75" hidden="1" outlineLevel="2" x14ac:dyDescent="0.2">
      <c r="A337" s="56" t="s">
        <v>129</v>
      </c>
      <c r="B337" s="63" t="s">
        <v>675</v>
      </c>
      <c r="C337" s="58">
        <v>0</v>
      </c>
      <c r="D337" s="58">
        <f t="shared" ref="D337" si="291">SUM(E337:G337)</f>
        <v>4360.6000000000004</v>
      </c>
      <c r="E337" s="58">
        <v>4360.6000000000004</v>
      </c>
      <c r="F337" s="58">
        <v>0</v>
      </c>
      <c r="G337" s="59">
        <v>0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Q337" s="34">
        <f t="shared" si="284"/>
        <v>4360.6000000000004</v>
      </c>
      <c r="AR337" s="34">
        <f t="shared" si="285"/>
        <v>0</v>
      </c>
    </row>
    <row r="338" spans="1:50" s="173" customFormat="1" ht="15.75" hidden="1" outlineLevel="1" x14ac:dyDescent="0.25">
      <c r="A338" s="101" t="s">
        <v>676</v>
      </c>
      <c r="B338" s="121" t="s">
        <v>274</v>
      </c>
      <c r="C338" s="31">
        <f t="shared" si="287"/>
        <v>0</v>
      </c>
      <c r="D338" s="31">
        <f t="shared" si="287"/>
        <v>2999.4607299999998</v>
      </c>
      <c r="E338" s="31">
        <f t="shared" si="287"/>
        <v>2999.4607299999998</v>
      </c>
      <c r="F338" s="31">
        <f t="shared" si="287"/>
        <v>0</v>
      </c>
      <c r="G338" s="31">
        <f t="shared" si="287"/>
        <v>0</v>
      </c>
      <c r="H338" s="52" t="s">
        <v>41</v>
      </c>
      <c r="I338" s="52" t="s">
        <v>41</v>
      </c>
      <c r="J338" s="52" t="s">
        <v>41</v>
      </c>
      <c r="K338" s="52" t="s">
        <v>41</v>
      </c>
      <c r="L338" s="52" t="s">
        <v>41</v>
      </c>
      <c r="M338" s="52" t="s">
        <v>41</v>
      </c>
      <c r="N338" s="52" t="s">
        <v>41</v>
      </c>
      <c r="O338" s="52" t="s">
        <v>41</v>
      </c>
      <c r="P338" s="52" t="s">
        <v>41</v>
      </c>
      <c r="Q338" s="52" t="s">
        <v>41</v>
      </c>
      <c r="R338" s="52" t="s">
        <v>41</v>
      </c>
      <c r="S338" s="52" t="s">
        <v>41</v>
      </c>
      <c r="T338" s="52" t="s">
        <v>41</v>
      </c>
      <c r="U338" s="52" t="s">
        <v>41</v>
      </c>
      <c r="V338" s="52" t="s">
        <v>41</v>
      </c>
      <c r="W338" s="52" t="s">
        <v>41</v>
      </c>
      <c r="X338" s="52" t="s">
        <v>41</v>
      </c>
      <c r="Y338" s="52" t="s">
        <v>41</v>
      </c>
      <c r="Z338" s="52" t="s">
        <v>41</v>
      </c>
      <c r="AA338" s="52" t="s">
        <v>41</v>
      </c>
      <c r="AB338" s="52" t="s">
        <v>41</v>
      </c>
      <c r="AC338" s="52" t="s">
        <v>41</v>
      </c>
      <c r="AD338" s="52" t="s">
        <v>41</v>
      </c>
      <c r="AE338" s="52" t="s">
        <v>41</v>
      </c>
      <c r="AF338" s="52" t="s">
        <v>41</v>
      </c>
      <c r="AG338" s="175"/>
      <c r="AQ338" s="34">
        <f t="shared" si="284"/>
        <v>2999.4607299999998</v>
      </c>
      <c r="AR338" s="34">
        <f t="shared" si="285"/>
        <v>0</v>
      </c>
    </row>
    <row r="339" spans="1:50" s="166" customFormat="1" ht="15.75" hidden="1" outlineLevel="2" x14ac:dyDescent="0.2">
      <c r="A339" s="56" t="s">
        <v>239</v>
      </c>
      <c r="B339" s="63" t="s">
        <v>677</v>
      </c>
      <c r="C339" s="58">
        <v>0</v>
      </c>
      <c r="D339" s="58">
        <f t="shared" ref="D339" si="292">SUM(E339:G339)</f>
        <v>2999.4607299999998</v>
      </c>
      <c r="E339" s="58">
        <v>2999.4607299999998</v>
      </c>
      <c r="F339" s="58">
        <v>0</v>
      </c>
      <c r="G339" s="59">
        <v>0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Q339" s="34">
        <f t="shared" si="284"/>
        <v>2999.4607299999998</v>
      </c>
      <c r="AR339" s="34">
        <f t="shared" si="285"/>
        <v>0</v>
      </c>
    </row>
    <row r="340" spans="1:50" s="173" customFormat="1" ht="15.75" hidden="1" outlineLevel="1" x14ac:dyDescent="0.25">
      <c r="A340" s="101" t="s">
        <v>678</v>
      </c>
      <c r="B340" s="121" t="s">
        <v>362</v>
      </c>
      <c r="C340" s="31">
        <f t="shared" si="287"/>
        <v>0</v>
      </c>
      <c r="D340" s="31">
        <f t="shared" si="287"/>
        <v>8784.2130799999995</v>
      </c>
      <c r="E340" s="31">
        <f t="shared" si="287"/>
        <v>8784.2130799999995</v>
      </c>
      <c r="F340" s="31">
        <f t="shared" si="287"/>
        <v>0</v>
      </c>
      <c r="G340" s="31">
        <f t="shared" si="287"/>
        <v>0</v>
      </c>
      <c r="H340" s="52" t="s">
        <v>41</v>
      </c>
      <c r="I340" s="52" t="s">
        <v>41</v>
      </c>
      <c r="J340" s="52" t="s">
        <v>41</v>
      </c>
      <c r="K340" s="52" t="s">
        <v>41</v>
      </c>
      <c r="L340" s="52" t="s">
        <v>41</v>
      </c>
      <c r="M340" s="52" t="s">
        <v>41</v>
      </c>
      <c r="N340" s="52" t="s">
        <v>41</v>
      </c>
      <c r="O340" s="52" t="s">
        <v>41</v>
      </c>
      <c r="P340" s="52" t="s">
        <v>41</v>
      </c>
      <c r="Q340" s="52" t="s">
        <v>41</v>
      </c>
      <c r="R340" s="52" t="s">
        <v>41</v>
      </c>
      <c r="S340" s="52" t="s">
        <v>41</v>
      </c>
      <c r="T340" s="52" t="s">
        <v>41</v>
      </c>
      <c r="U340" s="52" t="s">
        <v>41</v>
      </c>
      <c r="V340" s="52" t="s">
        <v>41</v>
      </c>
      <c r="W340" s="52" t="s">
        <v>41</v>
      </c>
      <c r="X340" s="52" t="s">
        <v>41</v>
      </c>
      <c r="Y340" s="52" t="s">
        <v>41</v>
      </c>
      <c r="Z340" s="52" t="s">
        <v>41</v>
      </c>
      <c r="AA340" s="52" t="s">
        <v>41</v>
      </c>
      <c r="AB340" s="52" t="s">
        <v>41</v>
      </c>
      <c r="AC340" s="52" t="s">
        <v>41</v>
      </c>
      <c r="AD340" s="52" t="s">
        <v>41</v>
      </c>
      <c r="AE340" s="52" t="s">
        <v>41</v>
      </c>
      <c r="AF340" s="52" t="s">
        <v>41</v>
      </c>
      <c r="AG340" s="175"/>
      <c r="AQ340" s="34">
        <f t="shared" si="284"/>
        <v>8784.2130799999995</v>
      </c>
      <c r="AR340" s="34">
        <f t="shared" si="285"/>
        <v>0</v>
      </c>
    </row>
    <row r="341" spans="1:50" s="166" customFormat="1" ht="15.75" hidden="1" outlineLevel="2" x14ac:dyDescent="0.2">
      <c r="A341" s="98" t="s">
        <v>246</v>
      </c>
      <c r="B341" s="63" t="s">
        <v>679</v>
      </c>
      <c r="C341" s="58">
        <v>0</v>
      </c>
      <c r="D341" s="58">
        <f t="shared" ref="D341" si="293">SUM(E341:G341)</f>
        <v>8784.2130799999995</v>
      </c>
      <c r="E341" s="58">
        <v>8784.2130799999995</v>
      </c>
      <c r="F341" s="58">
        <v>0</v>
      </c>
      <c r="G341" s="59">
        <v>0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Q341" s="34">
        <f t="shared" si="284"/>
        <v>8784.2130799999995</v>
      </c>
      <c r="AR341" s="34">
        <f t="shared" si="285"/>
        <v>0</v>
      </c>
    </row>
    <row r="342" spans="1:50" s="173" customFormat="1" ht="15.75" hidden="1" outlineLevel="1" x14ac:dyDescent="0.25">
      <c r="A342" s="101" t="s">
        <v>680</v>
      </c>
      <c r="B342" s="121" t="s">
        <v>681</v>
      </c>
      <c r="C342" s="31">
        <f t="shared" si="287"/>
        <v>0</v>
      </c>
      <c r="D342" s="31">
        <f t="shared" si="287"/>
        <v>310113.84826999996</v>
      </c>
      <c r="E342" s="31">
        <f t="shared" si="287"/>
        <v>205378.34130999999</v>
      </c>
      <c r="F342" s="31">
        <f t="shared" si="287"/>
        <v>48193.5</v>
      </c>
      <c r="G342" s="31">
        <f t="shared" si="287"/>
        <v>56542.006959999999</v>
      </c>
      <c r="H342" s="52" t="s">
        <v>41</v>
      </c>
      <c r="I342" s="52" t="s">
        <v>41</v>
      </c>
      <c r="J342" s="52" t="s">
        <v>41</v>
      </c>
      <c r="K342" s="52" t="s">
        <v>41</v>
      </c>
      <c r="L342" s="52" t="s">
        <v>41</v>
      </c>
      <c r="M342" s="52" t="s">
        <v>41</v>
      </c>
      <c r="N342" s="52" t="s">
        <v>41</v>
      </c>
      <c r="O342" s="52" t="s">
        <v>41</v>
      </c>
      <c r="P342" s="52" t="s">
        <v>41</v>
      </c>
      <c r="Q342" s="52" t="s">
        <v>41</v>
      </c>
      <c r="R342" s="52" t="s">
        <v>41</v>
      </c>
      <c r="S342" s="52" t="s">
        <v>41</v>
      </c>
      <c r="T342" s="52" t="s">
        <v>41</v>
      </c>
      <c r="U342" s="52" t="s">
        <v>41</v>
      </c>
      <c r="V342" s="52" t="s">
        <v>41</v>
      </c>
      <c r="W342" s="52" t="s">
        <v>41</v>
      </c>
      <c r="X342" s="52" t="s">
        <v>41</v>
      </c>
      <c r="Y342" s="52" t="s">
        <v>41</v>
      </c>
      <c r="Z342" s="52" t="s">
        <v>41</v>
      </c>
      <c r="AA342" s="52" t="s">
        <v>41</v>
      </c>
      <c r="AB342" s="52" t="s">
        <v>41</v>
      </c>
      <c r="AC342" s="52" t="s">
        <v>41</v>
      </c>
      <c r="AD342" s="52" t="s">
        <v>41</v>
      </c>
      <c r="AE342" s="52" t="s">
        <v>41</v>
      </c>
      <c r="AF342" s="52" t="s">
        <v>41</v>
      </c>
      <c r="AG342" s="175"/>
      <c r="AQ342" s="34">
        <f t="shared" si="284"/>
        <v>310113.84826999996</v>
      </c>
      <c r="AR342" s="34">
        <f t="shared" si="285"/>
        <v>0</v>
      </c>
    </row>
    <row r="343" spans="1:50" s="166" customFormat="1" ht="15.75" hidden="1" outlineLevel="2" x14ac:dyDescent="0.2">
      <c r="A343" s="99" t="s">
        <v>254</v>
      </c>
      <c r="B343" s="63" t="s">
        <v>682</v>
      </c>
      <c r="C343" s="58">
        <v>0</v>
      </c>
      <c r="D343" s="58">
        <f t="shared" ref="D343:D345" si="294">SUM(E343:G343)</f>
        <v>310113.84826999996</v>
      </c>
      <c r="E343" s="58">
        <v>205378.34130999999</v>
      </c>
      <c r="F343" s="58">
        <v>48193.5</v>
      </c>
      <c r="G343" s="59">
        <v>56542.006959999999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Q343" s="34">
        <f t="shared" si="284"/>
        <v>310113.84826999996</v>
      </c>
      <c r="AR343" s="34">
        <f t="shared" si="285"/>
        <v>0</v>
      </c>
    </row>
    <row r="344" spans="1:50" s="54" customFormat="1" ht="15.75" hidden="1" outlineLevel="1" x14ac:dyDescent="0.2">
      <c r="A344" s="29">
        <v>7</v>
      </c>
      <c r="B344" s="101" t="s">
        <v>683</v>
      </c>
      <c r="C344" s="31">
        <f>C345</f>
        <v>0</v>
      </c>
      <c r="D344" s="31">
        <f t="shared" ref="D344:G344" si="295">D345</f>
        <v>550589.51939999999</v>
      </c>
      <c r="E344" s="31">
        <f t="shared" si="295"/>
        <v>300000</v>
      </c>
      <c r="F344" s="31">
        <f t="shared" si="295"/>
        <v>0</v>
      </c>
      <c r="G344" s="31">
        <f t="shared" si="295"/>
        <v>250589.51939999999</v>
      </c>
      <c r="H344" s="52" t="s">
        <v>41</v>
      </c>
      <c r="I344" s="52" t="s">
        <v>41</v>
      </c>
      <c r="J344" s="52" t="s">
        <v>41</v>
      </c>
      <c r="K344" s="52" t="s">
        <v>41</v>
      </c>
      <c r="L344" s="52" t="s">
        <v>41</v>
      </c>
      <c r="M344" s="52" t="s">
        <v>41</v>
      </c>
      <c r="N344" s="52" t="s">
        <v>41</v>
      </c>
      <c r="O344" s="52" t="s">
        <v>41</v>
      </c>
      <c r="P344" s="52" t="s">
        <v>41</v>
      </c>
      <c r="Q344" s="52" t="s">
        <v>41</v>
      </c>
      <c r="R344" s="52" t="s">
        <v>41</v>
      </c>
      <c r="S344" s="52" t="s">
        <v>41</v>
      </c>
      <c r="T344" s="52" t="s">
        <v>41</v>
      </c>
      <c r="U344" s="52" t="s">
        <v>41</v>
      </c>
      <c r="V344" s="52" t="s">
        <v>41</v>
      </c>
      <c r="W344" s="52" t="s">
        <v>41</v>
      </c>
      <c r="X344" s="52" t="s">
        <v>41</v>
      </c>
      <c r="Y344" s="52" t="s">
        <v>41</v>
      </c>
      <c r="Z344" s="52" t="s">
        <v>41</v>
      </c>
      <c r="AA344" s="52" t="s">
        <v>41</v>
      </c>
      <c r="AB344" s="52" t="s">
        <v>41</v>
      </c>
      <c r="AC344" s="52" t="s">
        <v>41</v>
      </c>
      <c r="AD344" s="52" t="s">
        <v>41</v>
      </c>
      <c r="AE344" s="52" t="s">
        <v>41</v>
      </c>
      <c r="AF344" s="52" t="s">
        <v>41</v>
      </c>
      <c r="AG344" s="53"/>
      <c r="AQ344" s="34">
        <f t="shared" si="284"/>
        <v>550589.51939999999</v>
      </c>
      <c r="AR344" s="34">
        <f t="shared" si="285"/>
        <v>0</v>
      </c>
    </row>
    <row r="345" spans="1:50" s="95" customFormat="1" ht="15.75" hidden="1" outlineLevel="2" x14ac:dyDescent="0.2">
      <c r="A345" s="99" t="s">
        <v>258</v>
      </c>
      <c r="B345" s="63" t="s">
        <v>684</v>
      </c>
      <c r="C345" s="58">
        <v>0</v>
      </c>
      <c r="D345" s="58">
        <f t="shared" si="294"/>
        <v>550589.51939999999</v>
      </c>
      <c r="E345" s="58">
        <v>300000</v>
      </c>
      <c r="F345" s="58">
        <v>0</v>
      </c>
      <c r="G345" s="58">
        <v>250589.51939999999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185"/>
      <c r="AQ345" s="34">
        <f t="shared" si="284"/>
        <v>550589.51939999999</v>
      </c>
      <c r="AR345" s="34">
        <f t="shared" si="285"/>
        <v>0</v>
      </c>
    </row>
    <row r="346" spans="1:50" s="39" customFormat="1" ht="33" customHeight="1" x14ac:dyDescent="0.2">
      <c r="A346" s="29" t="s">
        <v>685</v>
      </c>
      <c r="B346" s="35" t="s">
        <v>686</v>
      </c>
      <c r="C346" s="31">
        <f>C347+C357</f>
        <v>227.73500000000001</v>
      </c>
      <c r="D346" s="31">
        <f>D347+D357</f>
        <v>1130517.9033333333</v>
      </c>
      <c r="E346" s="31">
        <f>E347+E357</f>
        <v>1085295.8</v>
      </c>
      <c r="F346" s="31">
        <f>F347+F357</f>
        <v>45222.103333333347</v>
      </c>
      <c r="G346" s="31">
        <f>G347+G357</f>
        <v>0</v>
      </c>
      <c r="H346" s="36" t="s">
        <v>41</v>
      </c>
      <c r="I346" s="36" t="s">
        <v>41</v>
      </c>
      <c r="J346" s="36" t="s">
        <v>41</v>
      </c>
      <c r="K346" s="36" t="s">
        <v>41</v>
      </c>
      <c r="L346" s="36" t="s">
        <v>41</v>
      </c>
      <c r="M346" s="36" t="s">
        <v>41</v>
      </c>
      <c r="N346" s="36" t="s">
        <v>41</v>
      </c>
      <c r="O346" s="36" t="s">
        <v>41</v>
      </c>
      <c r="P346" s="36" t="s">
        <v>41</v>
      </c>
      <c r="Q346" s="36" t="s">
        <v>41</v>
      </c>
      <c r="R346" s="36" t="s">
        <v>41</v>
      </c>
      <c r="S346" s="36" t="s">
        <v>41</v>
      </c>
      <c r="T346" s="36" t="s">
        <v>41</v>
      </c>
      <c r="U346" s="36" t="s">
        <v>41</v>
      </c>
      <c r="V346" s="36" t="s">
        <v>41</v>
      </c>
      <c r="W346" s="36" t="s">
        <v>41</v>
      </c>
      <c r="X346" s="36" t="s">
        <v>41</v>
      </c>
      <c r="Y346" s="36" t="s">
        <v>41</v>
      </c>
      <c r="Z346" s="36" t="s">
        <v>41</v>
      </c>
      <c r="AA346" s="36" t="s">
        <v>41</v>
      </c>
      <c r="AB346" s="36" t="s">
        <v>41</v>
      </c>
      <c r="AC346" s="36" t="s">
        <v>41</v>
      </c>
      <c r="AD346" s="36" t="s">
        <v>41</v>
      </c>
      <c r="AE346" s="36" t="s">
        <v>41</v>
      </c>
      <c r="AF346" s="36" t="s">
        <v>41</v>
      </c>
      <c r="AG346" s="37"/>
      <c r="AH346" s="38" t="e">
        <f>SUM(#REF!,#REF!,D346)</f>
        <v>#REF!</v>
      </c>
      <c r="AO346" s="40"/>
      <c r="AP346" s="40"/>
      <c r="AQ346" s="34">
        <f t="shared" si="284"/>
        <v>1130517.9033333333</v>
      </c>
      <c r="AR346" s="34">
        <f t="shared" si="285"/>
        <v>0</v>
      </c>
      <c r="AS346" s="40"/>
      <c r="AT346" s="40"/>
      <c r="AU346" s="40"/>
      <c r="AV346" s="40"/>
      <c r="AW346" s="40"/>
      <c r="AX346" s="40"/>
    </row>
    <row r="347" spans="1:50" s="44" customFormat="1" ht="15.75" collapsed="1" x14ac:dyDescent="0.2">
      <c r="A347" s="29" t="s">
        <v>687</v>
      </c>
      <c r="B347" s="35" t="s">
        <v>688</v>
      </c>
      <c r="C347" s="31">
        <f>C348+C353+C355</f>
        <v>78.557999999999993</v>
      </c>
      <c r="D347" s="31">
        <f t="shared" ref="D347:G347" si="296">D348+D353+D355</f>
        <v>401350.12199999997</v>
      </c>
      <c r="E347" s="31">
        <f t="shared" si="296"/>
        <v>385295.8</v>
      </c>
      <c r="F347" s="31">
        <f t="shared" si="296"/>
        <v>16054.322000000013</v>
      </c>
      <c r="G347" s="31">
        <f t="shared" si="296"/>
        <v>0</v>
      </c>
      <c r="H347" s="41" t="s">
        <v>41</v>
      </c>
      <c r="I347" s="41" t="s">
        <v>41</v>
      </c>
      <c r="J347" s="41" t="s">
        <v>41</v>
      </c>
      <c r="K347" s="41" t="s">
        <v>41</v>
      </c>
      <c r="L347" s="41" t="s">
        <v>41</v>
      </c>
      <c r="M347" s="41" t="s">
        <v>41</v>
      </c>
      <c r="N347" s="41" t="s">
        <v>41</v>
      </c>
      <c r="O347" s="41" t="s">
        <v>41</v>
      </c>
      <c r="P347" s="41" t="s">
        <v>41</v>
      </c>
      <c r="Q347" s="41" t="s">
        <v>41</v>
      </c>
      <c r="R347" s="41" t="s">
        <v>41</v>
      </c>
      <c r="S347" s="41" t="s">
        <v>41</v>
      </c>
      <c r="T347" s="41" t="s">
        <v>41</v>
      </c>
      <c r="U347" s="41" t="s">
        <v>41</v>
      </c>
      <c r="V347" s="41" t="s">
        <v>41</v>
      </c>
      <c r="W347" s="41" t="s">
        <v>41</v>
      </c>
      <c r="X347" s="41" t="s">
        <v>41</v>
      </c>
      <c r="Y347" s="41" t="s">
        <v>41</v>
      </c>
      <c r="Z347" s="41" t="s">
        <v>41</v>
      </c>
      <c r="AA347" s="41" t="s">
        <v>41</v>
      </c>
      <c r="AB347" s="41" t="s">
        <v>41</v>
      </c>
      <c r="AC347" s="41" t="s">
        <v>41</v>
      </c>
      <c r="AD347" s="41" t="s">
        <v>41</v>
      </c>
      <c r="AE347" s="41" t="s">
        <v>41</v>
      </c>
      <c r="AF347" s="41" t="s">
        <v>41</v>
      </c>
      <c r="AG347" s="42" t="e">
        <f>#REF!-'[1]ЧИСТОВИК (1 версия)'!K245</f>
        <v>#REF!</v>
      </c>
      <c r="AH347" s="43" t="e">
        <f>SUM(#REF!,#REF!,D347)</f>
        <v>#REF!</v>
      </c>
      <c r="AO347" s="45"/>
      <c r="AP347" s="45"/>
      <c r="AQ347" s="34">
        <f t="shared" si="284"/>
        <v>401350.12199999997</v>
      </c>
      <c r="AR347" s="34">
        <f t="shared" si="285"/>
        <v>0</v>
      </c>
      <c r="AS347" s="45"/>
      <c r="AT347" s="45"/>
      <c r="AU347" s="45"/>
      <c r="AV347" s="45"/>
      <c r="AW347" s="45"/>
      <c r="AX347" s="45"/>
    </row>
    <row r="348" spans="1:50" s="54" customFormat="1" ht="15.75" hidden="1" outlineLevel="1" x14ac:dyDescent="0.2">
      <c r="A348" s="101">
        <v>1</v>
      </c>
      <c r="B348" s="29" t="s">
        <v>128</v>
      </c>
      <c r="C348" s="186">
        <f>SUM(C349:C352)</f>
        <v>59.442999999999998</v>
      </c>
      <c r="D348" s="186">
        <f t="shared" ref="D348:G348" si="297">SUM(D349:D352)</f>
        <v>278392.16199999995</v>
      </c>
      <c r="E348" s="186">
        <f t="shared" si="297"/>
        <v>267256.3</v>
      </c>
      <c r="F348" s="186">
        <f t="shared" si="297"/>
        <v>11135.862000000014</v>
      </c>
      <c r="G348" s="186">
        <f t="shared" si="297"/>
        <v>0</v>
      </c>
      <c r="H348" s="52" t="s">
        <v>41</v>
      </c>
      <c r="I348" s="52" t="s">
        <v>41</v>
      </c>
      <c r="J348" s="52" t="s">
        <v>41</v>
      </c>
      <c r="K348" s="52" t="s">
        <v>41</v>
      </c>
      <c r="L348" s="52" t="s">
        <v>41</v>
      </c>
      <c r="M348" s="52" t="s">
        <v>41</v>
      </c>
      <c r="N348" s="52" t="s">
        <v>41</v>
      </c>
      <c r="O348" s="52" t="s">
        <v>41</v>
      </c>
      <c r="P348" s="52" t="s">
        <v>41</v>
      </c>
      <c r="Q348" s="52" t="s">
        <v>41</v>
      </c>
      <c r="R348" s="52" t="s">
        <v>41</v>
      </c>
      <c r="S348" s="52" t="s">
        <v>41</v>
      </c>
      <c r="T348" s="52" t="s">
        <v>41</v>
      </c>
      <c r="U348" s="52" t="s">
        <v>41</v>
      </c>
      <c r="V348" s="52" t="s">
        <v>41</v>
      </c>
      <c r="W348" s="52" t="s">
        <v>41</v>
      </c>
      <c r="X348" s="52" t="s">
        <v>41</v>
      </c>
      <c r="Y348" s="52" t="s">
        <v>41</v>
      </c>
      <c r="Z348" s="52" t="s">
        <v>41</v>
      </c>
      <c r="AA348" s="52" t="s">
        <v>41</v>
      </c>
      <c r="AB348" s="52" t="s">
        <v>41</v>
      </c>
      <c r="AC348" s="52" t="s">
        <v>41</v>
      </c>
      <c r="AD348" s="52" t="s">
        <v>41</v>
      </c>
      <c r="AE348" s="52" t="s">
        <v>41</v>
      </c>
      <c r="AF348" s="52" t="s">
        <v>41</v>
      </c>
      <c r="AG348" s="102"/>
      <c r="AQ348" s="34">
        <f t="shared" si="284"/>
        <v>278392.16200000001</v>
      </c>
      <c r="AR348" s="34">
        <f t="shared" si="285"/>
        <v>0</v>
      </c>
    </row>
    <row r="349" spans="1:50" s="193" customFormat="1" ht="18.75" hidden="1" outlineLevel="2" x14ac:dyDescent="0.2">
      <c r="A349" s="56" t="s">
        <v>47</v>
      </c>
      <c r="B349" s="187" t="s">
        <v>689</v>
      </c>
      <c r="C349" s="188">
        <v>18</v>
      </c>
      <c r="D349" s="58">
        <f t="shared" ref="D349:D352" si="298">SUM(E349:G349)</f>
        <v>93432.8</v>
      </c>
      <c r="E349" s="58">
        <v>89695.4</v>
      </c>
      <c r="F349" s="58">
        <v>3737.4000000000101</v>
      </c>
      <c r="G349" s="58">
        <v>0</v>
      </c>
      <c r="H349" s="58" t="s">
        <v>49</v>
      </c>
      <c r="I349" s="58" t="s">
        <v>49</v>
      </c>
      <c r="J349" s="189">
        <v>44211</v>
      </c>
      <c r="K349" s="189">
        <v>44225</v>
      </c>
      <c r="L349" s="189">
        <v>44235</v>
      </c>
      <c r="M349" s="189">
        <v>44253</v>
      </c>
      <c r="N349" s="189">
        <v>44440</v>
      </c>
      <c r="O349" s="190"/>
      <c r="P349" s="190"/>
      <c r="Q349" s="190"/>
      <c r="R349" s="190"/>
      <c r="S349" s="190"/>
      <c r="T349" s="189">
        <v>44256</v>
      </c>
      <c r="U349" s="189">
        <v>44287</v>
      </c>
      <c r="V349" s="189">
        <v>44409</v>
      </c>
      <c r="W349" s="189">
        <v>44440</v>
      </c>
      <c r="X349" s="190"/>
      <c r="Y349" s="190"/>
      <c r="Z349" s="190"/>
      <c r="AA349" s="190"/>
      <c r="AB349" s="190"/>
      <c r="AC349" s="190"/>
      <c r="AD349" s="190"/>
      <c r="AE349" s="190"/>
      <c r="AF349" s="190"/>
      <c r="AG349" s="191"/>
      <c r="AH349" s="192"/>
      <c r="AO349" s="194"/>
      <c r="AP349" s="194"/>
      <c r="AQ349" s="34">
        <f t="shared" si="284"/>
        <v>93432.8</v>
      </c>
      <c r="AR349" s="34">
        <f t="shared" si="285"/>
        <v>0</v>
      </c>
      <c r="AS349" s="194"/>
      <c r="AT349" s="194"/>
      <c r="AU349" s="194"/>
      <c r="AV349" s="194"/>
      <c r="AW349" s="194"/>
      <c r="AX349" s="194"/>
    </row>
    <row r="350" spans="1:50" s="193" customFormat="1" ht="18.75" hidden="1" outlineLevel="2" x14ac:dyDescent="0.2">
      <c r="A350" s="56" t="s">
        <v>57</v>
      </c>
      <c r="B350" s="187" t="s">
        <v>690</v>
      </c>
      <c r="C350" s="188">
        <v>11.943</v>
      </c>
      <c r="D350" s="58">
        <f t="shared" si="298"/>
        <v>42000</v>
      </c>
      <c r="E350" s="58">
        <v>40320</v>
      </c>
      <c r="F350" s="58">
        <v>1680</v>
      </c>
      <c r="G350" s="58">
        <v>0</v>
      </c>
      <c r="H350" s="58" t="s">
        <v>49</v>
      </c>
      <c r="I350" s="58" t="s">
        <v>49</v>
      </c>
      <c r="J350" s="189">
        <v>44211</v>
      </c>
      <c r="K350" s="189">
        <v>44232</v>
      </c>
      <c r="L350" s="189">
        <v>44242</v>
      </c>
      <c r="M350" s="189">
        <v>44260</v>
      </c>
      <c r="N350" s="189">
        <v>44440</v>
      </c>
      <c r="O350" s="190"/>
      <c r="P350" s="190"/>
      <c r="Q350" s="190"/>
      <c r="R350" s="190"/>
      <c r="S350" s="190"/>
      <c r="T350" s="189">
        <v>44256</v>
      </c>
      <c r="U350" s="189">
        <v>44287</v>
      </c>
      <c r="V350" s="189">
        <v>44409</v>
      </c>
      <c r="W350" s="189">
        <v>44440</v>
      </c>
      <c r="X350" s="190"/>
      <c r="Y350" s="190"/>
      <c r="Z350" s="190"/>
      <c r="AA350" s="190"/>
      <c r="AB350" s="190"/>
      <c r="AC350" s="190"/>
      <c r="AD350" s="190"/>
      <c r="AE350" s="190"/>
      <c r="AF350" s="190"/>
      <c r="AG350" s="191"/>
      <c r="AH350" s="192"/>
      <c r="AO350" s="194"/>
      <c r="AP350" s="194"/>
      <c r="AQ350" s="34">
        <f t="shared" si="284"/>
        <v>42000</v>
      </c>
      <c r="AR350" s="34">
        <f t="shared" si="285"/>
        <v>0</v>
      </c>
      <c r="AS350" s="194"/>
      <c r="AT350" s="194"/>
      <c r="AU350" s="194"/>
      <c r="AV350" s="194"/>
      <c r="AW350" s="194"/>
      <c r="AX350" s="194"/>
    </row>
    <row r="351" spans="1:50" s="193" customFormat="1" ht="18.75" hidden="1" outlineLevel="2" x14ac:dyDescent="0.2">
      <c r="A351" s="56" t="s">
        <v>66</v>
      </c>
      <c r="B351" s="187" t="s">
        <v>691</v>
      </c>
      <c r="C351" s="188">
        <v>20.5</v>
      </c>
      <c r="D351" s="58">
        <f t="shared" si="298"/>
        <v>69013.521999999997</v>
      </c>
      <c r="E351" s="58">
        <v>66252.899999999994</v>
      </c>
      <c r="F351" s="58">
        <v>2760.622000000003</v>
      </c>
      <c r="G351" s="58">
        <v>0</v>
      </c>
      <c r="H351" s="58" t="s">
        <v>49</v>
      </c>
      <c r="I351" s="58" t="s">
        <v>49</v>
      </c>
      <c r="J351" s="189">
        <v>44211</v>
      </c>
      <c r="K351" s="189">
        <v>44228</v>
      </c>
      <c r="L351" s="189">
        <v>44236</v>
      </c>
      <c r="M351" s="189">
        <v>44253</v>
      </c>
      <c r="N351" s="189">
        <v>44440</v>
      </c>
      <c r="O351" s="190"/>
      <c r="P351" s="190"/>
      <c r="Q351" s="190"/>
      <c r="R351" s="190"/>
      <c r="S351" s="190"/>
      <c r="T351" s="189">
        <v>44256</v>
      </c>
      <c r="U351" s="189">
        <v>44287</v>
      </c>
      <c r="V351" s="189">
        <v>44409</v>
      </c>
      <c r="W351" s="189">
        <v>44440</v>
      </c>
      <c r="X351" s="190"/>
      <c r="Y351" s="190"/>
      <c r="Z351" s="190"/>
      <c r="AA351" s="190"/>
      <c r="AB351" s="190"/>
      <c r="AC351" s="190"/>
      <c r="AD351" s="190"/>
      <c r="AE351" s="190"/>
      <c r="AF351" s="190"/>
      <c r="AG351" s="191"/>
      <c r="AH351" s="192"/>
      <c r="AO351" s="194"/>
      <c r="AP351" s="194"/>
      <c r="AQ351" s="34">
        <f t="shared" si="284"/>
        <v>69013.521999999997</v>
      </c>
      <c r="AR351" s="34">
        <f t="shared" si="285"/>
        <v>0</v>
      </c>
      <c r="AS351" s="194"/>
      <c r="AT351" s="194"/>
      <c r="AU351" s="194"/>
      <c r="AV351" s="194"/>
      <c r="AW351" s="194"/>
      <c r="AX351" s="194"/>
    </row>
    <row r="352" spans="1:50" s="193" customFormat="1" ht="18.75" hidden="1" outlineLevel="2" x14ac:dyDescent="0.2">
      <c r="A352" s="56" t="s">
        <v>74</v>
      </c>
      <c r="B352" s="187" t="s">
        <v>692</v>
      </c>
      <c r="C352" s="188">
        <v>9</v>
      </c>
      <c r="D352" s="58">
        <f t="shared" si="298"/>
        <v>73945.839999999982</v>
      </c>
      <c r="E352" s="58">
        <v>70987.999999999985</v>
      </c>
      <c r="F352" s="58">
        <v>2957.84</v>
      </c>
      <c r="G352" s="58">
        <v>0</v>
      </c>
      <c r="H352" s="58" t="s">
        <v>49</v>
      </c>
      <c r="I352" s="58" t="s">
        <v>49</v>
      </c>
      <c r="J352" s="189">
        <v>44211</v>
      </c>
      <c r="K352" s="189">
        <v>44225</v>
      </c>
      <c r="L352" s="189">
        <v>44235</v>
      </c>
      <c r="M352" s="189">
        <v>44252</v>
      </c>
      <c r="N352" s="189">
        <v>44440</v>
      </c>
      <c r="O352" s="190"/>
      <c r="P352" s="190"/>
      <c r="Q352" s="190"/>
      <c r="R352" s="190"/>
      <c r="S352" s="190"/>
      <c r="T352" s="189">
        <v>44256</v>
      </c>
      <c r="U352" s="189">
        <v>44287</v>
      </c>
      <c r="V352" s="189">
        <v>44409</v>
      </c>
      <c r="W352" s="189">
        <v>44440</v>
      </c>
      <c r="X352" s="190"/>
      <c r="Y352" s="190"/>
      <c r="Z352" s="190"/>
      <c r="AA352" s="190"/>
      <c r="AB352" s="190"/>
      <c r="AC352" s="190"/>
      <c r="AD352" s="190"/>
      <c r="AE352" s="190"/>
      <c r="AF352" s="190"/>
      <c r="AG352" s="191"/>
      <c r="AH352" s="192"/>
      <c r="AO352" s="194"/>
      <c r="AP352" s="194"/>
      <c r="AQ352" s="34">
        <f t="shared" si="284"/>
        <v>73945.839999999982</v>
      </c>
      <c r="AR352" s="34">
        <f t="shared" si="285"/>
        <v>0</v>
      </c>
      <c r="AS352" s="194"/>
      <c r="AT352" s="194"/>
      <c r="AU352" s="194"/>
      <c r="AV352" s="194"/>
      <c r="AW352" s="194"/>
      <c r="AX352" s="194"/>
    </row>
    <row r="353" spans="1:50" s="54" customFormat="1" ht="18.75" hidden="1" outlineLevel="1" x14ac:dyDescent="0.2">
      <c r="A353" s="101">
        <v>2</v>
      </c>
      <c r="B353" s="29" t="s">
        <v>257</v>
      </c>
      <c r="C353" s="186">
        <f>C354</f>
        <v>5.1870000000000003</v>
      </c>
      <c r="D353" s="186">
        <f t="shared" ref="D353:G353" si="299">D354</f>
        <v>34439.879999999997</v>
      </c>
      <c r="E353" s="186">
        <f t="shared" si="299"/>
        <v>33062.199999999997</v>
      </c>
      <c r="F353" s="186">
        <f t="shared" si="299"/>
        <v>1377.6800000000003</v>
      </c>
      <c r="G353" s="186">
        <f t="shared" si="299"/>
        <v>0</v>
      </c>
      <c r="H353" s="52" t="s">
        <v>41</v>
      </c>
      <c r="I353" s="52" t="s">
        <v>41</v>
      </c>
      <c r="J353" s="195" t="s">
        <v>41</v>
      </c>
      <c r="K353" s="195" t="s">
        <v>41</v>
      </c>
      <c r="L353" s="195" t="s">
        <v>41</v>
      </c>
      <c r="M353" s="195" t="s">
        <v>41</v>
      </c>
      <c r="N353" s="195" t="s">
        <v>41</v>
      </c>
      <c r="O353" s="52" t="s">
        <v>41</v>
      </c>
      <c r="P353" s="52" t="s">
        <v>41</v>
      </c>
      <c r="Q353" s="52" t="s">
        <v>41</v>
      </c>
      <c r="R353" s="52" t="s">
        <v>41</v>
      </c>
      <c r="S353" s="52" t="s">
        <v>41</v>
      </c>
      <c r="T353" s="195" t="s">
        <v>41</v>
      </c>
      <c r="U353" s="195" t="s">
        <v>41</v>
      </c>
      <c r="V353" s="195" t="s">
        <v>41</v>
      </c>
      <c r="W353" s="195" t="s">
        <v>41</v>
      </c>
      <c r="X353" s="52" t="s">
        <v>41</v>
      </c>
      <c r="Y353" s="52" t="s">
        <v>41</v>
      </c>
      <c r="Z353" s="52" t="s">
        <v>41</v>
      </c>
      <c r="AA353" s="52" t="s">
        <v>41</v>
      </c>
      <c r="AB353" s="52" t="s">
        <v>41</v>
      </c>
      <c r="AC353" s="52" t="s">
        <v>41</v>
      </c>
      <c r="AD353" s="52" t="s">
        <v>41</v>
      </c>
      <c r="AE353" s="52" t="s">
        <v>41</v>
      </c>
      <c r="AF353" s="52" t="s">
        <v>41</v>
      </c>
      <c r="AG353" s="102"/>
      <c r="AQ353" s="34">
        <f t="shared" si="284"/>
        <v>34439.879999999997</v>
      </c>
      <c r="AR353" s="34">
        <f t="shared" si="285"/>
        <v>0</v>
      </c>
    </row>
    <row r="354" spans="1:50" s="193" customFormat="1" ht="18.75" hidden="1" outlineLevel="2" x14ac:dyDescent="0.2">
      <c r="A354" s="73" t="s">
        <v>111</v>
      </c>
      <c r="B354" s="187" t="s">
        <v>693</v>
      </c>
      <c r="C354" s="188">
        <v>5.1870000000000003</v>
      </c>
      <c r="D354" s="58">
        <f t="shared" ref="D354" si="300">SUM(E354:G354)</f>
        <v>34439.879999999997</v>
      </c>
      <c r="E354" s="58">
        <v>33062.199999999997</v>
      </c>
      <c r="F354" s="58">
        <v>1377.6800000000003</v>
      </c>
      <c r="G354" s="58">
        <v>0</v>
      </c>
      <c r="H354" s="58" t="s">
        <v>49</v>
      </c>
      <c r="I354" s="58" t="s">
        <v>49</v>
      </c>
      <c r="J354" s="189">
        <v>44211</v>
      </c>
      <c r="K354" s="189">
        <v>44228</v>
      </c>
      <c r="L354" s="189">
        <v>44236</v>
      </c>
      <c r="M354" s="189">
        <v>44253</v>
      </c>
      <c r="N354" s="189">
        <v>44440</v>
      </c>
      <c r="O354" s="190"/>
      <c r="P354" s="190"/>
      <c r="Q354" s="190"/>
      <c r="R354" s="190"/>
      <c r="S354" s="190"/>
      <c r="T354" s="189">
        <v>44256</v>
      </c>
      <c r="U354" s="189">
        <v>44287</v>
      </c>
      <c r="V354" s="189">
        <v>44409</v>
      </c>
      <c r="W354" s="189">
        <v>44440</v>
      </c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1"/>
      <c r="AH354" s="192"/>
      <c r="AO354" s="194"/>
      <c r="AP354" s="194"/>
      <c r="AQ354" s="34">
        <f t="shared" si="284"/>
        <v>34439.879999999997</v>
      </c>
      <c r="AR354" s="34">
        <f t="shared" si="285"/>
        <v>0</v>
      </c>
      <c r="AS354" s="194"/>
      <c r="AT354" s="194"/>
      <c r="AU354" s="194"/>
      <c r="AV354" s="194"/>
      <c r="AW354" s="194"/>
      <c r="AX354" s="194"/>
    </row>
    <row r="355" spans="1:50" s="54" customFormat="1" ht="18.75" hidden="1" outlineLevel="1" x14ac:dyDescent="0.2">
      <c r="A355" s="101">
        <v>3</v>
      </c>
      <c r="B355" s="29" t="s">
        <v>456</v>
      </c>
      <c r="C355" s="186">
        <f>C356</f>
        <v>13.928000000000001</v>
      </c>
      <c r="D355" s="186">
        <f t="shared" ref="D355:G355" si="301">D356</f>
        <v>88518.080000000002</v>
      </c>
      <c r="E355" s="186">
        <f t="shared" si="301"/>
        <v>84977.3</v>
      </c>
      <c r="F355" s="186">
        <f t="shared" si="301"/>
        <v>3540.7799999999988</v>
      </c>
      <c r="G355" s="186">
        <f t="shared" si="301"/>
        <v>0</v>
      </c>
      <c r="H355" s="52" t="s">
        <v>41</v>
      </c>
      <c r="I355" s="52" t="s">
        <v>41</v>
      </c>
      <c r="J355" s="195" t="s">
        <v>41</v>
      </c>
      <c r="K355" s="195" t="s">
        <v>41</v>
      </c>
      <c r="L355" s="195" t="s">
        <v>41</v>
      </c>
      <c r="M355" s="195" t="s">
        <v>41</v>
      </c>
      <c r="N355" s="195" t="s">
        <v>41</v>
      </c>
      <c r="O355" s="52" t="s">
        <v>41</v>
      </c>
      <c r="P355" s="52" t="s">
        <v>41</v>
      </c>
      <c r="Q355" s="52" t="s">
        <v>41</v>
      </c>
      <c r="R355" s="52" t="s">
        <v>41</v>
      </c>
      <c r="S355" s="52" t="s">
        <v>41</v>
      </c>
      <c r="T355" s="195" t="s">
        <v>41</v>
      </c>
      <c r="U355" s="195" t="s">
        <v>41</v>
      </c>
      <c r="V355" s="195" t="s">
        <v>41</v>
      </c>
      <c r="W355" s="195" t="s">
        <v>41</v>
      </c>
      <c r="X355" s="52" t="s">
        <v>41</v>
      </c>
      <c r="Y355" s="52" t="s">
        <v>41</v>
      </c>
      <c r="Z355" s="52" t="s">
        <v>41</v>
      </c>
      <c r="AA355" s="52" t="s">
        <v>41</v>
      </c>
      <c r="AB355" s="52" t="s">
        <v>41</v>
      </c>
      <c r="AC355" s="52" t="s">
        <v>41</v>
      </c>
      <c r="AD355" s="52" t="s">
        <v>41</v>
      </c>
      <c r="AE355" s="52" t="s">
        <v>41</v>
      </c>
      <c r="AF355" s="52" t="s">
        <v>41</v>
      </c>
      <c r="AG355" s="102"/>
      <c r="AQ355" s="34">
        <f t="shared" si="284"/>
        <v>88518.080000000002</v>
      </c>
      <c r="AR355" s="34">
        <f t="shared" si="285"/>
        <v>0</v>
      </c>
    </row>
    <row r="356" spans="1:50" s="193" customFormat="1" ht="21" hidden="1" customHeight="1" outlineLevel="2" x14ac:dyDescent="0.2">
      <c r="A356" s="56" t="s">
        <v>129</v>
      </c>
      <c r="B356" s="187" t="s">
        <v>694</v>
      </c>
      <c r="C356" s="188">
        <v>13.928000000000001</v>
      </c>
      <c r="D356" s="58">
        <f t="shared" ref="D356" si="302">SUM(E356:G356)</f>
        <v>88518.080000000002</v>
      </c>
      <c r="E356" s="58">
        <v>84977.3</v>
      </c>
      <c r="F356" s="58">
        <v>3540.7799999999988</v>
      </c>
      <c r="G356" s="58">
        <v>0</v>
      </c>
      <c r="H356" s="58" t="s">
        <v>49</v>
      </c>
      <c r="I356" s="58" t="s">
        <v>49</v>
      </c>
      <c r="J356" s="189">
        <v>44211</v>
      </c>
      <c r="K356" s="189">
        <v>44225</v>
      </c>
      <c r="L356" s="189">
        <v>44235</v>
      </c>
      <c r="M356" s="189">
        <v>44252</v>
      </c>
      <c r="N356" s="189">
        <v>44440</v>
      </c>
      <c r="O356" s="190"/>
      <c r="P356" s="190"/>
      <c r="Q356" s="190"/>
      <c r="R356" s="190"/>
      <c r="S356" s="190"/>
      <c r="T356" s="189">
        <v>44256</v>
      </c>
      <c r="U356" s="189">
        <v>44287</v>
      </c>
      <c r="V356" s="189">
        <v>44409</v>
      </c>
      <c r="W356" s="189">
        <v>44440</v>
      </c>
      <c r="X356" s="190"/>
      <c r="Y356" s="190"/>
      <c r="Z356" s="190"/>
      <c r="AA356" s="190"/>
      <c r="AB356" s="190"/>
      <c r="AC356" s="190"/>
      <c r="AD356" s="190"/>
      <c r="AE356" s="190"/>
      <c r="AF356" s="190"/>
      <c r="AG356" s="191"/>
      <c r="AH356" s="192"/>
      <c r="AO356" s="194"/>
      <c r="AP356" s="194"/>
      <c r="AQ356" s="34">
        <f t="shared" si="284"/>
        <v>88518.080000000002</v>
      </c>
      <c r="AR356" s="34">
        <f t="shared" si="285"/>
        <v>0</v>
      </c>
      <c r="AS356" s="194"/>
      <c r="AT356" s="194"/>
      <c r="AU356" s="194"/>
      <c r="AV356" s="194"/>
      <c r="AW356" s="194"/>
      <c r="AX356" s="194"/>
    </row>
    <row r="357" spans="1:50" s="44" customFormat="1" ht="15.75" collapsed="1" x14ac:dyDescent="0.2">
      <c r="A357" s="29" t="s">
        <v>695</v>
      </c>
      <c r="B357" s="196" t="s">
        <v>696</v>
      </c>
      <c r="C357" s="31">
        <f>C358+C360+C365+C373+C375+C378+C382+C385+C388+C391+C393</f>
        <v>149.17700000000002</v>
      </c>
      <c r="D357" s="31">
        <f>D358+D360+D365+D373+D375+D378+D382+D385+D388+D391+D393</f>
        <v>729167.78133333335</v>
      </c>
      <c r="E357" s="110">
        <f>E358+E360+E365+E373+E375+E378+E382+E385+E388+E391+E393</f>
        <v>700000</v>
      </c>
      <c r="F357" s="31">
        <f>F358+F360+F365+F373+F375+F378+F382+F385+F388+F391+F393</f>
        <v>29167.781333333332</v>
      </c>
      <c r="G357" s="31">
        <f>G358+G360+G365+G373+G375+G378+G382+G385+G388+G391+G393</f>
        <v>0</v>
      </c>
      <c r="H357" s="41" t="s">
        <v>41</v>
      </c>
      <c r="I357" s="41" t="s">
        <v>41</v>
      </c>
      <c r="J357" s="41" t="s">
        <v>41</v>
      </c>
      <c r="K357" s="41" t="s">
        <v>41</v>
      </c>
      <c r="L357" s="41" t="s">
        <v>41</v>
      </c>
      <c r="M357" s="41" t="s">
        <v>41</v>
      </c>
      <c r="N357" s="41" t="s">
        <v>41</v>
      </c>
      <c r="O357" s="41" t="s">
        <v>41</v>
      </c>
      <c r="P357" s="41" t="s">
        <v>41</v>
      </c>
      <c r="Q357" s="41" t="s">
        <v>41</v>
      </c>
      <c r="R357" s="41" t="s">
        <v>41</v>
      </c>
      <c r="S357" s="41" t="s">
        <v>41</v>
      </c>
      <c r="T357" s="41" t="s">
        <v>41</v>
      </c>
      <c r="U357" s="41" t="s">
        <v>41</v>
      </c>
      <c r="V357" s="41" t="s">
        <v>41</v>
      </c>
      <c r="W357" s="41" t="s">
        <v>41</v>
      </c>
      <c r="X357" s="41" t="s">
        <v>41</v>
      </c>
      <c r="Y357" s="41" t="s">
        <v>41</v>
      </c>
      <c r="Z357" s="41" t="s">
        <v>41</v>
      </c>
      <c r="AA357" s="41" t="s">
        <v>41</v>
      </c>
      <c r="AB357" s="41" t="s">
        <v>41</v>
      </c>
      <c r="AC357" s="41" t="s">
        <v>41</v>
      </c>
      <c r="AD357" s="41" t="s">
        <v>41</v>
      </c>
      <c r="AE357" s="41" t="s">
        <v>41</v>
      </c>
      <c r="AF357" s="41" t="s">
        <v>41</v>
      </c>
      <c r="AG357" s="42" t="e">
        <f>#REF!-'[1]ЧИСТОВИК (1 версия)'!K247</f>
        <v>#REF!</v>
      </c>
      <c r="AH357" s="43" t="e">
        <f>SUM(#REF!,#REF!,D357)</f>
        <v>#REF!</v>
      </c>
      <c r="AO357" s="45"/>
      <c r="AP357" s="45"/>
      <c r="AQ357" s="34">
        <f t="shared" si="284"/>
        <v>729167.78133333335</v>
      </c>
      <c r="AR357" s="34">
        <f t="shared" si="285"/>
        <v>0</v>
      </c>
      <c r="AS357" s="45"/>
      <c r="AT357" s="45"/>
      <c r="AU357" s="45"/>
      <c r="AV357" s="45"/>
      <c r="AW357" s="45"/>
      <c r="AX357" s="45"/>
    </row>
    <row r="358" spans="1:50" s="54" customFormat="1" ht="15.75" hidden="1" outlineLevel="1" x14ac:dyDescent="0.2">
      <c r="A358" s="101">
        <v>1</v>
      </c>
      <c r="B358" s="197" t="s">
        <v>46</v>
      </c>
      <c r="C358" s="31">
        <f>SUM(C359:C359)</f>
        <v>11</v>
      </c>
      <c r="D358" s="31">
        <f>SUM(D359:D359)</f>
        <v>122469.58333333339</v>
      </c>
      <c r="E358" s="110">
        <f>SUM(E359:E359)</f>
        <v>117570.80000000005</v>
      </c>
      <c r="F358" s="31">
        <f>SUM(F359:F359)</f>
        <v>4898.7833333333356</v>
      </c>
      <c r="G358" s="31">
        <f>SUM(G359:G359)</f>
        <v>0</v>
      </c>
      <c r="H358" s="52" t="s">
        <v>41</v>
      </c>
      <c r="I358" s="52" t="s">
        <v>41</v>
      </c>
      <c r="J358" s="52" t="s">
        <v>41</v>
      </c>
      <c r="K358" s="52" t="s">
        <v>41</v>
      </c>
      <c r="L358" s="52" t="s">
        <v>41</v>
      </c>
      <c r="M358" s="52" t="s">
        <v>41</v>
      </c>
      <c r="N358" s="52" t="s">
        <v>41</v>
      </c>
      <c r="O358" s="52" t="s">
        <v>41</v>
      </c>
      <c r="P358" s="52" t="s">
        <v>41</v>
      </c>
      <c r="Q358" s="52" t="s">
        <v>41</v>
      </c>
      <c r="R358" s="52" t="s">
        <v>41</v>
      </c>
      <c r="S358" s="52" t="s">
        <v>41</v>
      </c>
      <c r="T358" s="52" t="s">
        <v>41</v>
      </c>
      <c r="U358" s="52" t="s">
        <v>41</v>
      </c>
      <c r="V358" s="52" t="s">
        <v>41</v>
      </c>
      <c r="W358" s="52" t="s">
        <v>41</v>
      </c>
      <c r="X358" s="52" t="s">
        <v>41</v>
      </c>
      <c r="Y358" s="52" t="s">
        <v>41</v>
      </c>
      <c r="Z358" s="52" t="s">
        <v>41</v>
      </c>
      <c r="AA358" s="52" t="s">
        <v>41</v>
      </c>
      <c r="AB358" s="52" t="s">
        <v>41</v>
      </c>
      <c r="AC358" s="52" t="s">
        <v>41</v>
      </c>
      <c r="AD358" s="52" t="s">
        <v>41</v>
      </c>
      <c r="AE358" s="52" t="s">
        <v>41</v>
      </c>
      <c r="AF358" s="52" t="s">
        <v>41</v>
      </c>
      <c r="AG358" s="102"/>
      <c r="AQ358" s="34">
        <f t="shared" si="284"/>
        <v>122469.58333333339</v>
      </c>
      <c r="AR358" s="34">
        <f t="shared" si="285"/>
        <v>0</v>
      </c>
    </row>
    <row r="359" spans="1:50" s="112" customFormat="1" ht="18.75" hidden="1" outlineLevel="2" x14ac:dyDescent="0.2">
      <c r="A359" s="56" t="s">
        <v>47</v>
      </c>
      <c r="B359" s="198" t="s">
        <v>697</v>
      </c>
      <c r="C359" s="58">
        <v>11</v>
      </c>
      <c r="D359" s="58">
        <f>E359+F359</f>
        <v>122469.58333333339</v>
      </c>
      <c r="E359" s="60">
        <v>117570.80000000005</v>
      </c>
      <c r="F359" s="58">
        <v>4898.7833333333356</v>
      </c>
      <c r="G359" s="31">
        <v>0</v>
      </c>
      <c r="H359" s="58" t="s">
        <v>49</v>
      </c>
      <c r="I359" s="58" t="s">
        <v>698</v>
      </c>
      <c r="J359" s="189" t="s">
        <v>699</v>
      </c>
      <c r="K359" s="189" t="s">
        <v>700</v>
      </c>
      <c r="L359" s="189" t="s">
        <v>701</v>
      </c>
      <c r="M359" s="189" t="s">
        <v>702</v>
      </c>
      <c r="N359" s="189" t="s">
        <v>703</v>
      </c>
      <c r="O359" s="190"/>
      <c r="P359" s="190"/>
      <c r="Q359" s="190"/>
      <c r="R359" s="190"/>
      <c r="S359" s="190"/>
      <c r="T359" s="189">
        <v>44317</v>
      </c>
      <c r="U359" s="189">
        <v>44348</v>
      </c>
      <c r="V359" s="189">
        <v>44896</v>
      </c>
      <c r="W359" s="189">
        <v>44896</v>
      </c>
      <c r="X359" s="31"/>
      <c r="Y359" s="31"/>
      <c r="Z359" s="31"/>
      <c r="AA359" s="31"/>
      <c r="AB359" s="31"/>
      <c r="AC359" s="31"/>
      <c r="AD359" s="31"/>
      <c r="AE359" s="31"/>
      <c r="AF359" s="31"/>
      <c r="AG359" s="199"/>
      <c r="AH359" s="200"/>
      <c r="AO359" s="201"/>
      <c r="AP359" s="201"/>
      <c r="AQ359" s="34">
        <f t="shared" si="284"/>
        <v>122469.58333333339</v>
      </c>
      <c r="AR359" s="34">
        <f t="shared" si="285"/>
        <v>0</v>
      </c>
      <c r="AS359" s="201"/>
      <c r="AT359" s="201"/>
      <c r="AU359" s="201"/>
      <c r="AV359" s="201"/>
      <c r="AW359" s="201"/>
      <c r="AX359" s="201"/>
    </row>
    <row r="360" spans="1:50" s="54" customFormat="1" ht="15.75" hidden="1" outlineLevel="1" x14ac:dyDescent="0.2">
      <c r="A360" s="101">
        <v>2</v>
      </c>
      <c r="B360" s="197" t="s">
        <v>110</v>
      </c>
      <c r="C360" s="31">
        <f>SUM(C361:C364)</f>
        <v>7.21</v>
      </c>
      <c r="D360" s="31">
        <f t="shared" ref="D360:G360" si="303">SUM(D361:D364)</f>
        <v>36568.387999999999</v>
      </c>
      <c r="E360" s="110">
        <f t="shared" si="303"/>
        <v>35105.399999999994</v>
      </c>
      <c r="F360" s="31">
        <f t="shared" si="303"/>
        <v>1462.9880000000003</v>
      </c>
      <c r="G360" s="31">
        <f t="shared" si="303"/>
        <v>0</v>
      </c>
      <c r="H360" s="52" t="s">
        <v>41</v>
      </c>
      <c r="I360" s="52" t="s">
        <v>41</v>
      </c>
      <c r="J360" s="52" t="s">
        <v>41</v>
      </c>
      <c r="K360" s="52" t="s">
        <v>41</v>
      </c>
      <c r="L360" s="52" t="s">
        <v>41</v>
      </c>
      <c r="M360" s="52" t="s">
        <v>41</v>
      </c>
      <c r="N360" s="52" t="s">
        <v>41</v>
      </c>
      <c r="O360" s="52" t="s">
        <v>41</v>
      </c>
      <c r="P360" s="52" t="s">
        <v>41</v>
      </c>
      <c r="Q360" s="52" t="s">
        <v>41</v>
      </c>
      <c r="R360" s="52" t="s">
        <v>41</v>
      </c>
      <c r="S360" s="52" t="s">
        <v>41</v>
      </c>
      <c r="T360" s="52" t="s">
        <v>41</v>
      </c>
      <c r="U360" s="52" t="s">
        <v>41</v>
      </c>
      <c r="V360" s="52" t="s">
        <v>41</v>
      </c>
      <c r="W360" s="52" t="s">
        <v>41</v>
      </c>
      <c r="X360" s="52" t="s">
        <v>41</v>
      </c>
      <c r="Y360" s="52" t="s">
        <v>41</v>
      </c>
      <c r="Z360" s="52" t="s">
        <v>41</v>
      </c>
      <c r="AA360" s="52" t="s">
        <v>41</v>
      </c>
      <c r="AB360" s="52" t="s">
        <v>41</v>
      </c>
      <c r="AC360" s="52" t="s">
        <v>41</v>
      </c>
      <c r="AD360" s="52" t="s">
        <v>41</v>
      </c>
      <c r="AE360" s="52" t="s">
        <v>41</v>
      </c>
      <c r="AF360" s="52" t="s">
        <v>41</v>
      </c>
      <c r="AG360" s="102"/>
      <c r="AQ360" s="34">
        <f t="shared" si="284"/>
        <v>36568.387999999992</v>
      </c>
      <c r="AR360" s="34">
        <f t="shared" si="285"/>
        <v>0</v>
      </c>
    </row>
    <row r="361" spans="1:50" s="112" customFormat="1" ht="31.5" hidden="1" outlineLevel="2" x14ac:dyDescent="0.2">
      <c r="A361" s="73" t="s">
        <v>111</v>
      </c>
      <c r="B361" s="202" t="s">
        <v>704</v>
      </c>
      <c r="C361" s="58">
        <v>1.5</v>
      </c>
      <c r="D361" s="58">
        <f t="shared" ref="D361:D398" si="304">SUM(E361:G361)</f>
        <v>4327.3</v>
      </c>
      <c r="E361" s="60">
        <v>4154.2</v>
      </c>
      <c r="F361" s="58">
        <v>173.10000000000036</v>
      </c>
      <c r="G361" s="58">
        <v>0</v>
      </c>
      <c r="H361" s="58" t="s">
        <v>49</v>
      </c>
      <c r="I361" s="58" t="s">
        <v>49</v>
      </c>
      <c r="J361" s="189" t="s">
        <v>705</v>
      </c>
      <c r="K361" s="189" t="s">
        <v>706</v>
      </c>
      <c r="L361" s="189" t="s">
        <v>700</v>
      </c>
      <c r="M361" s="189" t="s">
        <v>707</v>
      </c>
      <c r="N361" s="189" t="s">
        <v>708</v>
      </c>
      <c r="O361" s="190"/>
      <c r="P361" s="190"/>
      <c r="Q361" s="190"/>
      <c r="R361" s="190"/>
      <c r="S361" s="190"/>
      <c r="T361" s="189">
        <v>44317</v>
      </c>
      <c r="U361" s="189">
        <v>44348</v>
      </c>
      <c r="V361" s="189">
        <v>44531</v>
      </c>
      <c r="W361" s="189">
        <v>44531</v>
      </c>
      <c r="X361" s="31"/>
      <c r="Y361" s="31"/>
      <c r="Z361" s="31"/>
      <c r="AA361" s="31"/>
      <c r="AB361" s="31"/>
      <c r="AC361" s="31"/>
      <c r="AD361" s="31"/>
      <c r="AE361" s="31"/>
      <c r="AF361" s="31"/>
      <c r="AG361" s="199"/>
      <c r="AH361" s="200"/>
      <c r="AO361" s="201"/>
      <c r="AP361" s="201"/>
      <c r="AQ361" s="34">
        <f t="shared" si="284"/>
        <v>4327.3</v>
      </c>
      <c r="AR361" s="34">
        <f t="shared" si="285"/>
        <v>0</v>
      </c>
      <c r="AS361" s="201"/>
      <c r="AT361" s="201"/>
      <c r="AU361" s="201"/>
      <c r="AV361" s="201"/>
      <c r="AW361" s="201"/>
      <c r="AX361" s="201"/>
    </row>
    <row r="362" spans="1:50" s="112" customFormat="1" ht="18.75" hidden="1" outlineLevel="2" x14ac:dyDescent="0.2">
      <c r="A362" s="73" t="s">
        <v>114</v>
      </c>
      <c r="B362" s="202" t="s">
        <v>709</v>
      </c>
      <c r="C362" s="58">
        <v>0.01</v>
      </c>
      <c r="D362" s="58">
        <v>11827.79</v>
      </c>
      <c r="E362" s="60">
        <v>11354.6</v>
      </c>
      <c r="F362" s="58">
        <f>D362-E362</f>
        <v>473.19000000000051</v>
      </c>
      <c r="G362" s="58">
        <v>0</v>
      </c>
      <c r="H362" s="58" t="s">
        <v>49</v>
      </c>
      <c r="I362" s="58" t="s">
        <v>206</v>
      </c>
      <c r="J362" s="189" t="s">
        <v>705</v>
      </c>
      <c r="K362" s="189" t="s">
        <v>706</v>
      </c>
      <c r="L362" s="189" t="s">
        <v>700</v>
      </c>
      <c r="M362" s="189" t="s">
        <v>707</v>
      </c>
      <c r="N362" s="189" t="s">
        <v>708</v>
      </c>
      <c r="O362" s="190"/>
      <c r="P362" s="190"/>
      <c r="Q362" s="190"/>
      <c r="R362" s="190"/>
      <c r="S362" s="190"/>
      <c r="T362" s="189">
        <v>44317</v>
      </c>
      <c r="U362" s="189">
        <v>44348</v>
      </c>
      <c r="V362" s="189">
        <v>44531</v>
      </c>
      <c r="W362" s="189">
        <v>44531</v>
      </c>
      <c r="X362" s="31"/>
      <c r="Y362" s="31"/>
      <c r="Z362" s="31"/>
      <c r="AA362" s="31"/>
      <c r="AB362" s="31"/>
      <c r="AC362" s="31"/>
      <c r="AD362" s="31"/>
      <c r="AE362" s="31"/>
      <c r="AF362" s="31"/>
      <c r="AG362" s="199"/>
      <c r="AH362" s="200"/>
      <c r="AO362" s="201"/>
      <c r="AP362" s="201"/>
      <c r="AQ362" s="34">
        <f t="shared" si="284"/>
        <v>11827.79</v>
      </c>
      <c r="AR362" s="34">
        <f t="shared" si="285"/>
        <v>0</v>
      </c>
      <c r="AS362" s="201"/>
      <c r="AT362" s="201"/>
      <c r="AU362" s="201"/>
      <c r="AV362" s="201"/>
      <c r="AW362" s="201"/>
      <c r="AX362" s="201"/>
    </row>
    <row r="363" spans="1:50" s="112" customFormat="1" ht="31.5" hidden="1" outlineLevel="2" x14ac:dyDescent="0.2">
      <c r="A363" s="73" t="s">
        <v>116</v>
      </c>
      <c r="B363" s="202" t="s">
        <v>710</v>
      </c>
      <c r="C363" s="58">
        <v>0</v>
      </c>
      <c r="D363" s="58">
        <f t="shared" ref="D363:D364" si="305">SUM(E363:G363)</f>
        <v>5218.2089999999998</v>
      </c>
      <c r="E363" s="60">
        <v>5009.3999999999996</v>
      </c>
      <c r="F363" s="58">
        <v>208.8090000000002</v>
      </c>
      <c r="G363" s="58">
        <v>0</v>
      </c>
      <c r="H363" s="58" t="s">
        <v>49</v>
      </c>
      <c r="I363" s="58" t="s">
        <v>206</v>
      </c>
      <c r="J363" s="189" t="s">
        <v>705</v>
      </c>
      <c r="K363" s="189" t="s">
        <v>706</v>
      </c>
      <c r="L363" s="189" t="s">
        <v>700</v>
      </c>
      <c r="M363" s="189" t="s">
        <v>707</v>
      </c>
      <c r="N363" s="189" t="s">
        <v>708</v>
      </c>
      <c r="O363" s="190"/>
      <c r="P363" s="190"/>
      <c r="Q363" s="190"/>
      <c r="R363" s="190"/>
      <c r="S363" s="190"/>
      <c r="T363" s="189">
        <v>44317</v>
      </c>
      <c r="U363" s="189">
        <v>44348</v>
      </c>
      <c r="V363" s="189">
        <v>44531</v>
      </c>
      <c r="W363" s="189">
        <v>44531</v>
      </c>
      <c r="X363" s="31"/>
      <c r="Y363" s="31"/>
      <c r="Z363" s="31"/>
      <c r="AA363" s="31"/>
      <c r="AB363" s="31"/>
      <c r="AC363" s="31"/>
      <c r="AD363" s="31"/>
      <c r="AE363" s="31"/>
      <c r="AF363" s="31"/>
      <c r="AG363" s="199"/>
      <c r="AH363" s="200"/>
      <c r="AO363" s="201"/>
      <c r="AP363" s="201"/>
      <c r="AQ363" s="34">
        <f t="shared" si="284"/>
        <v>5218.2089999999998</v>
      </c>
      <c r="AR363" s="34">
        <f t="shared" si="285"/>
        <v>0</v>
      </c>
      <c r="AS363" s="201"/>
      <c r="AT363" s="201"/>
      <c r="AU363" s="201"/>
      <c r="AV363" s="201"/>
      <c r="AW363" s="201"/>
      <c r="AX363" s="201"/>
    </row>
    <row r="364" spans="1:50" s="112" customFormat="1" ht="31.5" hidden="1" outlineLevel="2" x14ac:dyDescent="0.2">
      <c r="A364" s="73" t="s">
        <v>119</v>
      </c>
      <c r="B364" s="202" t="s">
        <v>711</v>
      </c>
      <c r="C364" s="58">
        <v>5.7</v>
      </c>
      <c r="D364" s="58">
        <f t="shared" si="305"/>
        <v>15195.089</v>
      </c>
      <c r="E364" s="60">
        <v>14587.2</v>
      </c>
      <c r="F364" s="58">
        <v>607.88899999999921</v>
      </c>
      <c r="G364" s="58">
        <v>0</v>
      </c>
      <c r="H364" s="58" t="s">
        <v>49</v>
      </c>
      <c r="I364" s="58" t="s">
        <v>206</v>
      </c>
      <c r="J364" s="189" t="s">
        <v>705</v>
      </c>
      <c r="K364" s="189" t="s">
        <v>706</v>
      </c>
      <c r="L364" s="189" t="s">
        <v>700</v>
      </c>
      <c r="M364" s="189" t="s">
        <v>707</v>
      </c>
      <c r="N364" s="189" t="s">
        <v>708</v>
      </c>
      <c r="O364" s="190"/>
      <c r="P364" s="190"/>
      <c r="Q364" s="190"/>
      <c r="R364" s="190"/>
      <c r="S364" s="190"/>
      <c r="T364" s="189">
        <v>44317</v>
      </c>
      <c r="U364" s="189">
        <v>44348</v>
      </c>
      <c r="V364" s="189">
        <v>44531</v>
      </c>
      <c r="W364" s="189">
        <v>44531</v>
      </c>
      <c r="X364" s="31"/>
      <c r="Y364" s="31"/>
      <c r="Z364" s="31"/>
      <c r="AA364" s="31"/>
      <c r="AB364" s="31"/>
      <c r="AC364" s="31"/>
      <c r="AD364" s="31"/>
      <c r="AE364" s="31"/>
      <c r="AF364" s="31"/>
      <c r="AG364" s="199"/>
      <c r="AH364" s="200"/>
      <c r="AO364" s="201"/>
      <c r="AP364" s="201"/>
      <c r="AQ364" s="34">
        <f t="shared" si="284"/>
        <v>15195.089</v>
      </c>
      <c r="AR364" s="34">
        <f t="shared" si="285"/>
        <v>0</v>
      </c>
      <c r="AS364" s="201"/>
      <c r="AT364" s="201"/>
      <c r="AU364" s="201"/>
      <c r="AV364" s="201"/>
      <c r="AW364" s="201"/>
      <c r="AX364" s="201"/>
    </row>
    <row r="365" spans="1:50" s="54" customFormat="1" ht="15.75" hidden="1" outlineLevel="1" x14ac:dyDescent="0.2">
      <c r="A365" s="101">
        <v>3</v>
      </c>
      <c r="B365" s="197" t="s">
        <v>128</v>
      </c>
      <c r="C365" s="31">
        <f>SUM(C366:C372)</f>
        <v>70.567000000000007</v>
      </c>
      <c r="D365" s="31">
        <f t="shared" ref="D365:G365" si="306">SUM(D366:D372)</f>
        <v>217886.41999999998</v>
      </c>
      <c r="E365" s="110">
        <f t="shared" si="306"/>
        <v>209170.59999999998</v>
      </c>
      <c r="F365" s="31">
        <f t="shared" si="306"/>
        <v>8715.82</v>
      </c>
      <c r="G365" s="31">
        <f t="shared" si="306"/>
        <v>0</v>
      </c>
      <c r="H365" s="52" t="s">
        <v>41</v>
      </c>
      <c r="I365" s="52" t="s">
        <v>41</v>
      </c>
      <c r="J365" s="52" t="s">
        <v>41</v>
      </c>
      <c r="K365" s="52" t="s">
        <v>41</v>
      </c>
      <c r="L365" s="52" t="s">
        <v>41</v>
      </c>
      <c r="M365" s="52" t="s">
        <v>41</v>
      </c>
      <c r="N365" s="52" t="s">
        <v>41</v>
      </c>
      <c r="O365" s="52" t="s">
        <v>41</v>
      </c>
      <c r="P365" s="52" t="s">
        <v>41</v>
      </c>
      <c r="Q365" s="52" t="s">
        <v>41</v>
      </c>
      <c r="R365" s="52" t="s">
        <v>41</v>
      </c>
      <c r="S365" s="52" t="s">
        <v>41</v>
      </c>
      <c r="T365" s="52" t="s">
        <v>41</v>
      </c>
      <c r="U365" s="52" t="s">
        <v>41</v>
      </c>
      <c r="V365" s="52" t="s">
        <v>41</v>
      </c>
      <c r="W365" s="52" t="s">
        <v>41</v>
      </c>
      <c r="X365" s="52" t="s">
        <v>41</v>
      </c>
      <c r="Y365" s="52" t="s">
        <v>41</v>
      </c>
      <c r="Z365" s="52" t="s">
        <v>41</v>
      </c>
      <c r="AA365" s="52" t="s">
        <v>41</v>
      </c>
      <c r="AB365" s="52" t="s">
        <v>41</v>
      </c>
      <c r="AC365" s="52" t="s">
        <v>41</v>
      </c>
      <c r="AD365" s="52" t="s">
        <v>41</v>
      </c>
      <c r="AE365" s="52" t="s">
        <v>41</v>
      </c>
      <c r="AF365" s="52" t="s">
        <v>41</v>
      </c>
      <c r="AG365" s="102"/>
      <c r="AQ365" s="34">
        <f t="shared" si="284"/>
        <v>217886.41999999998</v>
      </c>
      <c r="AR365" s="34">
        <f t="shared" si="285"/>
        <v>0</v>
      </c>
    </row>
    <row r="366" spans="1:50" s="112" customFormat="1" ht="31.5" hidden="1" outlineLevel="2" x14ac:dyDescent="0.2">
      <c r="A366" s="56" t="s">
        <v>129</v>
      </c>
      <c r="B366" s="129" t="s">
        <v>712</v>
      </c>
      <c r="C366" s="58">
        <v>23</v>
      </c>
      <c r="D366" s="58">
        <f t="shared" si="304"/>
        <v>81027.350000000006</v>
      </c>
      <c r="E366" s="60">
        <v>77786.2</v>
      </c>
      <c r="F366" s="58">
        <v>3241.1500000000087</v>
      </c>
      <c r="G366" s="58">
        <v>0</v>
      </c>
      <c r="H366" s="58" t="s">
        <v>49</v>
      </c>
      <c r="I366" s="58" t="s">
        <v>49</v>
      </c>
      <c r="J366" s="189" t="s">
        <v>705</v>
      </c>
      <c r="K366" s="189" t="s">
        <v>706</v>
      </c>
      <c r="L366" s="189" t="s">
        <v>700</v>
      </c>
      <c r="M366" s="189" t="s">
        <v>707</v>
      </c>
      <c r="N366" s="189" t="s">
        <v>708</v>
      </c>
      <c r="O366" s="190"/>
      <c r="P366" s="190"/>
      <c r="Q366" s="190"/>
      <c r="R366" s="190"/>
      <c r="S366" s="190"/>
      <c r="T366" s="189">
        <v>44317</v>
      </c>
      <c r="U366" s="189">
        <v>44348</v>
      </c>
      <c r="V366" s="189">
        <v>44531</v>
      </c>
      <c r="W366" s="189">
        <v>44531</v>
      </c>
      <c r="X366" s="31"/>
      <c r="Y366" s="31"/>
      <c r="Z366" s="31"/>
      <c r="AA366" s="31"/>
      <c r="AB366" s="31"/>
      <c r="AC366" s="31"/>
      <c r="AD366" s="31"/>
      <c r="AE366" s="31"/>
      <c r="AF366" s="31"/>
      <c r="AG366" s="199"/>
      <c r="AH366" s="200"/>
      <c r="AO366" s="201"/>
      <c r="AP366" s="201"/>
      <c r="AQ366" s="34">
        <f t="shared" si="284"/>
        <v>81027.350000000006</v>
      </c>
      <c r="AR366" s="34">
        <f t="shared" si="285"/>
        <v>0</v>
      </c>
      <c r="AS366" s="201"/>
      <c r="AT366" s="201"/>
      <c r="AU366" s="201"/>
      <c r="AV366" s="201"/>
      <c r="AW366" s="201"/>
      <c r="AX366" s="201"/>
    </row>
    <row r="367" spans="1:50" s="112" customFormat="1" ht="31.5" hidden="1" outlineLevel="2" x14ac:dyDescent="0.2">
      <c r="A367" s="56" t="s">
        <v>136</v>
      </c>
      <c r="B367" s="129" t="s">
        <v>713</v>
      </c>
      <c r="C367" s="58">
        <v>13</v>
      </c>
      <c r="D367" s="58">
        <f t="shared" si="304"/>
        <v>28189</v>
      </c>
      <c r="E367" s="60">
        <v>27061.4</v>
      </c>
      <c r="F367" s="58">
        <v>1127.5999999999985</v>
      </c>
      <c r="G367" s="58">
        <v>0</v>
      </c>
      <c r="H367" s="58" t="s">
        <v>49</v>
      </c>
      <c r="I367" s="58" t="s">
        <v>49</v>
      </c>
      <c r="J367" s="189" t="s">
        <v>705</v>
      </c>
      <c r="K367" s="189" t="s">
        <v>706</v>
      </c>
      <c r="L367" s="189" t="s">
        <v>700</v>
      </c>
      <c r="M367" s="189" t="s">
        <v>707</v>
      </c>
      <c r="N367" s="189" t="s">
        <v>708</v>
      </c>
      <c r="O367" s="190"/>
      <c r="P367" s="190"/>
      <c r="Q367" s="190"/>
      <c r="R367" s="190"/>
      <c r="S367" s="190"/>
      <c r="T367" s="189">
        <v>44317</v>
      </c>
      <c r="U367" s="189">
        <v>44348</v>
      </c>
      <c r="V367" s="189">
        <v>44531</v>
      </c>
      <c r="W367" s="189">
        <v>44531</v>
      </c>
      <c r="X367" s="31"/>
      <c r="Y367" s="31"/>
      <c r="Z367" s="31"/>
      <c r="AA367" s="31"/>
      <c r="AB367" s="31"/>
      <c r="AC367" s="31"/>
      <c r="AD367" s="31"/>
      <c r="AE367" s="31"/>
      <c r="AF367" s="31"/>
      <c r="AG367" s="199"/>
      <c r="AH367" s="200"/>
      <c r="AO367" s="201"/>
      <c r="AP367" s="201"/>
      <c r="AQ367" s="34">
        <f t="shared" si="284"/>
        <v>28189</v>
      </c>
      <c r="AR367" s="34">
        <f t="shared" si="285"/>
        <v>0</v>
      </c>
      <c r="AS367" s="201"/>
      <c r="AT367" s="201"/>
      <c r="AU367" s="201"/>
      <c r="AV367" s="201"/>
      <c r="AW367" s="201"/>
      <c r="AX367" s="201"/>
    </row>
    <row r="368" spans="1:50" s="112" customFormat="1" ht="31.5" hidden="1" outlineLevel="2" x14ac:dyDescent="0.2">
      <c r="A368" s="56" t="s">
        <v>138</v>
      </c>
      <c r="B368" s="129" t="s">
        <v>714</v>
      </c>
      <c r="C368" s="58">
        <v>11.567</v>
      </c>
      <c r="D368" s="58">
        <f t="shared" si="304"/>
        <v>43184.889999999992</v>
      </c>
      <c r="E368" s="60">
        <v>41457.4</v>
      </c>
      <c r="F368" s="58">
        <v>1727.4899999999907</v>
      </c>
      <c r="G368" s="58">
        <v>0</v>
      </c>
      <c r="H368" s="58" t="s">
        <v>49</v>
      </c>
      <c r="I368" s="58" t="s">
        <v>49</v>
      </c>
      <c r="J368" s="189" t="s">
        <v>705</v>
      </c>
      <c r="K368" s="189" t="s">
        <v>706</v>
      </c>
      <c r="L368" s="189" t="s">
        <v>700</v>
      </c>
      <c r="M368" s="189" t="s">
        <v>707</v>
      </c>
      <c r="N368" s="189" t="s">
        <v>708</v>
      </c>
      <c r="O368" s="190"/>
      <c r="P368" s="190"/>
      <c r="Q368" s="190"/>
      <c r="R368" s="190"/>
      <c r="S368" s="190"/>
      <c r="T368" s="189">
        <v>44317</v>
      </c>
      <c r="U368" s="189">
        <v>44348</v>
      </c>
      <c r="V368" s="189">
        <v>44531</v>
      </c>
      <c r="W368" s="189">
        <v>44531</v>
      </c>
      <c r="X368" s="31"/>
      <c r="Y368" s="31"/>
      <c r="Z368" s="31"/>
      <c r="AA368" s="31"/>
      <c r="AB368" s="31"/>
      <c r="AC368" s="31"/>
      <c r="AD368" s="31"/>
      <c r="AE368" s="31"/>
      <c r="AF368" s="31"/>
      <c r="AG368" s="199"/>
      <c r="AH368" s="200"/>
      <c r="AO368" s="201"/>
      <c r="AP368" s="201"/>
      <c r="AQ368" s="34">
        <f t="shared" si="284"/>
        <v>43184.889999999992</v>
      </c>
      <c r="AR368" s="34">
        <f t="shared" si="285"/>
        <v>0</v>
      </c>
      <c r="AS368" s="201"/>
      <c r="AT368" s="201"/>
      <c r="AU368" s="201"/>
      <c r="AV368" s="201"/>
      <c r="AW368" s="201"/>
      <c r="AX368" s="201"/>
    </row>
    <row r="369" spans="1:50" s="112" customFormat="1" ht="18.75" hidden="1" outlineLevel="2" x14ac:dyDescent="0.2">
      <c r="A369" s="56" t="s">
        <v>141</v>
      </c>
      <c r="B369" s="202" t="s">
        <v>715</v>
      </c>
      <c r="C369" s="58">
        <v>15</v>
      </c>
      <c r="D369" s="58">
        <f t="shared" si="304"/>
        <v>27765.97</v>
      </c>
      <c r="E369" s="60">
        <v>26655.3</v>
      </c>
      <c r="F369" s="58">
        <v>1110.6700000000019</v>
      </c>
      <c r="G369" s="58">
        <v>0</v>
      </c>
      <c r="H369" s="58" t="s">
        <v>49</v>
      </c>
      <c r="I369" s="58" t="s">
        <v>49</v>
      </c>
      <c r="J369" s="189" t="s">
        <v>705</v>
      </c>
      <c r="K369" s="189" t="s">
        <v>706</v>
      </c>
      <c r="L369" s="189" t="s">
        <v>700</v>
      </c>
      <c r="M369" s="189" t="s">
        <v>707</v>
      </c>
      <c r="N369" s="189" t="s">
        <v>708</v>
      </c>
      <c r="O369" s="190"/>
      <c r="P369" s="190"/>
      <c r="Q369" s="190"/>
      <c r="R369" s="190"/>
      <c r="S369" s="190"/>
      <c r="T369" s="189">
        <v>44317</v>
      </c>
      <c r="U369" s="189">
        <v>44348</v>
      </c>
      <c r="V369" s="189">
        <v>44531</v>
      </c>
      <c r="W369" s="189">
        <v>44531</v>
      </c>
      <c r="X369" s="31"/>
      <c r="Y369" s="31"/>
      <c r="Z369" s="31"/>
      <c r="AA369" s="31"/>
      <c r="AB369" s="31"/>
      <c r="AC369" s="31"/>
      <c r="AD369" s="31"/>
      <c r="AE369" s="31"/>
      <c r="AF369" s="31"/>
      <c r="AG369" s="199"/>
      <c r="AH369" s="200"/>
      <c r="AO369" s="201"/>
      <c r="AP369" s="201"/>
      <c r="AQ369" s="34">
        <f t="shared" si="284"/>
        <v>27765.97</v>
      </c>
      <c r="AR369" s="34">
        <f t="shared" si="285"/>
        <v>0</v>
      </c>
      <c r="AS369" s="201"/>
      <c r="AT369" s="201"/>
      <c r="AU369" s="201"/>
      <c r="AV369" s="201"/>
      <c r="AW369" s="201"/>
      <c r="AX369" s="201"/>
    </row>
    <row r="370" spans="1:50" s="112" customFormat="1" ht="18.75" hidden="1" outlineLevel="2" x14ac:dyDescent="0.2">
      <c r="A370" s="56" t="s">
        <v>144</v>
      </c>
      <c r="B370" s="129" t="s">
        <v>716</v>
      </c>
      <c r="C370" s="58">
        <v>8</v>
      </c>
      <c r="D370" s="58">
        <f t="shared" si="304"/>
        <v>25200</v>
      </c>
      <c r="E370" s="60">
        <v>24192</v>
      </c>
      <c r="F370" s="58">
        <v>1008</v>
      </c>
      <c r="G370" s="58">
        <v>0</v>
      </c>
      <c r="H370" s="58" t="s">
        <v>49</v>
      </c>
      <c r="I370" s="58" t="s">
        <v>49</v>
      </c>
      <c r="J370" s="189" t="s">
        <v>717</v>
      </c>
      <c r="K370" s="189" t="s">
        <v>718</v>
      </c>
      <c r="L370" s="189" t="s">
        <v>719</v>
      </c>
      <c r="M370" s="189" t="s">
        <v>720</v>
      </c>
      <c r="N370" s="189" t="s">
        <v>708</v>
      </c>
      <c r="O370" s="190"/>
      <c r="P370" s="190"/>
      <c r="Q370" s="190"/>
      <c r="R370" s="190"/>
      <c r="S370" s="190"/>
      <c r="T370" s="189">
        <v>44317</v>
      </c>
      <c r="U370" s="189">
        <v>44348</v>
      </c>
      <c r="V370" s="189">
        <v>44531</v>
      </c>
      <c r="W370" s="189">
        <v>44531</v>
      </c>
      <c r="X370" s="31"/>
      <c r="Y370" s="31"/>
      <c r="Z370" s="31"/>
      <c r="AA370" s="31"/>
      <c r="AB370" s="31"/>
      <c r="AC370" s="31"/>
      <c r="AD370" s="31"/>
      <c r="AE370" s="31"/>
      <c r="AF370" s="31"/>
      <c r="AG370" s="199"/>
      <c r="AH370" s="200"/>
      <c r="AO370" s="201"/>
      <c r="AP370" s="201"/>
      <c r="AQ370" s="34">
        <f t="shared" si="284"/>
        <v>25200</v>
      </c>
      <c r="AR370" s="34">
        <f t="shared" si="285"/>
        <v>0</v>
      </c>
      <c r="AS370" s="201"/>
      <c r="AT370" s="201"/>
      <c r="AU370" s="201"/>
      <c r="AV370" s="201"/>
      <c r="AW370" s="201"/>
      <c r="AX370" s="201"/>
    </row>
    <row r="371" spans="1:50" s="112" customFormat="1" ht="18.75" hidden="1" outlineLevel="2" x14ac:dyDescent="0.2">
      <c r="A371" s="56" t="s">
        <v>152</v>
      </c>
      <c r="B371" s="129" t="s">
        <v>721</v>
      </c>
      <c r="C371" s="58">
        <v>0</v>
      </c>
      <c r="D371" s="58">
        <f t="shared" si="304"/>
        <v>6955.3099999999995</v>
      </c>
      <c r="E371" s="60">
        <v>6677</v>
      </c>
      <c r="F371" s="58">
        <v>278.30999999999949</v>
      </c>
      <c r="G371" s="58">
        <v>0</v>
      </c>
      <c r="H371" s="58" t="s">
        <v>49</v>
      </c>
      <c r="I371" s="58" t="s">
        <v>206</v>
      </c>
      <c r="J371" s="189" t="s">
        <v>699</v>
      </c>
      <c r="K371" s="189" t="s">
        <v>700</v>
      </c>
      <c r="L371" s="189" t="s">
        <v>701</v>
      </c>
      <c r="M371" s="189" t="s">
        <v>702</v>
      </c>
      <c r="N371" s="189" t="s">
        <v>708</v>
      </c>
      <c r="O371" s="190"/>
      <c r="P371" s="190"/>
      <c r="Q371" s="190"/>
      <c r="R371" s="190"/>
      <c r="S371" s="190"/>
      <c r="T371" s="189">
        <v>44317</v>
      </c>
      <c r="U371" s="189">
        <v>44348</v>
      </c>
      <c r="V371" s="189">
        <v>44531</v>
      </c>
      <c r="W371" s="189">
        <v>44531</v>
      </c>
      <c r="X371" s="31"/>
      <c r="Y371" s="31"/>
      <c r="Z371" s="31"/>
      <c r="AA371" s="31"/>
      <c r="AB371" s="31"/>
      <c r="AC371" s="31"/>
      <c r="AD371" s="31"/>
      <c r="AE371" s="31"/>
      <c r="AF371" s="31"/>
      <c r="AG371" s="199"/>
      <c r="AH371" s="200"/>
      <c r="AO371" s="201"/>
      <c r="AP371" s="201"/>
      <c r="AQ371" s="34">
        <f t="shared" si="284"/>
        <v>6955.3099999999995</v>
      </c>
      <c r="AR371" s="34">
        <f t="shared" si="285"/>
        <v>0</v>
      </c>
      <c r="AS371" s="201"/>
      <c r="AT371" s="201"/>
      <c r="AU371" s="201"/>
      <c r="AV371" s="201"/>
      <c r="AW371" s="201"/>
      <c r="AX371" s="201"/>
    </row>
    <row r="372" spans="1:50" s="112" customFormat="1" ht="18.75" hidden="1" outlineLevel="2" x14ac:dyDescent="0.2">
      <c r="A372" s="56" t="s">
        <v>154</v>
      </c>
      <c r="B372" s="202" t="s">
        <v>722</v>
      </c>
      <c r="C372" s="58">
        <v>0</v>
      </c>
      <c r="D372" s="58">
        <f t="shared" si="304"/>
        <v>5563.9</v>
      </c>
      <c r="E372" s="60">
        <v>5341.3</v>
      </c>
      <c r="F372" s="58">
        <v>222.59999999999945</v>
      </c>
      <c r="G372" s="58">
        <v>0</v>
      </c>
      <c r="H372" s="58" t="s">
        <v>49</v>
      </c>
      <c r="I372" s="58" t="s">
        <v>49</v>
      </c>
      <c r="J372" s="189" t="s">
        <v>723</v>
      </c>
      <c r="K372" s="189" t="s">
        <v>718</v>
      </c>
      <c r="L372" s="189" t="s">
        <v>719</v>
      </c>
      <c r="M372" s="189" t="s">
        <v>720</v>
      </c>
      <c r="N372" s="189" t="s">
        <v>708</v>
      </c>
      <c r="O372" s="190"/>
      <c r="P372" s="190"/>
      <c r="Q372" s="190"/>
      <c r="R372" s="190"/>
      <c r="S372" s="190"/>
      <c r="T372" s="189">
        <v>44317</v>
      </c>
      <c r="U372" s="189">
        <v>44348</v>
      </c>
      <c r="V372" s="189">
        <v>44531</v>
      </c>
      <c r="W372" s="189">
        <v>44531</v>
      </c>
      <c r="X372" s="31"/>
      <c r="Y372" s="31"/>
      <c r="Z372" s="31"/>
      <c r="AA372" s="31"/>
      <c r="AB372" s="31"/>
      <c r="AC372" s="31"/>
      <c r="AD372" s="31"/>
      <c r="AE372" s="31"/>
      <c r="AF372" s="31"/>
      <c r="AG372" s="199"/>
      <c r="AH372" s="200"/>
      <c r="AO372" s="201"/>
      <c r="AP372" s="201"/>
      <c r="AQ372" s="34">
        <f t="shared" si="284"/>
        <v>5563.9</v>
      </c>
      <c r="AR372" s="34">
        <f t="shared" si="285"/>
        <v>0</v>
      </c>
      <c r="AS372" s="201"/>
      <c r="AT372" s="201"/>
      <c r="AU372" s="201"/>
      <c r="AV372" s="201"/>
      <c r="AW372" s="201"/>
      <c r="AX372" s="201"/>
    </row>
    <row r="373" spans="1:50" s="54" customFormat="1" ht="15.75" hidden="1" outlineLevel="1" x14ac:dyDescent="0.2">
      <c r="A373" s="101">
        <v>4</v>
      </c>
      <c r="B373" s="197" t="s">
        <v>238</v>
      </c>
      <c r="C373" s="31">
        <f>C374</f>
        <v>0</v>
      </c>
      <c r="D373" s="31">
        <f t="shared" ref="D373:H373" si="307">D374</f>
        <v>28500</v>
      </c>
      <c r="E373" s="110">
        <f t="shared" si="307"/>
        <v>27360</v>
      </c>
      <c r="F373" s="31">
        <f t="shared" si="307"/>
        <v>1140</v>
      </c>
      <c r="G373" s="31">
        <f t="shared" si="307"/>
        <v>0</v>
      </c>
      <c r="H373" s="52" t="str">
        <f t="shared" si="307"/>
        <v>да</v>
      </c>
      <c r="I373" s="52" t="s">
        <v>41</v>
      </c>
      <c r="J373" s="52" t="s">
        <v>41</v>
      </c>
      <c r="K373" s="52" t="s">
        <v>41</v>
      </c>
      <c r="L373" s="52" t="s">
        <v>41</v>
      </c>
      <c r="M373" s="52" t="s">
        <v>41</v>
      </c>
      <c r="N373" s="52" t="s">
        <v>41</v>
      </c>
      <c r="O373" s="52" t="s">
        <v>41</v>
      </c>
      <c r="P373" s="52" t="s">
        <v>41</v>
      </c>
      <c r="Q373" s="52" t="s">
        <v>41</v>
      </c>
      <c r="R373" s="52" t="s">
        <v>41</v>
      </c>
      <c r="S373" s="52" t="s">
        <v>41</v>
      </c>
      <c r="T373" s="52" t="s">
        <v>41</v>
      </c>
      <c r="U373" s="52" t="s">
        <v>41</v>
      </c>
      <c r="V373" s="52" t="s">
        <v>41</v>
      </c>
      <c r="W373" s="52" t="s">
        <v>41</v>
      </c>
      <c r="X373" s="52" t="s">
        <v>41</v>
      </c>
      <c r="Y373" s="52" t="s">
        <v>41</v>
      </c>
      <c r="Z373" s="52" t="s">
        <v>41</v>
      </c>
      <c r="AA373" s="52" t="s">
        <v>41</v>
      </c>
      <c r="AB373" s="52" t="s">
        <v>41</v>
      </c>
      <c r="AC373" s="52" t="s">
        <v>41</v>
      </c>
      <c r="AD373" s="52" t="s">
        <v>41</v>
      </c>
      <c r="AE373" s="52" t="s">
        <v>41</v>
      </c>
      <c r="AF373" s="52" t="s">
        <v>41</v>
      </c>
      <c r="AG373" s="102"/>
      <c r="AQ373" s="34">
        <f t="shared" si="284"/>
        <v>28500</v>
      </c>
      <c r="AR373" s="34">
        <f t="shared" si="285"/>
        <v>0</v>
      </c>
    </row>
    <row r="374" spans="1:50" s="112" customFormat="1" ht="18.75" hidden="1" outlineLevel="2" x14ac:dyDescent="0.2">
      <c r="A374" s="56" t="s">
        <v>239</v>
      </c>
      <c r="B374" s="202" t="s">
        <v>724</v>
      </c>
      <c r="C374" s="58">
        <v>0</v>
      </c>
      <c r="D374" s="58">
        <f>SUM(E374:G374)</f>
        <v>28500</v>
      </c>
      <c r="E374" s="60">
        <v>27360</v>
      </c>
      <c r="F374" s="58">
        <v>1140</v>
      </c>
      <c r="G374" s="58">
        <v>0</v>
      </c>
      <c r="H374" s="58" t="s">
        <v>49</v>
      </c>
      <c r="I374" s="58" t="s">
        <v>206</v>
      </c>
      <c r="J374" s="189" t="s">
        <v>699</v>
      </c>
      <c r="K374" s="189" t="s">
        <v>700</v>
      </c>
      <c r="L374" s="189" t="s">
        <v>701</v>
      </c>
      <c r="M374" s="189" t="s">
        <v>702</v>
      </c>
      <c r="N374" s="189" t="s">
        <v>708</v>
      </c>
      <c r="O374" s="190"/>
      <c r="P374" s="190"/>
      <c r="Q374" s="190"/>
      <c r="R374" s="190"/>
      <c r="S374" s="190"/>
      <c r="T374" s="189">
        <v>44317</v>
      </c>
      <c r="U374" s="189">
        <v>44348</v>
      </c>
      <c r="V374" s="189">
        <v>44531</v>
      </c>
      <c r="W374" s="189">
        <v>44531</v>
      </c>
      <c r="X374" s="31"/>
      <c r="Y374" s="31"/>
      <c r="Z374" s="31"/>
      <c r="AA374" s="31"/>
      <c r="AB374" s="31"/>
      <c r="AC374" s="31"/>
      <c r="AD374" s="31"/>
      <c r="AE374" s="31"/>
      <c r="AF374" s="31"/>
      <c r="AG374" s="199"/>
      <c r="AH374" s="200"/>
      <c r="AO374" s="201"/>
      <c r="AP374" s="201"/>
      <c r="AQ374" s="34">
        <f t="shared" si="284"/>
        <v>28500</v>
      </c>
      <c r="AR374" s="34">
        <f t="shared" si="285"/>
        <v>0</v>
      </c>
      <c r="AS374" s="201"/>
      <c r="AT374" s="201"/>
      <c r="AU374" s="201"/>
      <c r="AV374" s="201"/>
      <c r="AW374" s="201"/>
      <c r="AX374" s="201"/>
    </row>
    <row r="375" spans="1:50" s="54" customFormat="1" ht="15.75" hidden="1" outlineLevel="1" x14ac:dyDescent="0.2">
      <c r="A375" s="101">
        <v>5</v>
      </c>
      <c r="B375" s="197" t="s">
        <v>544</v>
      </c>
      <c r="C375" s="31">
        <f>SUM(C376:C377)</f>
        <v>0.6</v>
      </c>
      <c r="D375" s="31">
        <f t="shared" ref="D375:G375" si="308">SUM(D376:D377)</f>
        <v>16895.945</v>
      </c>
      <c r="E375" s="110">
        <f t="shared" si="308"/>
        <v>16220.1</v>
      </c>
      <c r="F375" s="31">
        <f t="shared" si="308"/>
        <v>675.84499999999935</v>
      </c>
      <c r="G375" s="31">
        <f t="shared" si="308"/>
        <v>0</v>
      </c>
      <c r="H375" s="52" t="s">
        <v>41</v>
      </c>
      <c r="I375" s="52" t="s">
        <v>41</v>
      </c>
      <c r="J375" s="52" t="s">
        <v>41</v>
      </c>
      <c r="K375" s="52" t="s">
        <v>41</v>
      </c>
      <c r="L375" s="52" t="s">
        <v>41</v>
      </c>
      <c r="M375" s="52" t="s">
        <v>41</v>
      </c>
      <c r="N375" s="52" t="s">
        <v>41</v>
      </c>
      <c r="O375" s="52" t="s">
        <v>41</v>
      </c>
      <c r="P375" s="52" t="s">
        <v>41</v>
      </c>
      <c r="Q375" s="52" t="s">
        <v>41</v>
      </c>
      <c r="R375" s="52" t="s">
        <v>41</v>
      </c>
      <c r="S375" s="52" t="s">
        <v>41</v>
      </c>
      <c r="T375" s="52" t="s">
        <v>41</v>
      </c>
      <c r="U375" s="52" t="s">
        <v>41</v>
      </c>
      <c r="V375" s="52" t="s">
        <v>41</v>
      </c>
      <c r="W375" s="52" t="s">
        <v>41</v>
      </c>
      <c r="X375" s="52" t="s">
        <v>41</v>
      </c>
      <c r="Y375" s="52" t="s">
        <v>41</v>
      </c>
      <c r="Z375" s="52" t="s">
        <v>41</v>
      </c>
      <c r="AA375" s="52" t="s">
        <v>41</v>
      </c>
      <c r="AB375" s="52" t="s">
        <v>41</v>
      </c>
      <c r="AC375" s="52" t="s">
        <v>41</v>
      </c>
      <c r="AD375" s="52" t="s">
        <v>41</v>
      </c>
      <c r="AE375" s="52" t="s">
        <v>41</v>
      </c>
      <c r="AF375" s="52" t="s">
        <v>41</v>
      </c>
      <c r="AG375" s="102"/>
      <c r="AQ375" s="34">
        <f t="shared" si="284"/>
        <v>16895.945</v>
      </c>
      <c r="AR375" s="34">
        <f t="shared" si="285"/>
        <v>0</v>
      </c>
    </row>
    <row r="376" spans="1:50" s="112" customFormat="1" ht="18.75" hidden="1" outlineLevel="2" x14ac:dyDescent="0.2">
      <c r="A376" s="98" t="s">
        <v>246</v>
      </c>
      <c r="B376" s="202" t="s">
        <v>725</v>
      </c>
      <c r="C376" s="58">
        <v>0</v>
      </c>
      <c r="D376" s="58">
        <f>SUM(E376:G376)</f>
        <v>4895.9449999999997</v>
      </c>
      <c r="E376" s="60">
        <v>4700.1000000000004</v>
      </c>
      <c r="F376" s="58">
        <v>195.84499999999935</v>
      </c>
      <c r="G376" s="58">
        <v>0</v>
      </c>
      <c r="H376" s="58" t="s">
        <v>49</v>
      </c>
      <c r="I376" s="58" t="s">
        <v>206</v>
      </c>
      <c r="J376" s="189" t="s">
        <v>723</v>
      </c>
      <c r="K376" s="189" t="s">
        <v>718</v>
      </c>
      <c r="L376" s="189" t="s">
        <v>719</v>
      </c>
      <c r="M376" s="189" t="s">
        <v>720</v>
      </c>
      <c r="N376" s="189" t="s">
        <v>708</v>
      </c>
      <c r="O376" s="190"/>
      <c r="P376" s="190"/>
      <c r="Q376" s="190"/>
      <c r="R376" s="190"/>
      <c r="S376" s="190"/>
      <c r="T376" s="189">
        <v>44317</v>
      </c>
      <c r="U376" s="189">
        <v>44348</v>
      </c>
      <c r="V376" s="189">
        <v>44531</v>
      </c>
      <c r="W376" s="189">
        <v>44531</v>
      </c>
      <c r="X376" s="31"/>
      <c r="Y376" s="31"/>
      <c r="Z376" s="31"/>
      <c r="AA376" s="31"/>
      <c r="AB376" s="31"/>
      <c r="AC376" s="31"/>
      <c r="AD376" s="31"/>
      <c r="AE376" s="31"/>
      <c r="AF376" s="31"/>
      <c r="AG376" s="199"/>
      <c r="AH376" s="200"/>
      <c r="AO376" s="201"/>
      <c r="AP376" s="201"/>
      <c r="AQ376" s="34">
        <f t="shared" si="284"/>
        <v>4895.9449999999997</v>
      </c>
      <c r="AR376" s="34">
        <f t="shared" si="285"/>
        <v>0</v>
      </c>
      <c r="AS376" s="201"/>
      <c r="AT376" s="201"/>
      <c r="AU376" s="201"/>
      <c r="AV376" s="201"/>
      <c r="AW376" s="201"/>
      <c r="AX376" s="201"/>
    </row>
    <row r="377" spans="1:50" s="112" customFormat="1" ht="18.75" hidden="1" outlineLevel="2" x14ac:dyDescent="0.2">
      <c r="A377" s="98" t="s">
        <v>249</v>
      </c>
      <c r="B377" s="202" t="s">
        <v>726</v>
      </c>
      <c r="C377" s="58">
        <v>0.6</v>
      </c>
      <c r="D377" s="58">
        <f>SUM(E377:G377)</f>
        <v>12000</v>
      </c>
      <c r="E377" s="60">
        <v>11520</v>
      </c>
      <c r="F377" s="58">
        <v>480</v>
      </c>
      <c r="G377" s="58">
        <v>0</v>
      </c>
      <c r="H377" s="58" t="s">
        <v>49</v>
      </c>
      <c r="I377" s="58" t="s">
        <v>206</v>
      </c>
      <c r="J377" s="189" t="s">
        <v>699</v>
      </c>
      <c r="K377" s="189" t="s">
        <v>700</v>
      </c>
      <c r="L377" s="189" t="s">
        <v>701</v>
      </c>
      <c r="M377" s="189" t="s">
        <v>702</v>
      </c>
      <c r="N377" s="189" t="s">
        <v>708</v>
      </c>
      <c r="O377" s="190"/>
      <c r="P377" s="190"/>
      <c r="Q377" s="190"/>
      <c r="R377" s="190"/>
      <c r="S377" s="190"/>
      <c r="T377" s="189">
        <v>44317</v>
      </c>
      <c r="U377" s="189">
        <v>44348</v>
      </c>
      <c r="V377" s="189">
        <v>44531</v>
      </c>
      <c r="W377" s="189">
        <v>44531</v>
      </c>
      <c r="X377" s="31"/>
      <c r="Y377" s="31"/>
      <c r="Z377" s="31"/>
      <c r="AA377" s="31"/>
      <c r="AB377" s="31"/>
      <c r="AC377" s="31"/>
      <c r="AD377" s="31"/>
      <c r="AE377" s="31"/>
      <c r="AF377" s="31"/>
      <c r="AG377" s="199"/>
      <c r="AH377" s="200"/>
      <c r="AO377" s="201"/>
      <c r="AP377" s="201"/>
      <c r="AQ377" s="34">
        <f t="shared" si="284"/>
        <v>12000</v>
      </c>
      <c r="AR377" s="34">
        <f t="shared" si="285"/>
        <v>0</v>
      </c>
      <c r="AS377" s="201"/>
      <c r="AT377" s="201"/>
      <c r="AU377" s="201"/>
      <c r="AV377" s="201"/>
      <c r="AW377" s="201"/>
      <c r="AX377" s="201"/>
    </row>
    <row r="378" spans="1:50" s="54" customFormat="1" ht="15.75" hidden="1" outlineLevel="1" x14ac:dyDescent="0.2">
      <c r="A378" s="101">
        <v>6</v>
      </c>
      <c r="B378" s="197" t="s">
        <v>308</v>
      </c>
      <c r="C378" s="31">
        <f>SUM(C379:C381)</f>
        <v>12.600000000000001</v>
      </c>
      <c r="D378" s="31">
        <f t="shared" ref="D378:G378" si="309">SUM(D379:D381)</f>
        <v>64138.41</v>
      </c>
      <c r="E378" s="110">
        <f t="shared" si="309"/>
        <v>61572.800000000003</v>
      </c>
      <c r="F378" s="31">
        <f t="shared" si="309"/>
        <v>2565.6100000000006</v>
      </c>
      <c r="G378" s="31">
        <f t="shared" si="309"/>
        <v>0</v>
      </c>
      <c r="H378" s="52" t="s">
        <v>41</v>
      </c>
      <c r="I378" s="52" t="s">
        <v>41</v>
      </c>
      <c r="J378" s="52" t="s">
        <v>41</v>
      </c>
      <c r="K378" s="52" t="s">
        <v>41</v>
      </c>
      <c r="L378" s="52" t="s">
        <v>41</v>
      </c>
      <c r="M378" s="52" t="s">
        <v>41</v>
      </c>
      <c r="N378" s="52" t="s">
        <v>41</v>
      </c>
      <c r="O378" s="52" t="s">
        <v>41</v>
      </c>
      <c r="P378" s="52" t="s">
        <v>41</v>
      </c>
      <c r="Q378" s="52" t="s">
        <v>41</v>
      </c>
      <c r="R378" s="52" t="s">
        <v>41</v>
      </c>
      <c r="S378" s="52" t="s">
        <v>41</v>
      </c>
      <c r="T378" s="52" t="s">
        <v>41</v>
      </c>
      <c r="U378" s="52" t="s">
        <v>41</v>
      </c>
      <c r="V378" s="52" t="s">
        <v>41</v>
      </c>
      <c r="W378" s="52" t="s">
        <v>41</v>
      </c>
      <c r="X378" s="52" t="s">
        <v>41</v>
      </c>
      <c r="Y378" s="52" t="s">
        <v>41</v>
      </c>
      <c r="Z378" s="52" t="s">
        <v>41</v>
      </c>
      <c r="AA378" s="52" t="s">
        <v>41</v>
      </c>
      <c r="AB378" s="52" t="s">
        <v>41</v>
      </c>
      <c r="AC378" s="52" t="s">
        <v>41</v>
      </c>
      <c r="AD378" s="52" t="s">
        <v>41</v>
      </c>
      <c r="AE378" s="52" t="s">
        <v>41</v>
      </c>
      <c r="AF378" s="52" t="s">
        <v>41</v>
      </c>
      <c r="AG378" s="102"/>
      <c r="AQ378" s="34">
        <f t="shared" si="284"/>
        <v>64138.41</v>
      </c>
      <c r="AR378" s="34">
        <f t="shared" si="285"/>
        <v>0</v>
      </c>
    </row>
    <row r="379" spans="1:50" s="112" customFormat="1" ht="31.5" hidden="1" outlineLevel="2" x14ac:dyDescent="0.2">
      <c r="A379" s="99" t="s">
        <v>254</v>
      </c>
      <c r="B379" s="129" t="s">
        <v>727</v>
      </c>
      <c r="C379" s="31">
        <v>2.4</v>
      </c>
      <c r="D379" s="58">
        <f t="shared" si="304"/>
        <v>24000</v>
      </c>
      <c r="E379" s="60">
        <v>23040</v>
      </c>
      <c r="F379" s="58">
        <v>960</v>
      </c>
      <c r="G379" s="58">
        <v>0</v>
      </c>
      <c r="H379" s="58" t="s">
        <v>49</v>
      </c>
      <c r="I379" s="58" t="s">
        <v>49</v>
      </c>
      <c r="J379" s="189" t="s">
        <v>705</v>
      </c>
      <c r="K379" s="189" t="s">
        <v>706</v>
      </c>
      <c r="L379" s="189" t="s">
        <v>700</v>
      </c>
      <c r="M379" s="189" t="s">
        <v>707</v>
      </c>
      <c r="N379" s="189" t="s">
        <v>708</v>
      </c>
      <c r="O379" s="190"/>
      <c r="P379" s="190"/>
      <c r="Q379" s="190"/>
      <c r="R379" s="190"/>
      <c r="S379" s="190"/>
      <c r="T379" s="189">
        <v>44317</v>
      </c>
      <c r="U379" s="189">
        <v>44348</v>
      </c>
      <c r="V379" s="189">
        <v>44531</v>
      </c>
      <c r="W379" s="189">
        <v>44531</v>
      </c>
      <c r="X379" s="31"/>
      <c r="Y379" s="31"/>
      <c r="Z379" s="31"/>
      <c r="AA379" s="31"/>
      <c r="AB379" s="31"/>
      <c r="AC379" s="31"/>
      <c r="AD379" s="31"/>
      <c r="AE379" s="31"/>
      <c r="AF379" s="31"/>
      <c r="AG379" s="199"/>
      <c r="AH379" s="200"/>
      <c r="AO379" s="201"/>
      <c r="AP379" s="201"/>
      <c r="AQ379" s="34">
        <f t="shared" si="284"/>
        <v>24000</v>
      </c>
      <c r="AR379" s="34">
        <f t="shared" si="285"/>
        <v>0</v>
      </c>
      <c r="AS379" s="201"/>
      <c r="AT379" s="201"/>
      <c r="AU379" s="201"/>
      <c r="AV379" s="201"/>
      <c r="AW379" s="201"/>
      <c r="AX379" s="201"/>
    </row>
    <row r="380" spans="1:50" s="112" customFormat="1" ht="18.75" hidden="1" outlineLevel="2" x14ac:dyDescent="0.2">
      <c r="A380" s="99" t="s">
        <v>542</v>
      </c>
      <c r="B380" s="202" t="s">
        <v>728</v>
      </c>
      <c r="C380" s="31">
        <v>5</v>
      </c>
      <c r="D380" s="58">
        <f t="shared" si="304"/>
        <v>14000</v>
      </c>
      <c r="E380" s="60">
        <v>13440</v>
      </c>
      <c r="F380" s="58">
        <v>560</v>
      </c>
      <c r="G380" s="58">
        <v>0</v>
      </c>
      <c r="H380" s="58" t="s">
        <v>49</v>
      </c>
      <c r="I380" s="58" t="s">
        <v>49</v>
      </c>
      <c r="J380" s="189" t="s">
        <v>705</v>
      </c>
      <c r="K380" s="189" t="s">
        <v>706</v>
      </c>
      <c r="L380" s="189" t="s">
        <v>700</v>
      </c>
      <c r="M380" s="189" t="s">
        <v>707</v>
      </c>
      <c r="N380" s="189" t="s">
        <v>708</v>
      </c>
      <c r="O380" s="190"/>
      <c r="P380" s="190"/>
      <c r="Q380" s="190"/>
      <c r="R380" s="190"/>
      <c r="S380" s="190"/>
      <c r="T380" s="189">
        <v>44317</v>
      </c>
      <c r="U380" s="189">
        <v>44348</v>
      </c>
      <c r="V380" s="189">
        <v>44531</v>
      </c>
      <c r="W380" s="189">
        <v>44531</v>
      </c>
      <c r="X380" s="31"/>
      <c r="Y380" s="31"/>
      <c r="Z380" s="31"/>
      <c r="AA380" s="31"/>
      <c r="AB380" s="31"/>
      <c r="AC380" s="31"/>
      <c r="AD380" s="31"/>
      <c r="AE380" s="31"/>
      <c r="AF380" s="31"/>
      <c r="AG380" s="199"/>
      <c r="AH380" s="200"/>
      <c r="AO380" s="201"/>
      <c r="AP380" s="201"/>
      <c r="AQ380" s="34">
        <f t="shared" si="284"/>
        <v>14000</v>
      </c>
      <c r="AR380" s="34">
        <f t="shared" si="285"/>
        <v>0</v>
      </c>
      <c r="AS380" s="201"/>
      <c r="AT380" s="201"/>
      <c r="AU380" s="201"/>
      <c r="AV380" s="201"/>
      <c r="AW380" s="201"/>
      <c r="AX380" s="201"/>
    </row>
    <row r="381" spans="1:50" s="112" customFormat="1" ht="18.75" hidden="1" outlineLevel="2" x14ac:dyDescent="0.2">
      <c r="A381" s="99" t="s">
        <v>729</v>
      </c>
      <c r="B381" s="202" t="s">
        <v>730</v>
      </c>
      <c r="C381" s="58">
        <v>5.2</v>
      </c>
      <c r="D381" s="58">
        <f t="shared" si="304"/>
        <v>26138.41</v>
      </c>
      <c r="E381" s="60">
        <v>25092.799999999999</v>
      </c>
      <c r="F381" s="58">
        <v>1045.6100000000006</v>
      </c>
      <c r="G381" s="58">
        <v>0</v>
      </c>
      <c r="H381" s="58" t="s">
        <v>49</v>
      </c>
      <c r="I381" s="58" t="s">
        <v>206</v>
      </c>
      <c r="J381" s="189" t="s">
        <v>705</v>
      </c>
      <c r="K381" s="189" t="s">
        <v>706</v>
      </c>
      <c r="L381" s="189" t="s">
        <v>700</v>
      </c>
      <c r="M381" s="189" t="s">
        <v>707</v>
      </c>
      <c r="N381" s="189" t="s">
        <v>708</v>
      </c>
      <c r="O381" s="190"/>
      <c r="P381" s="190"/>
      <c r="Q381" s="190"/>
      <c r="R381" s="190"/>
      <c r="S381" s="190"/>
      <c r="T381" s="189">
        <v>44317</v>
      </c>
      <c r="U381" s="189">
        <v>44348</v>
      </c>
      <c r="V381" s="189">
        <v>44531</v>
      </c>
      <c r="W381" s="189">
        <v>44531</v>
      </c>
      <c r="X381" s="31"/>
      <c r="Y381" s="31"/>
      <c r="Z381" s="31"/>
      <c r="AA381" s="31"/>
      <c r="AB381" s="31"/>
      <c r="AC381" s="31"/>
      <c r="AD381" s="31"/>
      <c r="AE381" s="31"/>
      <c r="AF381" s="31"/>
      <c r="AG381" s="199"/>
      <c r="AH381" s="200"/>
      <c r="AO381" s="201"/>
      <c r="AP381" s="201"/>
      <c r="AQ381" s="34">
        <f t="shared" si="284"/>
        <v>26138.41</v>
      </c>
      <c r="AR381" s="34">
        <f t="shared" si="285"/>
        <v>0</v>
      </c>
      <c r="AS381" s="201"/>
      <c r="AT381" s="201"/>
      <c r="AU381" s="201"/>
      <c r="AV381" s="201"/>
      <c r="AW381" s="201"/>
      <c r="AX381" s="201"/>
    </row>
    <row r="382" spans="1:50" s="54" customFormat="1" ht="15.75" hidden="1" outlineLevel="1" x14ac:dyDescent="0.2">
      <c r="A382" s="101">
        <v>7</v>
      </c>
      <c r="B382" s="197" t="s">
        <v>332</v>
      </c>
      <c r="C382" s="31">
        <f>SUM(C383:C384)</f>
        <v>0</v>
      </c>
      <c r="D382" s="31">
        <f t="shared" ref="D382:G382" si="310">SUM(D383:D384)</f>
        <v>14700</v>
      </c>
      <c r="E382" s="110">
        <f t="shared" si="310"/>
        <v>14112</v>
      </c>
      <c r="F382" s="31">
        <f t="shared" si="310"/>
        <v>588</v>
      </c>
      <c r="G382" s="31">
        <f t="shared" si="310"/>
        <v>0</v>
      </c>
      <c r="H382" s="52" t="s">
        <v>41</v>
      </c>
      <c r="I382" s="52" t="s">
        <v>41</v>
      </c>
      <c r="J382" s="52" t="s">
        <v>41</v>
      </c>
      <c r="K382" s="52" t="s">
        <v>41</v>
      </c>
      <c r="L382" s="52" t="s">
        <v>41</v>
      </c>
      <c r="M382" s="52" t="s">
        <v>41</v>
      </c>
      <c r="N382" s="52" t="s">
        <v>41</v>
      </c>
      <c r="O382" s="52" t="s">
        <v>41</v>
      </c>
      <c r="P382" s="52" t="s">
        <v>41</v>
      </c>
      <c r="Q382" s="52" t="s">
        <v>41</v>
      </c>
      <c r="R382" s="52" t="s">
        <v>41</v>
      </c>
      <c r="S382" s="52" t="s">
        <v>41</v>
      </c>
      <c r="T382" s="52" t="s">
        <v>41</v>
      </c>
      <c r="U382" s="52" t="s">
        <v>41</v>
      </c>
      <c r="V382" s="52" t="s">
        <v>41</v>
      </c>
      <c r="W382" s="52" t="s">
        <v>41</v>
      </c>
      <c r="X382" s="52" t="s">
        <v>41</v>
      </c>
      <c r="Y382" s="52" t="s">
        <v>41</v>
      </c>
      <c r="Z382" s="52" t="s">
        <v>41</v>
      </c>
      <c r="AA382" s="52" t="s">
        <v>41</v>
      </c>
      <c r="AB382" s="52" t="s">
        <v>41</v>
      </c>
      <c r="AC382" s="52" t="s">
        <v>41</v>
      </c>
      <c r="AD382" s="52" t="s">
        <v>41</v>
      </c>
      <c r="AE382" s="52" t="s">
        <v>41</v>
      </c>
      <c r="AF382" s="52" t="s">
        <v>41</v>
      </c>
      <c r="AG382" s="102"/>
      <c r="AQ382" s="34">
        <f t="shared" si="284"/>
        <v>14700</v>
      </c>
      <c r="AR382" s="34">
        <f t="shared" si="285"/>
        <v>0</v>
      </c>
    </row>
    <row r="383" spans="1:50" s="112" customFormat="1" ht="18.75" hidden="1" outlineLevel="2" x14ac:dyDescent="0.2">
      <c r="A383" s="99" t="s">
        <v>258</v>
      </c>
      <c r="B383" s="202" t="s">
        <v>731</v>
      </c>
      <c r="C383" s="58">
        <v>0</v>
      </c>
      <c r="D383" s="58">
        <f>SUM(E383:G383)</f>
        <v>6700</v>
      </c>
      <c r="E383" s="60">
        <v>6432</v>
      </c>
      <c r="F383" s="58">
        <v>268</v>
      </c>
      <c r="G383" s="58">
        <v>0</v>
      </c>
      <c r="H383" s="58" t="s">
        <v>49</v>
      </c>
      <c r="I383" s="58" t="s">
        <v>49</v>
      </c>
      <c r="J383" s="189" t="s">
        <v>723</v>
      </c>
      <c r="K383" s="189" t="s">
        <v>718</v>
      </c>
      <c r="L383" s="189" t="s">
        <v>719</v>
      </c>
      <c r="M383" s="189" t="s">
        <v>720</v>
      </c>
      <c r="N383" s="189" t="s">
        <v>708</v>
      </c>
      <c r="O383" s="190"/>
      <c r="P383" s="190"/>
      <c r="Q383" s="190"/>
      <c r="R383" s="190"/>
      <c r="S383" s="190"/>
      <c r="T383" s="189">
        <v>44317</v>
      </c>
      <c r="U383" s="189">
        <v>44348</v>
      </c>
      <c r="V383" s="189">
        <v>44531</v>
      </c>
      <c r="W383" s="189">
        <v>44531</v>
      </c>
      <c r="X383" s="31"/>
      <c r="Y383" s="31"/>
      <c r="Z383" s="31"/>
      <c r="AA383" s="31"/>
      <c r="AB383" s="31"/>
      <c r="AC383" s="31"/>
      <c r="AD383" s="31"/>
      <c r="AE383" s="31"/>
      <c r="AF383" s="31"/>
      <c r="AG383" s="199"/>
      <c r="AH383" s="200"/>
      <c r="AO383" s="201"/>
      <c r="AP383" s="201"/>
      <c r="AQ383" s="34">
        <f t="shared" si="284"/>
        <v>6700</v>
      </c>
      <c r="AR383" s="34">
        <f t="shared" si="285"/>
        <v>0</v>
      </c>
      <c r="AS383" s="201"/>
      <c r="AT383" s="201"/>
      <c r="AU383" s="201"/>
      <c r="AV383" s="201"/>
      <c r="AW383" s="201"/>
      <c r="AX383" s="201"/>
    </row>
    <row r="384" spans="1:50" s="112" customFormat="1" ht="18.75" hidden="1" outlineLevel="2" x14ac:dyDescent="0.2">
      <c r="A384" s="99" t="s">
        <v>260</v>
      </c>
      <c r="B384" s="202" t="s">
        <v>732</v>
      </c>
      <c r="C384" s="58">
        <v>0</v>
      </c>
      <c r="D384" s="58">
        <f>SUM(E384:G384)</f>
        <v>8000</v>
      </c>
      <c r="E384" s="60">
        <v>7680</v>
      </c>
      <c r="F384" s="58">
        <v>320</v>
      </c>
      <c r="G384" s="58">
        <v>0</v>
      </c>
      <c r="H384" s="58" t="s">
        <v>49</v>
      </c>
      <c r="I384" s="58" t="s">
        <v>49</v>
      </c>
      <c r="J384" s="189" t="s">
        <v>705</v>
      </c>
      <c r="K384" s="189" t="s">
        <v>706</v>
      </c>
      <c r="L384" s="189" t="s">
        <v>700</v>
      </c>
      <c r="M384" s="189" t="s">
        <v>707</v>
      </c>
      <c r="N384" s="189" t="s">
        <v>708</v>
      </c>
      <c r="O384" s="190"/>
      <c r="P384" s="190"/>
      <c r="Q384" s="190"/>
      <c r="R384" s="190"/>
      <c r="S384" s="190"/>
      <c r="T384" s="189">
        <v>44317</v>
      </c>
      <c r="U384" s="189">
        <v>44348</v>
      </c>
      <c r="V384" s="189">
        <v>44531</v>
      </c>
      <c r="W384" s="189">
        <v>44531</v>
      </c>
      <c r="X384" s="31"/>
      <c r="Y384" s="31"/>
      <c r="Z384" s="31"/>
      <c r="AA384" s="31"/>
      <c r="AB384" s="31"/>
      <c r="AC384" s="31"/>
      <c r="AD384" s="31"/>
      <c r="AE384" s="31"/>
      <c r="AF384" s="31"/>
      <c r="AG384" s="199"/>
      <c r="AH384" s="200"/>
      <c r="AO384" s="201"/>
      <c r="AP384" s="201"/>
      <c r="AQ384" s="34">
        <f t="shared" si="284"/>
        <v>8000</v>
      </c>
      <c r="AR384" s="34">
        <f t="shared" si="285"/>
        <v>0</v>
      </c>
      <c r="AS384" s="201"/>
      <c r="AT384" s="201"/>
      <c r="AU384" s="201"/>
      <c r="AV384" s="201"/>
      <c r="AW384" s="201"/>
      <c r="AX384" s="201"/>
    </row>
    <row r="385" spans="1:50" s="54" customFormat="1" ht="15.75" hidden="1" outlineLevel="1" x14ac:dyDescent="0.2">
      <c r="A385" s="101">
        <v>8</v>
      </c>
      <c r="B385" s="197" t="s">
        <v>362</v>
      </c>
      <c r="C385" s="31">
        <f>SUM(C386:C387)</f>
        <v>2</v>
      </c>
      <c r="D385" s="31">
        <f t="shared" ref="D385:G385" si="311">SUM(D386:D387)</f>
        <v>9331.0550000000003</v>
      </c>
      <c r="E385" s="110">
        <f t="shared" si="311"/>
        <v>8957.7999999999993</v>
      </c>
      <c r="F385" s="31">
        <f t="shared" si="311"/>
        <v>373.25500000000011</v>
      </c>
      <c r="G385" s="31">
        <f t="shared" si="311"/>
        <v>0</v>
      </c>
      <c r="H385" s="52" t="s">
        <v>41</v>
      </c>
      <c r="I385" s="52" t="s">
        <v>41</v>
      </c>
      <c r="J385" s="52" t="s">
        <v>41</v>
      </c>
      <c r="K385" s="52" t="s">
        <v>41</v>
      </c>
      <c r="L385" s="52" t="s">
        <v>41</v>
      </c>
      <c r="M385" s="52" t="s">
        <v>41</v>
      </c>
      <c r="N385" s="52" t="s">
        <v>41</v>
      </c>
      <c r="O385" s="52" t="s">
        <v>41</v>
      </c>
      <c r="P385" s="52" t="s">
        <v>41</v>
      </c>
      <c r="Q385" s="52" t="s">
        <v>41</v>
      </c>
      <c r="R385" s="52" t="s">
        <v>41</v>
      </c>
      <c r="S385" s="52" t="s">
        <v>41</v>
      </c>
      <c r="T385" s="52" t="s">
        <v>41</v>
      </c>
      <c r="U385" s="52" t="s">
        <v>41</v>
      </c>
      <c r="V385" s="52" t="s">
        <v>41</v>
      </c>
      <c r="W385" s="52" t="s">
        <v>41</v>
      </c>
      <c r="X385" s="52" t="s">
        <v>41</v>
      </c>
      <c r="Y385" s="52" t="s">
        <v>41</v>
      </c>
      <c r="Z385" s="52" t="s">
        <v>41</v>
      </c>
      <c r="AA385" s="52" t="s">
        <v>41</v>
      </c>
      <c r="AB385" s="52" t="s">
        <v>41</v>
      </c>
      <c r="AC385" s="52" t="s">
        <v>41</v>
      </c>
      <c r="AD385" s="52" t="s">
        <v>41</v>
      </c>
      <c r="AE385" s="52" t="s">
        <v>41</v>
      </c>
      <c r="AF385" s="52" t="s">
        <v>41</v>
      </c>
      <c r="AG385" s="102"/>
      <c r="AQ385" s="34">
        <f t="shared" si="284"/>
        <v>9331.0550000000003</v>
      </c>
      <c r="AR385" s="34">
        <f t="shared" si="285"/>
        <v>0</v>
      </c>
    </row>
    <row r="386" spans="1:50" s="112" customFormat="1" ht="18.75" hidden="1" outlineLevel="2" x14ac:dyDescent="0.2">
      <c r="A386" s="56" t="s">
        <v>272</v>
      </c>
      <c r="B386" s="129" t="s">
        <v>733</v>
      </c>
      <c r="C386" s="58">
        <v>0</v>
      </c>
      <c r="D386" s="58">
        <f>SUM(E386:G386)</f>
        <v>5331.0550000000003</v>
      </c>
      <c r="E386" s="60">
        <v>5117.8</v>
      </c>
      <c r="F386" s="58">
        <v>213.25500000000011</v>
      </c>
      <c r="G386" s="58">
        <v>0</v>
      </c>
      <c r="H386" s="58" t="s">
        <v>49</v>
      </c>
      <c r="I386" s="58" t="s">
        <v>206</v>
      </c>
      <c r="J386" s="189" t="s">
        <v>723</v>
      </c>
      <c r="K386" s="189" t="s">
        <v>718</v>
      </c>
      <c r="L386" s="189" t="s">
        <v>719</v>
      </c>
      <c r="M386" s="189" t="s">
        <v>720</v>
      </c>
      <c r="N386" s="189" t="s">
        <v>708</v>
      </c>
      <c r="O386" s="190"/>
      <c r="P386" s="190"/>
      <c r="Q386" s="190"/>
      <c r="R386" s="190"/>
      <c r="S386" s="190"/>
      <c r="T386" s="189">
        <v>44317</v>
      </c>
      <c r="U386" s="189">
        <v>44348</v>
      </c>
      <c r="V386" s="189">
        <v>44531</v>
      </c>
      <c r="W386" s="189">
        <v>44531</v>
      </c>
      <c r="X386" s="31"/>
      <c r="Y386" s="31"/>
      <c r="Z386" s="31"/>
      <c r="AA386" s="31"/>
      <c r="AB386" s="31"/>
      <c r="AC386" s="31"/>
      <c r="AD386" s="31"/>
      <c r="AE386" s="31"/>
      <c r="AF386" s="31"/>
      <c r="AG386" s="199"/>
      <c r="AH386" s="200"/>
      <c r="AO386" s="201"/>
      <c r="AP386" s="201"/>
      <c r="AQ386" s="34">
        <f t="shared" si="284"/>
        <v>5331.0550000000003</v>
      </c>
      <c r="AR386" s="34">
        <f t="shared" si="285"/>
        <v>0</v>
      </c>
      <c r="AS386" s="201"/>
      <c r="AT386" s="201"/>
      <c r="AU386" s="201"/>
      <c r="AV386" s="201"/>
      <c r="AW386" s="201"/>
      <c r="AX386" s="201"/>
    </row>
    <row r="387" spans="1:50" s="112" customFormat="1" ht="18.75" hidden="1" outlineLevel="2" x14ac:dyDescent="0.2">
      <c r="A387" s="56" t="s">
        <v>734</v>
      </c>
      <c r="B387" s="129" t="s">
        <v>735</v>
      </c>
      <c r="C387" s="58">
        <v>2</v>
      </c>
      <c r="D387" s="58">
        <f>SUM(E387:G387)</f>
        <v>4000</v>
      </c>
      <c r="E387" s="60">
        <v>3840</v>
      </c>
      <c r="F387" s="58">
        <v>160</v>
      </c>
      <c r="G387" s="58">
        <v>0</v>
      </c>
      <c r="H387" s="58" t="s">
        <v>49</v>
      </c>
      <c r="I387" s="58" t="s">
        <v>206</v>
      </c>
      <c r="J387" s="189" t="s">
        <v>699</v>
      </c>
      <c r="K387" s="189" t="s">
        <v>700</v>
      </c>
      <c r="L387" s="189" t="s">
        <v>701</v>
      </c>
      <c r="M387" s="189" t="s">
        <v>702</v>
      </c>
      <c r="N387" s="189" t="s">
        <v>708</v>
      </c>
      <c r="O387" s="190"/>
      <c r="P387" s="190"/>
      <c r="Q387" s="190"/>
      <c r="R387" s="190"/>
      <c r="S387" s="190"/>
      <c r="T387" s="189">
        <v>44317</v>
      </c>
      <c r="U387" s="189">
        <v>44348</v>
      </c>
      <c r="V387" s="189">
        <v>44531</v>
      </c>
      <c r="W387" s="189">
        <v>44531</v>
      </c>
      <c r="X387" s="31"/>
      <c r="Y387" s="31"/>
      <c r="Z387" s="31"/>
      <c r="AA387" s="31"/>
      <c r="AB387" s="31"/>
      <c r="AC387" s="31"/>
      <c r="AD387" s="31"/>
      <c r="AE387" s="31"/>
      <c r="AF387" s="31"/>
      <c r="AG387" s="199"/>
      <c r="AH387" s="200"/>
      <c r="AO387" s="201"/>
      <c r="AP387" s="201"/>
      <c r="AQ387" s="34">
        <f t="shared" si="284"/>
        <v>4000</v>
      </c>
      <c r="AR387" s="34">
        <f t="shared" si="285"/>
        <v>0</v>
      </c>
      <c r="AS387" s="201"/>
      <c r="AT387" s="201"/>
      <c r="AU387" s="201"/>
      <c r="AV387" s="201"/>
      <c r="AW387" s="201"/>
      <c r="AX387" s="201"/>
    </row>
    <row r="388" spans="1:50" s="54" customFormat="1" ht="15.75" hidden="1" outlineLevel="1" x14ac:dyDescent="0.2">
      <c r="A388" s="101">
        <v>9</v>
      </c>
      <c r="B388" s="197" t="s">
        <v>393</v>
      </c>
      <c r="C388" s="31">
        <f>SUM(C389:C390)</f>
        <v>0.9</v>
      </c>
      <c r="D388" s="31">
        <f t="shared" ref="D388:G388" si="312">SUM(D389:D390)</f>
        <v>22815.199999999997</v>
      </c>
      <c r="E388" s="110">
        <f t="shared" si="312"/>
        <v>21902.5</v>
      </c>
      <c r="F388" s="31">
        <f t="shared" si="312"/>
        <v>912.69999999999891</v>
      </c>
      <c r="G388" s="31">
        <f t="shared" si="312"/>
        <v>0</v>
      </c>
      <c r="H388" s="52" t="s">
        <v>41</v>
      </c>
      <c r="I388" s="52" t="s">
        <v>41</v>
      </c>
      <c r="J388" s="52" t="s">
        <v>41</v>
      </c>
      <c r="K388" s="52" t="s">
        <v>41</v>
      </c>
      <c r="L388" s="52" t="s">
        <v>41</v>
      </c>
      <c r="M388" s="52" t="s">
        <v>41</v>
      </c>
      <c r="N388" s="52" t="s">
        <v>41</v>
      </c>
      <c r="O388" s="52" t="s">
        <v>41</v>
      </c>
      <c r="P388" s="52" t="s">
        <v>41</v>
      </c>
      <c r="Q388" s="52" t="s">
        <v>41</v>
      </c>
      <c r="R388" s="52" t="s">
        <v>41</v>
      </c>
      <c r="S388" s="52" t="s">
        <v>41</v>
      </c>
      <c r="T388" s="52" t="s">
        <v>41</v>
      </c>
      <c r="U388" s="52" t="s">
        <v>41</v>
      </c>
      <c r="V388" s="52" t="s">
        <v>41</v>
      </c>
      <c r="W388" s="52" t="s">
        <v>41</v>
      </c>
      <c r="X388" s="52" t="s">
        <v>41</v>
      </c>
      <c r="Y388" s="52" t="s">
        <v>41</v>
      </c>
      <c r="Z388" s="52" t="s">
        <v>41</v>
      </c>
      <c r="AA388" s="52" t="s">
        <v>41</v>
      </c>
      <c r="AB388" s="52" t="s">
        <v>41</v>
      </c>
      <c r="AC388" s="52" t="s">
        <v>41</v>
      </c>
      <c r="AD388" s="52" t="s">
        <v>41</v>
      </c>
      <c r="AE388" s="52" t="s">
        <v>41</v>
      </c>
      <c r="AF388" s="52" t="s">
        <v>41</v>
      </c>
      <c r="AG388" s="102"/>
      <c r="AQ388" s="34">
        <f t="shared" si="284"/>
        <v>22815.199999999997</v>
      </c>
      <c r="AR388" s="34">
        <f t="shared" si="285"/>
        <v>0</v>
      </c>
    </row>
    <row r="389" spans="1:50" s="112" customFormat="1" ht="18.75" hidden="1" outlineLevel="2" x14ac:dyDescent="0.2">
      <c r="A389" s="99" t="s">
        <v>275</v>
      </c>
      <c r="B389" s="202" t="s">
        <v>736</v>
      </c>
      <c r="C389" s="58">
        <v>0.1</v>
      </c>
      <c r="D389" s="58">
        <f>SUM(E389:G389)</f>
        <v>10815.199999999999</v>
      </c>
      <c r="E389" s="60">
        <v>10382.5</v>
      </c>
      <c r="F389" s="58">
        <v>432.69999999999891</v>
      </c>
      <c r="G389" s="58">
        <v>0</v>
      </c>
      <c r="H389" s="58" t="s">
        <v>49</v>
      </c>
      <c r="I389" s="58" t="s">
        <v>206</v>
      </c>
      <c r="J389" s="189" t="s">
        <v>699</v>
      </c>
      <c r="K389" s="189" t="s">
        <v>700</v>
      </c>
      <c r="L389" s="189" t="s">
        <v>701</v>
      </c>
      <c r="M389" s="189" t="s">
        <v>702</v>
      </c>
      <c r="N389" s="189" t="s">
        <v>708</v>
      </c>
      <c r="O389" s="190"/>
      <c r="P389" s="190"/>
      <c r="Q389" s="190"/>
      <c r="R389" s="190"/>
      <c r="S389" s="190"/>
      <c r="T389" s="189">
        <v>44317</v>
      </c>
      <c r="U389" s="189">
        <v>44348</v>
      </c>
      <c r="V389" s="189">
        <v>44531</v>
      </c>
      <c r="W389" s="189">
        <v>44531</v>
      </c>
      <c r="X389" s="31"/>
      <c r="Y389" s="31"/>
      <c r="Z389" s="31"/>
      <c r="AA389" s="31"/>
      <c r="AB389" s="31"/>
      <c r="AC389" s="31"/>
      <c r="AD389" s="31"/>
      <c r="AE389" s="31"/>
      <c r="AF389" s="31"/>
      <c r="AG389" s="199"/>
      <c r="AH389" s="200"/>
      <c r="AO389" s="201"/>
      <c r="AP389" s="201"/>
      <c r="AQ389" s="34">
        <f t="shared" si="284"/>
        <v>10815.199999999999</v>
      </c>
      <c r="AR389" s="34">
        <f t="shared" si="285"/>
        <v>0</v>
      </c>
      <c r="AS389" s="201"/>
      <c r="AT389" s="201"/>
      <c r="AU389" s="201"/>
      <c r="AV389" s="201"/>
      <c r="AW389" s="201"/>
      <c r="AX389" s="201"/>
    </row>
    <row r="390" spans="1:50" s="112" customFormat="1" ht="18.75" hidden="1" outlineLevel="2" x14ac:dyDescent="0.2">
      <c r="A390" s="99" t="s">
        <v>277</v>
      </c>
      <c r="B390" s="202" t="s">
        <v>737</v>
      </c>
      <c r="C390" s="58">
        <v>0.8</v>
      </c>
      <c r="D390" s="58">
        <f>SUM(E390:G390)</f>
        <v>12000</v>
      </c>
      <c r="E390" s="60">
        <v>11520</v>
      </c>
      <c r="F390" s="58">
        <v>480</v>
      </c>
      <c r="G390" s="58">
        <v>0</v>
      </c>
      <c r="H390" s="58" t="s">
        <v>49</v>
      </c>
      <c r="I390" s="58" t="s">
        <v>68</v>
      </c>
      <c r="J390" s="189" t="s">
        <v>699</v>
      </c>
      <c r="K390" s="189" t="s">
        <v>700</v>
      </c>
      <c r="L390" s="189" t="s">
        <v>701</v>
      </c>
      <c r="M390" s="189" t="s">
        <v>702</v>
      </c>
      <c r="N390" s="189" t="s">
        <v>708</v>
      </c>
      <c r="O390" s="190"/>
      <c r="P390" s="190"/>
      <c r="Q390" s="190"/>
      <c r="R390" s="190"/>
      <c r="S390" s="190"/>
      <c r="T390" s="189">
        <v>44317</v>
      </c>
      <c r="U390" s="189">
        <v>44348</v>
      </c>
      <c r="V390" s="189">
        <v>44531</v>
      </c>
      <c r="W390" s="189">
        <v>44531</v>
      </c>
      <c r="X390" s="31"/>
      <c r="Y390" s="31"/>
      <c r="Z390" s="31"/>
      <c r="AA390" s="31"/>
      <c r="AB390" s="31"/>
      <c r="AC390" s="31"/>
      <c r="AD390" s="31"/>
      <c r="AE390" s="31"/>
      <c r="AF390" s="31"/>
      <c r="AG390" s="199"/>
      <c r="AH390" s="200"/>
      <c r="AO390" s="201"/>
      <c r="AP390" s="201"/>
      <c r="AQ390" s="34">
        <f t="shared" si="284"/>
        <v>12000</v>
      </c>
      <c r="AR390" s="34">
        <f t="shared" si="285"/>
        <v>0</v>
      </c>
      <c r="AS390" s="201"/>
      <c r="AT390" s="201"/>
      <c r="AU390" s="201"/>
      <c r="AV390" s="201"/>
      <c r="AW390" s="201"/>
      <c r="AX390" s="201"/>
    </row>
    <row r="391" spans="1:50" s="54" customFormat="1" ht="15.75" hidden="1" outlineLevel="1" x14ac:dyDescent="0.2">
      <c r="A391" s="101">
        <v>10</v>
      </c>
      <c r="B391" s="197" t="s">
        <v>384</v>
      </c>
      <c r="C391" s="31">
        <f>C392</f>
        <v>5.5</v>
      </c>
      <c r="D391" s="31">
        <f t="shared" ref="D391:G391" si="313">D392</f>
        <v>36987.279999999999</v>
      </c>
      <c r="E391" s="110">
        <f t="shared" si="313"/>
        <v>35507.699999999997</v>
      </c>
      <c r="F391" s="31">
        <f t="shared" si="313"/>
        <v>1479.5800000000017</v>
      </c>
      <c r="G391" s="31">
        <f t="shared" si="313"/>
        <v>0</v>
      </c>
      <c r="H391" s="52" t="s">
        <v>41</v>
      </c>
      <c r="I391" s="52" t="s">
        <v>41</v>
      </c>
      <c r="J391" s="52" t="s">
        <v>41</v>
      </c>
      <c r="K391" s="52" t="s">
        <v>41</v>
      </c>
      <c r="L391" s="52" t="s">
        <v>41</v>
      </c>
      <c r="M391" s="52" t="s">
        <v>41</v>
      </c>
      <c r="N391" s="52" t="s">
        <v>41</v>
      </c>
      <c r="O391" s="52" t="s">
        <v>41</v>
      </c>
      <c r="P391" s="52" t="s">
        <v>41</v>
      </c>
      <c r="Q391" s="52" t="s">
        <v>41</v>
      </c>
      <c r="R391" s="52" t="s">
        <v>41</v>
      </c>
      <c r="S391" s="52" t="s">
        <v>41</v>
      </c>
      <c r="T391" s="52" t="s">
        <v>41</v>
      </c>
      <c r="U391" s="52" t="s">
        <v>41</v>
      </c>
      <c r="V391" s="52" t="s">
        <v>41</v>
      </c>
      <c r="W391" s="52" t="s">
        <v>41</v>
      </c>
      <c r="X391" s="52" t="s">
        <v>41</v>
      </c>
      <c r="Y391" s="52" t="s">
        <v>41</v>
      </c>
      <c r="Z391" s="52" t="s">
        <v>41</v>
      </c>
      <c r="AA391" s="52" t="s">
        <v>41</v>
      </c>
      <c r="AB391" s="52" t="s">
        <v>41</v>
      </c>
      <c r="AC391" s="52" t="s">
        <v>41</v>
      </c>
      <c r="AD391" s="52" t="s">
        <v>41</v>
      </c>
      <c r="AE391" s="52" t="s">
        <v>41</v>
      </c>
      <c r="AF391" s="52" t="s">
        <v>41</v>
      </c>
      <c r="AG391" s="102"/>
      <c r="AQ391" s="34">
        <f t="shared" si="284"/>
        <v>36987.279999999999</v>
      </c>
      <c r="AR391" s="34">
        <f t="shared" si="285"/>
        <v>0</v>
      </c>
    </row>
    <row r="392" spans="1:50" s="112" customFormat="1" ht="18.75" hidden="1" outlineLevel="2" x14ac:dyDescent="0.2">
      <c r="A392" s="99" t="s">
        <v>309</v>
      </c>
      <c r="B392" s="129" t="s">
        <v>738</v>
      </c>
      <c r="C392" s="58">
        <v>5.5</v>
      </c>
      <c r="D392" s="58">
        <v>36987.279999999999</v>
      </c>
      <c r="E392" s="60">
        <v>35507.699999999997</v>
      </c>
      <c r="F392" s="58">
        <v>1479.5800000000017</v>
      </c>
      <c r="G392" s="58">
        <v>0</v>
      </c>
      <c r="H392" s="58" t="s">
        <v>49</v>
      </c>
      <c r="I392" s="58" t="s">
        <v>206</v>
      </c>
      <c r="J392" s="189" t="s">
        <v>699</v>
      </c>
      <c r="K392" s="189" t="s">
        <v>700</v>
      </c>
      <c r="L392" s="189" t="s">
        <v>701</v>
      </c>
      <c r="M392" s="189" t="s">
        <v>702</v>
      </c>
      <c r="N392" s="189" t="s">
        <v>708</v>
      </c>
      <c r="O392" s="190"/>
      <c r="P392" s="190"/>
      <c r="Q392" s="190"/>
      <c r="R392" s="190"/>
      <c r="S392" s="190"/>
      <c r="T392" s="189">
        <v>44317</v>
      </c>
      <c r="U392" s="189">
        <v>44348</v>
      </c>
      <c r="V392" s="189">
        <v>44531</v>
      </c>
      <c r="W392" s="189">
        <v>44531</v>
      </c>
      <c r="X392" s="31"/>
      <c r="Y392" s="31"/>
      <c r="Z392" s="31"/>
      <c r="AA392" s="31"/>
      <c r="AB392" s="31"/>
      <c r="AC392" s="31"/>
      <c r="AD392" s="31"/>
      <c r="AE392" s="31"/>
      <c r="AF392" s="31"/>
      <c r="AG392" s="199"/>
      <c r="AH392" s="200"/>
      <c r="AO392" s="201"/>
      <c r="AP392" s="201"/>
      <c r="AQ392" s="34">
        <f t="shared" ref="AQ392:AQ398" si="314">SUM(E392:G392)</f>
        <v>36987.279999999999</v>
      </c>
      <c r="AR392" s="34">
        <f t="shared" ref="AR392:AR398" si="315">AQ392-D392</f>
        <v>0</v>
      </c>
      <c r="AS392" s="201"/>
      <c r="AT392" s="201"/>
      <c r="AU392" s="201"/>
      <c r="AV392" s="201"/>
      <c r="AW392" s="201"/>
      <c r="AX392" s="201"/>
    </row>
    <row r="393" spans="1:50" s="54" customFormat="1" ht="15.75" hidden="1" outlineLevel="1" x14ac:dyDescent="0.2">
      <c r="A393" s="101" t="s">
        <v>326</v>
      </c>
      <c r="B393" s="197" t="s">
        <v>456</v>
      </c>
      <c r="C393" s="31">
        <f>SUM(C394:C398)</f>
        <v>38.799999999999997</v>
      </c>
      <c r="D393" s="31">
        <f t="shared" ref="D393:G393" si="316">SUM(D394:D398)</f>
        <v>158875.5</v>
      </c>
      <c r="E393" s="110">
        <f t="shared" si="316"/>
        <v>152520.29999999999</v>
      </c>
      <c r="F393" s="31">
        <f t="shared" si="316"/>
        <v>6355.1999999999971</v>
      </c>
      <c r="G393" s="31">
        <f t="shared" si="316"/>
        <v>0</v>
      </c>
      <c r="H393" s="52" t="s">
        <v>41</v>
      </c>
      <c r="I393" s="52" t="s">
        <v>41</v>
      </c>
      <c r="J393" s="52" t="s">
        <v>41</v>
      </c>
      <c r="K393" s="52" t="s">
        <v>41</v>
      </c>
      <c r="L393" s="52" t="s">
        <v>41</v>
      </c>
      <c r="M393" s="52" t="s">
        <v>41</v>
      </c>
      <c r="N393" s="52" t="s">
        <v>41</v>
      </c>
      <c r="O393" s="52" t="s">
        <v>41</v>
      </c>
      <c r="P393" s="52" t="s">
        <v>41</v>
      </c>
      <c r="Q393" s="52" t="s">
        <v>41</v>
      </c>
      <c r="R393" s="52" t="s">
        <v>41</v>
      </c>
      <c r="S393" s="52" t="s">
        <v>41</v>
      </c>
      <c r="T393" s="52" t="s">
        <v>41</v>
      </c>
      <c r="U393" s="52" t="s">
        <v>41</v>
      </c>
      <c r="V393" s="52" t="s">
        <v>41</v>
      </c>
      <c r="W393" s="52" t="s">
        <v>41</v>
      </c>
      <c r="X393" s="52" t="s">
        <v>41</v>
      </c>
      <c r="Y393" s="52" t="s">
        <v>41</v>
      </c>
      <c r="Z393" s="52" t="s">
        <v>41</v>
      </c>
      <c r="AA393" s="52" t="s">
        <v>41</v>
      </c>
      <c r="AB393" s="52" t="s">
        <v>41</v>
      </c>
      <c r="AC393" s="52" t="s">
        <v>41</v>
      </c>
      <c r="AD393" s="52" t="s">
        <v>41</v>
      </c>
      <c r="AE393" s="52" t="s">
        <v>41</v>
      </c>
      <c r="AF393" s="52" t="s">
        <v>41</v>
      </c>
      <c r="AG393" s="102"/>
      <c r="AQ393" s="34">
        <f t="shared" si="314"/>
        <v>158875.5</v>
      </c>
      <c r="AR393" s="34">
        <f t="shared" si="315"/>
        <v>0</v>
      </c>
    </row>
    <row r="394" spans="1:50" s="112" customFormat="1" ht="31.5" hidden="1" outlineLevel="2" x14ac:dyDescent="0.2">
      <c r="A394" s="99" t="s">
        <v>328</v>
      </c>
      <c r="B394" s="129" t="s">
        <v>739</v>
      </c>
      <c r="C394" s="58">
        <v>12</v>
      </c>
      <c r="D394" s="58">
        <f t="shared" si="304"/>
        <v>33944.17</v>
      </c>
      <c r="E394" s="60">
        <v>32586.400000000001</v>
      </c>
      <c r="F394" s="58">
        <v>1357.7699999999968</v>
      </c>
      <c r="G394" s="58">
        <v>0</v>
      </c>
      <c r="H394" s="58" t="s">
        <v>49</v>
      </c>
      <c r="I394" s="58" t="s">
        <v>49</v>
      </c>
      <c r="J394" s="189" t="s">
        <v>705</v>
      </c>
      <c r="K394" s="189" t="s">
        <v>706</v>
      </c>
      <c r="L394" s="189" t="s">
        <v>700</v>
      </c>
      <c r="M394" s="189" t="s">
        <v>707</v>
      </c>
      <c r="N394" s="189" t="s">
        <v>708</v>
      </c>
      <c r="O394" s="190"/>
      <c r="P394" s="190"/>
      <c r="Q394" s="190"/>
      <c r="R394" s="190"/>
      <c r="S394" s="190"/>
      <c r="T394" s="189">
        <v>44317</v>
      </c>
      <c r="U394" s="189">
        <v>44348</v>
      </c>
      <c r="V394" s="189">
        <v>44531</v>
      </c>
      <c r="W394" s="189">
        <v>44531</v>
      </c>
      <c r="X394" s="31"/>
      <c r="Y394" s="31"/>
      <c r="Z394" s="31"/>
      <c r="AA394" s="31"/>
      <c r="AB394" s="31"/>
      <c r="AC394" s="31"/>
      <c r="AD394" s="31"/>
      <c r="AE394" s="31"/>
      <c r="AF394" s="31"/>
      <c r="AG394" s="199"/>
      <c r="AH394" s="200"/>
      <c r="AO394" s="201"/>
      <c r="AP394" s="201"/>
      <c r="AQ394" s="34">
        <f t="shared" si="314"/>
        <v>33944.17</v>
      </c>
      <c r="AR394" s="34">
        <f t="shared" si="315"/>
        <v>0</v>
      </c>
      <c r="AS394" s="201"/>
      <c r="AT394" s="201"/>
      <c r="AU394" s="201"/>
      <c r="AV394" s="201"/>
      <c r="AW394" s="201"/>
      <c r="AX394" s="201"/>
    </row>
    <row r="395" spans="1:50" s="112" customFormat="1" ht="18.75" hidden="1" outlineLevel="2" x14ac:dyDescent="0.2">
      <c r="A395" s="99" t="s">
        <v>330</v>
      </c>
      <c r="B395" s="202" t="s">
        <v>740</v>
      </c>
      <c r="C395" s="58">
        <v>4</v>
      </c>
      <c r="D395" s="58">
        <f t="shared" si="304"/>
        <v>31608.31</v>
      </c>
      <c r="E395" s="60">
        <v>30343.9</v>
      </c>
      <c r="F395" s="58">
        <v>1264.4099999999999</v>
      </c>
      <c r="G395" s="58">
        <v>0</v>
      </c>
      <c r="H395" s="58" t="s">
        <v>49</v>
      </c>
      <c r="I395" s="58" t="s">
        <v>49</v>
      </c>
      <c r="J395" s="189" t="s">
        <v>705</v>
      </c>
      <c r="K395" s="189" t="s">
        <v>706</v>
      </c>
      <c r="L395" s="189" t="s">
        <v>700</v>
      </c>
      <c r="M395" s="189" t="s">
        <v>707</v>
      </c>
      <c r="N395" s="189" t="s">
        <v>708</v>
      </c>
      <c r="O395" s="190"/>
      <c r="P395" s="190"/>
      <c r="Q395" s="190"/>
      <c r="R395" s="190"/>
      <c r="S395" s="190"/>
      <c r="T395" s="189">
        <v>44317</v>
      </c>
      <c r="U395" s="189">
        <v>44348</v>
      </c>
      <c r="V395" s="189">
        <v>44531</v>
      </c>
      <c r="W395" s="189">
        <v>44531</v>
      </c>
      <c r="X395" s="31"/>
      <c r="Y395" s="31"/>
      <c r="Z395" s="31"/>
      <c r="AA395" s="31"/>
      <c r="AB395" s="31"/>
      <c r="AC395" s="31"/>
      <c r="AD395" s="31"/>
      <c r="AE395" s="31"/>
      <c r="AF395" s="31"/>
      <c r="AG395" s="199"/>
      <c r="AH395" s="200"/>
      <c r="AO395" s="201"/>
      <c r="AP395" s="201"/>
      <c r="AQ395" s="34">
        <f t="shared" si="314"/>
        <v>31608.31</v>
      </c>
      <c r="AR395" s="34">
        <f t="shared" si="315"/>
        <v>0</v>
      </c>
      <c r="AS395" s="201"/>
      <c r="AT395" s="201"/>
      <c r="AU395" s="201"/>
      <c r="AV395" s="201"/>
      <c r="AW395" s="201"/>
      <c r="AX395" s="201"/>
    </row>
    <row r="396" spans="1:50" s="112" customFormat="1" ht="31.5" hidden="1" outlineLevel="2" x14ac:dyDescent="0.2">
      <c r="A396" s="99" t="s">
        <v>567</v>
      </c>
      <c r="B396" s="202" t="s">
        <v>741</v>
      </c>
      <c r="C396" s="58">
        <v>7.8</v>
      </c>
      <c r="D396" s="58">
        <f t="shared" si="304"/>
        <v>15736.46</v>
      </c>
      <c r="E396" s="60">
        <v>15107</v>
      </c>
      <c r="F396" s="58">
        <v>629.45999999999913</v>
      </c>
      <c r="G396" s="58">
        <v>0</v>
      </c>
      <c r="H396" s="58" t="s">
        <v>49</v>
      </c>
      <c r="I396" s="58" t="s">
        <v>49</v>
      </c>
      <c r="J396" s="189" t="s">
        <v>705</v>
      </c>
      <c r="K396" s="189" t="s">
        <v>706</v>
      </c>
      <c r="L396" s="189" t="s">
        <v>700</v>
      </c>
      <c r="M396" s="189" t="s">
        <v>707</v>
      </c>
      <c r="N396" s="189" t="s">
        <v>708</v>
      </c>
      <c r="O396" s="190"/>
      <c r="P396" s="190"/>
      <c r="Q396" s="190"/>
      <c r="R396" s="190"/>
      <c r="S396" s="190"/>
      <c r="T396" s="189">
        <v>44317</v>
      </c>
      <c r="U396" s="189">
        <v>44348</v>
      </c>
      <c r="V396" s="189">
        <v>44531</v>
      </c>
      <c r="W396" s="189">
        <v>44531</v>
      </c>
      <c r="X396" s="31"/>
      <c r="Y396" s="31"/>
      <c r="Z396" s="31"/>
      <c r="AA396" s="31"/>
      <c r="AB396" s="31"/>
      <c r="AC396" s="31"/>
      <c r="AD396" s="31"/>
      <c r="AE396" s="31"/>
      <c r="AF396" s="31"/>
      <c r="AG396" s="199"/>
      <c r="AH396" s="200"/>
      <c r="AO396" s="201"/>
      <c r="AP396" s="201"/>
      <c r="AQ396" s="34">
        <f t="shared" si="314"/>
        <v>15736.46</v>
      </c>
      <c r="AR396" s="34">
        <f t="shared" si="315"/>
        <v>0</v>
      </c>
      <c r="AS396" s="201"/>
      <c r="AT396" s="201"/>
      <c r="AU396" s="201"/>
      <c r="AV396" s="201"/>
      <c r="AW396" s="201"/>
      <c r="AX396" s="201"/>
    </row>
    <row r="397" spans="1:50" s="112" customFormat="1" ht="18.75" hidden="1" outlineLevel="2" x14ac:dyDescent="0.2">
      <c r="A397" s="99" t="s">
        <v>569</v>
      </c>
      <c r="B397" s="202" t="s">
        <v>742</v>
      </c>
      <c r="C397" s="58">
        <v>4</v>
      </c>
      <c r="D397" s="58">
        <f t="shared" si="304"/>
        <v>11537.560000000001</v>
      </c>
      <c r="E397" s="60">
        <v>11076</v>
      </c>
      <c r="F397" s="58">
        <v>461.56000000000131</v>
      </c>
      <c r="G397" s="58">
        <v>0</v>
      </c>
      <c r="H397" s="58" t="s">
        <v>49</v>
      </c>
      <c r="I397" s="58" t="s">
        <v>49</v>
      </c>
      <c r="J397" s="189" t="s">
        <v>705</v>
      </c>
      <c r="K397" s="189" t="s">
        <v>706</v>
      </c>
      <c r="L397" s="189" t="s">
        <v>700</v>
      </c>
      <c r="M397" s="189" t="s">
        <v>707</v>
      </c>
      <c r="N397" s="189" t="s">
        <v>708</v>
      </c>
      <c r="O397" s="190"/>
      <c r="P397" s="190"/>
      <c r="Q397" s="190"/>
      <c r="R397" s="190"/>
      <c r="S397" s="190"/>
      <c r="T397" s="189">
        <v>44317</v>
      </c>
      <c r="U397" s="189">
        <v>44348</v>
      </c>
      <c r="V397" s="189">
        <v>44531</v>
      </c>
      <c r="W397" s="189">
        <v>44531</v>
      </c>
      <c r="X397" s="31"/>
      <c r="Y397" s="31"/>
      <c r="Z397" s="31"/>
      <c r="AA397" s="31"/>
      <c r="AB397" s="31"/>
      <c r="AC397" s="31"/>
      <c r="AD397" s="31"/>
      <c r="AE397" s="31"/>
      <c r="AF397" s="31"/>
      <c r="AG397" s="199"/>
      <c r="AH397" s="200"/>
      <c r="AO397" s="201"/>
      <c r="AP397" s="201"/>
      <c r="AQ397" s="34">
        <f t="shared" si="314"/>
        <v>11537.560000000001</v>
      </c>
      <c r="AR397" s="34">
        <f t="shared" si="315"/>
        <v>0</v>
      </c>
      <c r="AS397" s="201"/>
      <c r="AT397" s="201"/>
      <c r="AU397" s="201"/>
      <c r="AV397" s="201"/>
      <c r="AW397" s="201"/>
      <c r="AX397" s="201"/>
    </row>
    <row r="398" spans="1:50" s="112" customFormat="1" ht="18.75" hidden="1" outlineLevel="2" x14ac:dyDescent="0.2">
      <c r="A398" s="99" t="s">
        <v>571</v>
      </c>
      <c r="B398" s="202" t="s">
        <v>743</v>
      </c>
      <c r="C398" s="58">
        <v>11</v>
      </c>
      <c r="D398" s="58">
        <f t="shared" si="304"/>
        <v>66049</v>
      </c>
      <c r="E398" s="60">
        <v>63407</v>
      </c>
      <c r="F398" s="58">
        <v>2642</v>
      </c>
      <c r="G398" s="58">
        <v>0</v>
      </c>
      <c r="H398" s="58" t="s">
        <v>49</v>
      </c>
      <c r="I398" s="58" t="s">
        <v>206</v>
      </c>
      <c r="J398" s="189" t="s">
        <v>699</v>
      </c>
      <c r="K398" s="189" t="s">
        <v>700</v>
      </c>
      <c r="L398" s="189" t="s">
        <v>701</v>
      </c>
      <c r="M398" s="189" t="s">
        <v>702</v>
      </c>
      <c r="N398" s="189" t="s">
        <v>708</v>
      </c>
      <c r="O398" s="190"/>
      <c r="P398" s="190"/>
      <c r="Q398" s="190"/>
      <c r="R398" s="190"/>
      <c r="S398" s="190"/>
      <c r="T398" s="189">
        <v>44317</v>
      </c>
      <c r="U398" s="189">
        <v>44348</v>
      </c>
      <c r="V398" s="189">
        <v>44531</v>
      </c>
      <c r="W398" s="189">
        <v>44531</v>
      </c>
      <c r="X398" s="31"/>
      <c r="Y398" s="31"/>
      <c r="Z398" s="31"/>
      <c r="AA398" s="31"/>
      <c r="AB398" s="31"/>
      <c r="AC398" s="31"/>
      <c r="AD398" s="31"/>
      <c r="AE398" s="31"/>
      <c r="AF398" s="31"/>
      <c r="AG398" s="199"/>
      <c r="AH398" s="200"/>
      <c r="AO398" s="201"/>
      <c r="AP398" s="201"/>
      <c r="AQ398" s="34">
        <f t="shared" si="314"/>
        <v>66049</v>
      </c>
      <c r="AR398" s="34">
        <f t="shared" si="315"/>
        <v>0</v>
      </c>
      <c r="AS398" s="201"/>
      <c r="AT398" s="201"/>
      <c r="AU398" s="201"/>
      <c r="AV398" s="201"/>
      <c r="AW398" s="201"/>
      <c r="AX398" s="201"/>
    </row>
    <row r="399" spans="1:50" x14ac:dyDescent="0.2">
      <c r="F399" s="205">
        <f>SUM(F316,F310:F313,F297,F282,F272:F275,F270,F250:F251,F243:F244,F235:F239,F217:F218,F210:F211,F199,F197,F189)</f>
        <v>16800</v>
      </c>
    </row>
  </sheetData>
  <autoFilter ref="A6:IB398"/>
  <mergeCells count="16">
    <mergeCell ref="AA4:AF4"/>
    <mergeCell ref="D1:G1"/>
    <mergeCell ref="A2:AF2"/>
    <mergeCell ref="A4:A5"/>
    <mergeCell ref="B4:B5"/>
    <mergeCell ref="D4:D5"/>
    <mergeCell ref="E4:G4"/>
    <mergeCell ref="H4:H5"/>
    <mergeCell ref="I4:I5"/>
    <mergeCell ref="J4:L4"/>
    <mergeCell ref="M4:N4"/>
    <mergeCell ref="O4:O5"/>
    <mergeCell ref="P4:R4"/>
    <mergeCell ref="S4:S5"/>
    <mergeCell ref="T4:W4"/>
    <mergeCell ref="X4:Z4"/>
  </mergeCells>
  <printOptions horizontalCentered="1"/>
  <pageMargins left="0.23622047244094491" right="0.23622047244094491" top="1.1811023622047245" bottom="0.78740157480314965" header="0.31496062992125984" footer="0.31496062992125984"/>
  <pageSetup paperSize="8" scale="59" firstPageNumber="114" fitToHeight="0" orientation="landscape" useFirstPageNumber="1" r:id="rId1"/>
  <headerFooter alignWithMargins="0">
    <oddHeader>&amp;C&amp;"Times New Roman,обычный"&amp;16&amp;P</oddHeader>
    <firstHeader>&amp;C&amp;P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70" zoomScaleNormal="70" workbookViewId="0">
      <selection activeCell="B20" sqref="B20"/>
    </sheetView>
  </sheetViews>
  <sheetFormatPr defaultRowHeight="15" x14ac:dyDescent="0.25"/>
  <cols>
    <col min="1" max="1" width="16.28515625" bestFit="1" customWidth="1"/>
    <col min="2" max="2" width="132.42578125" customWidth="1"/>
    <col min="3" max="3" width="16.85546875" customWidth="1"/>
    <col min="4" max="4" width="16.7109375" bestFit="1" customWidth="1"/>
    <col min="5" max="5" width="19.42578125" bestFit="1" customWidth="1"/>
    <col min="6" max="6" width="18.42578125" customWidth="1"/>
    <col min="7" max="7" width="21.140625" customWidth="1"/>
    <col min="8" max="16" width="15.7109375" customWidth="1"/>
  </cols>
  <sheetData>
    <row r="1" spans="1:16" ht="42" customHeight="1" x14ac:dyDescent="0.25">
      <c r="A1" s="46" t="s">
        <v>44</v>
      </c>
      <c r="B1" s="35" t="s">
        <v>939</v>
      </c>
      <c r="C1" s="298">
        <f>SUM(C2,C7,C9,C26,C31,C34,C38,C46,C49,C54,C59,C65,C63,C57,C43,C36)</f>
        <v>48.39220000000001</v>
      </c>
      <c r="D1" s="298">
        <f>SUM(D2,D7,D9,D26,D31,D34,D38,D46,D49,D54,D59,D65,D63,D57,D43,D36)</f>
        <v>958696</v>
      </c>
      <c r="E1" s="298">
        <f t="shared" ref="E1:P1" si="0">SUM(E2,E7,E9,E26,E31,E34,E38,E46,E49,E54,E59,E65,E63,E57,E43,E36)</f>
        <v>599747</v>
      </c>
      <c r="F1" s="298">
        <f t="shared" si="0"/>
        <v>0</v>
      </c>
      <c r="G1" s="298">
        <f t="shared" si="0"/>
        <v>599747</v>
      </c>
      <c r="H1" s="298">
        <f t="shared" si="0"/>
        <v>0</v>
      </c>
      <c r="I1" s="298">
        <f t="shared" si="0"/>
        <v>206815</v>
      </c>
      <c r="J1" s="298">
        <f t="shared" si="0"/>
        <v>0</v>
      </c>
      <c r="K1" s="298">
        <f t="shared" si="0"/>
        <v>206815</v>
      </c>
      <c r="L1" s="298">
        <f t="shared" si="0"/>
        <v>0</v>
      </c>
      <c r="M1" s="298">
        <f t="shared" si="0"/>
        <v>152134</v>
      </c>
      <c r="N1" s="298">
        <f t="shared" si="0"/>
        <v>0</v>
      </c>
      <c r="O1" s="298">
        <f t="shared" si="0"/>
        <v>152134</v>
      </c>
      <c r="P1" s="298">
        <f t="shared" si="0"/>
        <v>0</v>
      </c>
    </row>
    <row r="2" spans="1:16" ht="15.75" x14ac:dyDescent="0.25">
      <c r="A2" s="29">
        <v>1</v>
      </c>
      <c r="B2" s="29" t="s">
        <v>46</v>
      </c>
      <c r="C2" s="31">
        <f>SUM(C3:C6)</f>
        <v>1.66</v>
      </c>
      <c r="D2" s="31">
        <f t="shared" ref="D2:P2" si="1">SUM(D3:D6)</f>
        <v>61000</v>
      </c>
      <c r="E2" s="31">
        <f t="shared" si="1"/>
        <v>26000</v>
      </c>
      <c r="F2" s="31">
        <f t="shared" si="1"/>
        <v>0</v>
      </c>
      <c r="G2" s="31">
        <f t="shared" si="1"/>
        <v>26000</v>
      </c>
      <c r="H2" s="31">
        <f t="shared" si="1"/>
        <v>0</v>
      </c>
      <c r="I2" s="31">
        <f t="shared" si="1"/>
        <v>0</v>
      </c>
      <c r="J2" s="31">
        <f t="shared" si="1"/>
        <v>0</v>
      </c>
      <c r="K2" s="31">
        <f t="shared" si="1"/>
        <v>0</v>
      </c>
      <c r="L2" s="31">
        <f t="shared" si="1"/>
        <v>0</v>
      </c>
      <c r="M2" s="31">
        <f t="shared" si="1"/>
        <v>35000</v>
      </c>
      <c r="N2" s="31">
        <f t="shared" si="1"/>
        <v>0</v>
      </c>
      <c r="O2" s="31">
        <f t="shared" si="1"/>
        <v>35000</v>
      </c>
      <c r="P2" s="31">
        <f t="shared" si="1"/>
        <v>0</v>
      </c>
    </row>
    <row r="3" spans="1:16" ht="15.75" x14ac:dyDescent="0.25">
      <c r="A3" s="56" t="s">
        <v>47</v>
      </c>
      <c r="B3" s="57" t="s">
        <v>48</v>
      </c>
      <c r="C3" s="58">
        <v>0</v>
      </c>
      <c r="D3" s="58">
        <f>E3+I3+M3</f>
        <v>26000</v>
      </c>
      <c r="E3" s="58">
        <f>SUM(F3:H3)</f>
        <v>26000</v>
      </c>
      <c r="F3" s="58">
        <v>0</v>
      </c>
      <c r="G3" s="58">
        <v>26000</v>
      </c>
      <c r="H3" s="59">
        <v>0</v>
      </c>
      <c r="I3" s="58">
        <f>SUM(J3:L3)</f>
        <v>0</v>
      </c>
      <c r="J3" s="59">
        <v>0</v>
      </c>
      <c r="K3" s="58">
        <v>0</v>
      </c>
      <c r="L3" s="58">
        <v>0</v>
      </c>
      <c r="M3" s="58">
        <f>SUM(N3:P3)</f>
        <v>0</v>
      </c>
      <c r="N3" s="59">
        <v>0</v>
      </c>
      <c r="O3" s="58">
        <v>0</v>
      </c>
      <c r="P3" s="58">
        <v>0</v>
      </c>
    </row>
    <row r="4" spans="1:16" ht="31.5" x14ac:dyDescent="0.25">
      <c r="A4" s="56" t="s">
        <v>803</v>
      </c>
      <c r="B4" s="63" t="s">
        <v>804</v>
      </c>
      <c r="C4" s="58">
        <v>1.66</v>
      </c>
      <c r="D4" s="58">
        <f>E4+I4+M4</f>
        <v>12000</v>
      </c>
      <c r="E4" s="58">
        <f>SUM(F4:H4)</f>
        <v>0</v>
      </c>
      <c r="F4" s="58">
        <v>0</v>
      </c>
      <c r="G4" s="58">
        <v>0</v>
      </c>
      <c r="H4" s="59">
        <v>0</v>
      </c>
      <c r="I4" s="58">
        <f>SUM(J4:L4)</f>
        <v>0</v>
      </c>
      <c r="J4" s="59">
        <v>0</v>
      </c>
      <c r="K4" s="58">
        <v>0</v>
      </c>
      <c r="L4" s="58">
        <v>0</v>
      </c>
      <c r="M4" s="58">
        <f>SUM(N4:P4)</f>
        <v>12000</v>
      </c>
      <c r="N4" s="58">
        <v>0</v>
      </c>
      <c r="O4" s="58">
        <v>12000</v>
      </c>
      <c r="P4" s="58">
        <v>0</v>
      </c>
    </row>
    <row r="5" spans="1:16" ht="31.5" x14ac:dyDescent="0.25">
      <c r="A5" s="56" t="s">
        <v>806</v>
      </c>
      <c r="B5" s="63" t="s">
        <v>807</v>
      </c>
      <c r="C5" s="58">
        <v>0</v>
      </c>
      <c r="D5" s="58">
        <f>E5+I5+M5</f>
        <v>13500</v>
      </c>
      <c r="E5" s="58">
        <f>SUM(F5:H5)</f>
        <v>0</v>
      </c>
      <c r="F5" s="58">
        <v>0</v>
      </c>
      <c r="G5" s="58">
        <v>0</v>
      </c>
      <c r="H5" s="59">
        <v>0</v>
      </c>
      <c r="I5" s="58">
        <f>SUM(J5:L5)</f>
        <v>0</v>
      </c>
      <c r="J5" s="59">
        <v>0</v>
      </c>
      <c r="K5" s="58">
        <v>0</v>
      </c>
      <c r="L5" s="58">
        <v>0</v>
      </c>
      <c r="M5" s="58">
        <f>SUM(N5:P5)</f>
        <v>13500</v>
      </c>
      <c r="N5" s="58">
        <v>0</v>
      </c>
      <c r="O5" s="58">
        <v>13500</v>
      </c>
      <c r="P5" s="58">
        <v>0</v>
      </c>
    </row>
    <row r="6" spans="1:16" ht="31.5" x14ac:dyDescent="0.25">
      <c r="A6" s="56" t="s">
        <v>809</v>
      </c>
      <c r="B6" s="63" t="s">
        <v>810</v>
      </c>
      <c r="C6" s="58">
        <v>0</v>
      </c>
      <c r="D6" s="58">
        <f>E6+I6+M6</f>
        <v>9500</v>
      </c>
      <c r="E6" s="58">
        <f>SUM(F6:H6)</f>
        <v>0</v>
      </c>
      <c r="F6" s="58">
        <v>0</v>
      </c>
      <c r="G6" s="58">
        <v>0</v>
      </c>
      <c r="H6" s="59">
        <v>0</v>
      </c>
      <c r="I6" s="58">
        <f>SUM(J6:L6)</f>
        <v>0</v>
      </c>
      <c r="J6" s="59">
        <v>0</v>
      </c>
      <c r="K6" s="58">
        <v>0</v>
      </c>
      <c r="L6" s="58">
        <v>0</v>
      </c>
      <c r="M6" s="58">
        <f>SUM(N6:P6)</f>
        <v>9500</v>
      </c>
      <c r="N6" s="58">
        <v>0</v>
      </c>
      <c r="O6" s="58">
        <v>9500</v>
      </c>
      <c r="P6" s="58">
        <v>0</v>
      </c>
    </row>
    <row r="7" spans="1:16" ht="15.75" x14ac:dyDescent="0.25">
      <c r="A7" s="29">
        <v>2</v>
      </c>
      <c r="B7" s="29" t="s">
        <v>110</v>
      </c>
      <c r="C7" s="31">
        <f>SUM(C8)</f>
        <v>1</v>
      </c>
      <c r="D7" s="31">
        <f t="shared" ref="D7:P7" si="2">SUM(D8)</f>
        <v>7000</v>
      </c>
      <c r="E7" s="31">
        <f t="shared" si="2"/>
        <v>0</v>
      </c>
      <c r="F7" s="31">
        <f t="shared" si="2"/>
        <v>0</v>
      </c>
      <c r="G7" s="31">
        <f t="shared" si="2"/>
        <v>0</v>
      </c>
      <c r="H7" s="31">
        <f t="shared" si="2"/>
        <v>0</v>
      </c>
      <c r="I7" s="31">
        <f t="shared" si="2"/>
        <v>7000</v>
      </c>
      <c r="J7" s="31">
        <f t="shared" si="2"/>
        <v>0</v>
      </c>
      <c r="K7" s="31">
        <f t="shared" si="2"/>
        <v>7000</v>
      </c>
      <c r="L7" s="31">
        <f t="shared" si="2"/>
        <v>0</v>
      </c>
      <c r="M7" s="31">
        <f t="shared" si="2"/>
        <v>0</v>
      </c>
      <c r="N7" s="31">
        <f t="shared" si="2"/>
        <v>0</v>
      </c>
      <c r="O7" s="31">
        <f t="shared" si="2"/>
        <v>0</v>
      </c>
      <c r="P7" s="31">
        <f t="shared" si="2"/>
        <v>0</v>
      </c>
    </row>
    <row r="8" spans="1:16" ht="15.75" x14ac:dyDescent="0.25">
      <c r="A8" s="73" t="s">
        <v>873</v>
      </c>
      <c r="B8" s="159" t="s">
        <v>762</v>
      </c>
      <c r="C8" s="58">
        <v>1</v>
      </c>
      <c r="D8" s="58">
        <f>E8+I8+M8</f>
        <v>7000</v>
      </c>
      <c r="E8" s="58">
        <v>0</v>
      </c>
      <c r="F8" s="58">
        <f>SUM(G8:H8)</f>
        <v>0</v>
      </c>
      <c r="G8" s="58">
        <v>0</v>
      </c>
      <c r="H8" s="58">
        <v>0</v>
      </c>
      <c r="I8" s="58">
        <f>SUM(J8:M8)</f>
        <v>7000</v>
      </c>
      <c r="J8" s="59">
        <v>0</v>
      </c>
      <c r="K8" s="144">
        <f>10000-3000</f>
        <v>7000</v>
      </c>
      <c r="L8" s="59">
        <v>0</v>
      </c>
      <c r="M8" s="58">
        <f>SUM(N8:P8)</f>
        <v>0</v>
      </c>
      <c r="N8" s="59">
        <v>0</v>
      </c>
      <c r="O8" s="58">
        <v>0</v>
      </c>
      <c r="P8" s="58">
        <v>0</v>
      </c>
    </row>
    <row r="9" spans="1:16" ht="15.75" x14ac:dyDescent="0.25">
      <c r="A9" s="29">
        <v>3</v>
      </c>
      <c r="B9" s="29" t="s">
        <v>128</v>
      </c>
      <c r="C9" s="31">
        <f>SUM(C10:C25)</f>
        <v>14.45</v>
      </c>
      <c r="D9" s="31">
        <f t="shared" ref="D9:P9" si="3">SUM(D10:D25)</f>
        <v>429847</v>
      </c>
      <c r="E9" s="31">
        <f t="shared" si="3"/>
        <v>306347</v>
      </c>
      <c r="F9" s="31">
        <f t="shared" si="3"/>
        <v>0</v>
      </c>
      <c r="G9" s="31">
        <f t="shared" si="3"/>
        <v>306347</v>
      </c>
      <c r="H9" s="31">
        <f t="shared" si="3"/>
        <v>0</v>
      </c>
      <c r="I9" s="31">
        <f t="shared" si="3"/>
        <v>123500</v>
      </c>
      <c r="J9" s="31">
        <f t="shared" si="3"/>
        <v>0</v>
      </c>
      <c r="K9" s="31">
        <f t="shared" si="3"/>
        <v>123500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1">
        <f t="shared" si="3"/>
        <v>0</v>
      </c>
      <c r="P9" s="31">
        <f t="shared" si="3"/>
        <v>0</v>
      </c>
    </row>
    <row r="10" spans="1:16" ht="15.75" x14ac:dyDescent="0.25">
      <c r="A10" s="56" t="s">
        <v>161</v>
      </c>
      <c r="B10" s="57" t="s">
        <v>162</v>
      </c>
      <c r="C10" s="58">
        <v>0</v>
      </c>
      <c r="D10" s="58">
        <f t="shared" ref="D10:D25" si="4">E10+I10+M10</f>
        <v>10000</v>
      </c>
      <c r="E10" s="58">
        <f t="shared" ref="E10:E20" si="5">SUM(F10:H10)</f>
        <v>10000</v>
      </c>
      <c r="F10" s="58">
        <v>0</v>
      </c>
      <c r="G10" s="58">
        <v>10000</v>
      </c>
      <c r="H10" s="59">
        <v>0</v>
      </c>
      <c r="I10" s="58">
        <f t="shared" ref="I10:I20" si="6">SUM(J10:L10)</f>
        <v>0</v>
      </c>
      <c r="J10" s="59">
        <v>0</v>
      </c>
      <c r="K10" s="58">
        <v>0</v>
      </c>
      <c r="L10" s="58">
        <v>0</v>
      </c>
      <c r="M10" s="58">
        <f t="shared" ref="M10:M25" si="7">SUM(N10:P10)</f>
        <v>0</v>
      </c>
      <c r="N10" s="59">
        <v>0</v>
      </c>
      <c r="O10" s="58">
        <v>0</v>
      </c>
      <c r="P10" s="58">
        <v>0</v>
      </c>
    </row>
    <row r="11" spans="1:16" ht="15.75" x14ac:dyDescent="0.25">
      <c r="A11" s="56" t="s">
        <v>173</v>
      </c>
      <c r="B11" s="63" t="s">
        <v>174</v>
      </c>
      <c r="C11" s="58">
        <v>1.85</v>
      </c>
      <c r="D11" s="58">
        <f t="shared" si="4"/>
        <v>10347</v>
      </c>
      <c r="E11" s="58">
        <f t="shared" si="5"/>
        <v>10347</v>
      </c>
      <c r="F11" s="58">
        <v>0</v>
      </c>
      <c r="G11" s="58">
        <v>10347</v>
      </c>
      <c r="H11" s="59">
        <v>0</v>
      </c>
      <c r="I11" s="58">
        <f t="shared" si="6"/>
        <v>0</v>
      </c>
      <c r="J11" s="59">
        <v>0</v>
      </c>
      <c r="K11" s="58">
        <v>0</v>
      </c>
      <c r="L11" s="58">
        <v>0</v>
      </c>
      <c r="M11" s="58">
        <f t="shared" si="7"/>
        <v>0</v>
      </c>
      <c r="N11" s="59">
        <v>0</v>
      </c>
      <c r="O11" s="58">
        <v>0</v>
      </c>
      <c r="P11" s="58">
        <v>0</v>
      </c>
    </row>
    <row r="12" spans="1:16" ht="31.5" x14ac:dyDescent="0.25">
      <c r="A12" s="56" t="s">
        <v>199</v>
      </c>
      <c r="B12" s="159" t="s">
        <v>200</v>
      </c>
      <c r="C12" s="58">
        <v>2.6</v>
      </c>
      <c r="D12" s="58">
        <f t="shared" si="4"/>
        <v>6000</v>
      </c>
      <c r="E12" s="58">
        <f t="shared" si="5"/>
        <v>6000</v>
      </c>
      <c r="F12" s="58">
        <v>0</v>
      </c>
      <c r="G12" s="58">
        <v>6000</v>
      </c>
      <c r="H12" s="59">
        <v>0</v>
      </c>
      <c r="I12" s="58">
        <f t="shared" si="6"/>
        <v>0</v>
      </c>
      <c r="J12" s="59">
        <v>0</v>
      </c>
      <c r="K12" s="58">
        <v>0</v>
      </c>
      <c r="L12" s="58">
        <v>0</v>
      </c>
      <c r="M12" s="58">
        <f t="shared" si="7"/>
        <v>0</v>
      </c>
      <c r="N12" s="59">
        <v>0</v>
      </c>
      <c r="O12" s="58">
        <v>0</v>
      </c>
      <c r="P12" s="58">
        <v>0</v>
      </c>
    </row>
    <row r="13" spans="1:16" ht="15.75" x14ac:dyDescent="0.25">
      <c r="A13" s="56" t="s">
        <v>203</v>
      </c>
      <c r="B13" s="57" t="s">
        <v>204</v>
      </c>
      <c r="C13" s="58">
        <v>6</v>
      </c>
      <c r="D13" s="58">
        <f t="shared" si="4"/>
        <v>50500</v>
      </c>
      <c r="E13" s="58">
        <f t="shared" si="5"/>
        <v>35000</v>
      </c>
      <c r="F13" s="58">
        <v>0</v>
      </c>
      <c r="G13" s="58">
        <v>35000</v>
      </c>
      <c r="H13" s="59">
        <v>0</v>
      </c>
      <c r="I13" s="58">
        <f t="shared" si="6"/>
        <v>15500</v>
      </c>
      <c r="J13" s="59">
        <v>0</v>
      </c>
      <c r="K13" s="58">
        <f>50500-G13</f>
        <v>15500</v>
      </c>
      <c r="L13" s="59"/>
      <c r="M13" s="58">
        <f t="shared" si="7"/>
        <v>0</v>
      </c>
      <c r="N13" s="59">
        <v>0</v>
      </c>
      <c r="O13" s="58">
        <v>0</v>
      </c>
      <c r="P13" s="58">
        <v>0</v>
      </c>
    </row>
    <row r="14" spans="1:16" ht="15.75" x14ac:dyDescent="0.25">
      <c r="A14" s="56" t="s">
        <v>209</v>
      </c>
      <c r="B14" s="57" t="s">
        <v>210</v>
      </c>
      <c r="C14" s="58">
        <v>4</v>
      </c>
      <c r="D14" s="58">
        <f t="shared" si="4"/>
        <v>38000</v>
      </c>
      <c r="E14" s="58">
        <f t="shared" si="5"/>
        <v>13000</v>
      </c>
      <c r="F14" s="58">
        <v>0</v>
      </c>
      <c r="G14" s="58">
        <v>13000</v>
      </c>
      <c r="H14" s="59">
        <v>0</v>
      </c>
      <c r="I14" s="58">
        <f t="shared" si="6"/>
        <v>25000</v>
      </c>
      <c r="J14" s="59">
        <v>0</v>
      </c>
      <c r="K14" s="58">
        <f>38000-G14</f>
        <v>25000</v>
      </c>
      <c r="L14" s="59"/>
      <c r="M14" s="58">
        <f t="shared" si="7"/>
        <v>0</v>
      </c>
      <c r="N14" s="59">
        <v>0</v>
      </c>
      <c r="O14" s="58">
        <v>0</v>
      </c>
      <c r="P14" s="58">
        <v>0</v>
      </c>
    </row>
    <row r="15" spans="1:16" ht="15.75" x14ac:dyDescent="0.25">
      <c r="A15" s="56" t="s">
        <v>212</v>
      </c>
      <c r="B15" s="57" t="s">
        <v>213</v>
      </c>
      <c r="C15" s="58">
        <v>0</v>
      </c>
      <c r="D15" s="58">
        <f t="shared" si="4"/>
        <v>100000</v>
      </c>
      <c r="E15" s="58">
        <f t="shared" si="5"/>
        <v>45000</v>
      </c>
      <c r="F15" s="58">
        <v>0</v>
      </c>
      <c r="G15" s="58">
        <v>45000</v>
      </c>
      <c r="H15" s="58">
        <v>0</v>
      </c>
      <c r="I15" s="58">
        <f t="shared" si="6"/>
        <v>55000</v>
      </c>
      <c r="J15" s="58">
        <v>0</v>
      </c>
      <c r="K15" s="58">
        <f>100000-G15</f>
        <v>55000</v>
      </c>
      <c r="L15" s="58"/>
      <c r="M15" s="58">
        <f t="shared" si="7"/>
        <v>0</v>
      </c>
      <c r="N15" s="59">
        <v>0</v>
      </c>
      <c r="O15" s="58">
        <v>0</v>
      </c>
      <c r="P15" s="58">
        <v>0</v>
      </c>
    </row>
    <row r="16" spans="1:16" ht="31.5" x14ac:dyDescent="0.25">
      <c r="A16" s="56" t="s">
        <v>221</v>
      </c>
      <c r="B16" s="63" t="s">
        <v>870</v>
      </c>
      <c r="C16" s="58">
        <v>0</v>
      </c>
      <c r="D16" s="58">
        <f t="shared" si="4"/>
        <v>30000</v>
      </c>
      <c r="E16" s="58">
        <f t="shared" si="5"/>
        <v>30000</v>
      </c>
      <c r="F16" s="58">
        <v>0</v>
      </c>
      <c r="G16" s="58">
        <v>30000</v>
      </c>
      <c r="H16" s="59">
        <v>0</v>
      </c>
      <c r="I16" s="58">
        <f t="shared" si="6"/>
        <v>0</v>
      </c>
      <c r="J16" s="59">
        <v>0</v>
      </c>
      <c r="K16" s="58">
        <v>0</v>
      </c>
      <c r="L16" s="58">
        <v>0</v>
      </c>
      <c r="M16" s="58">
        <f t="shared" si="7"/>
        <v>0</v>
      </c>
      <c r="N16" s="59">
        <v>0</v>
      </c>
      <c r="O16" s="58">
        <v>0</v>
      </c>
      <c r="P16" s="58">
        <v>0</v>
      </c>
    </row>
    <row r="17" spans="1:16" ht="31.5" x14ac:dyDescent="0.25">
      <c r="A17" s="56" t="s">
        <v>225</v>
      </c>
      <c r="B17" s="63" t="s">
        <v>871</v>
      </c>
      <c r="C17" s="58">
        <v>0</v>
      </c>
      <c r="D17" s="58">
        <f t="shared" si="4"/>
        <v>35000</v>
      </c>
      <c r="E17" s="58">
        <f t="shared" si="5"/>
        <v>35000</v>
      </c>
      <c r="F17" s="58">
        <v>0</v>
      </c>
      <c r="G17" s="58">
        <v>35000</v>
      </c>
      <c r="H17" s="59">
        <v>0</v>
      </c>
      <c r="I17" s="58">
        <f t="shared" si="6"/>
        <v>0</v>
      </c>
      <c r="J17" s="59">
        <v>0</v>
      </c>
      <c r="K17" s="58">
        <v>0</v>
      </c>
      <c r="L17" s="58">
        <v>0</v>
      </c>
      <c r="M17" s="58">
        <f t="shared" si="7"/>
        <v>0</v>
      </c>
      <c r="N17" s="59">
        <v>0</v>
      </c>
      <c r="O17" s="58">
        <v>0</v>
      </c>
      <c r="P17" s="58">
        <v>0</v>
      </c>
    </row>
    <row r="18" spans="1:16" ht="31.5" x14ac:dyDescent="0.25">
      <c r="A18" s="56" t="s">
        <v>227</v>
      </c>
      <c r="B18" s="63" t="s">
        <v>228</v>
      </c>
      <c r="C18" s="58">
        <v>0</v>
      </c>
      <c r="D18" s="58">
        <f t="shared" si="4"/>
        <v>17000</v>
      </c>
      <c r="E18" s="58">
        <f t="shared" si="5"/>
        <v>17000</v>
      </c>
      <c r="F18" s="58">
        <v>0</v>
      </c>
      <c r="G18" s="58">
        <v>17000</v>
      </c>
      <c r="H18" s="59">
        <v>0</v>
      </c>
      <c r="I18" s="58">
        <f t="shared" si="6"/>
        <v>0</v>
      </c>
      <c r="J18" s="59">
        <v>0</v>
      </c>
      <c r="K18" s="58">
        <v>0</v>
      </c>
      <c r="L18" s="58">
        <v>0</v>
      </c>
      <c r="M18" s="58">
        <f t="shared" si="7"/>
        <v>0</v>
      </c>
      <c r="N18" s="59">
        <v>0</v>
      </c>
      <c r="O18" s="58">
        <v>0</v>
      </c>
      <c r="P18" s="58">
        <v>0</v>
      </c>
    </row>
    <row r="19" spans="1:16" ht="31.5" x14ac:dyDescent="0.25">
      <c r="A19" s="56" t="s">
        <v>230</v>
      </c>
      <c r="B19" s="63" t="s">
        <v>231</v>
      </c>
      <c r="C19" s="58">
        <v>0</v>
      </c>
      <c r="D19" s="58">
        <f t="shared" si="4"/>
        <v>35000</v>
      </c>
      <c r="E19" s="58">
        <f t="shared" si="5"/>
        <v>35000</v>
      </c>
      <c r="F19" s="58">
        <v>0</v>
      </c>
      <c r="G19" s="58">
        <v>35000</v>
      </c>
      <c r="H19" s="59">
        <v>0</v>
      </c>
      <c r="I19" s="58">
        <f t="shared" si="6"/>
        <v>0</v>
      </c>
      <c r="J19" s="59">
        <v>0</v>
      </c>
      <c r="K19" s="58">
        <v>0</v>
      </c>
      <c r="L19" s="58">
        <v>0</v>
      </c>
      <c r="M19" s="58">
        <f t="shared" si="7"/>
        <v>0</v>
      </c>
      <c r="N19" s="59">
        <v>0</v>
      </c>
      <c r="O19" s="58">
        <v>0</v>
      </c>
      <c r="P19" s="58">
        <v>0</v>
      </c>
    </row>
    <row r="20" spans="1:16" ht="31.5" x14ac:dyDescent="0.25">
      <c r="A20" s="56" t="s">
        <v>232</v>
      </c>
      <c r="B20" s="63" t="s">
        <v>934</v>
      </c>
      <c r="C20" s="58">
        <v>0</v>
      </c>
      <c r="D20" s="58">
        <f t="shared" si="4"/>
        <v>70000</v>
      </c>
      <c r="E20" s="58">
        <f t="shared" si="5"/>
        <v>70000</v>
      </c>
      <c r="F20" s="58">
        <v>0</v>
      </c>
      <c r="G20" s="58">
        <v>70000</v>
      </c>
      <c r="H20" s="59">
        <v>0</v>
      </c>
      <c r="I20" s="58">
        <f t="shared" si="6"/>
        <v>0</v>
      </c>
      <c r="J20" s="59">
        <v>0</v>
      </c>
      <c r="K20" s="58">
        <v>0</v>
      </c>
      <c r="L20" s="58">
        <v>0</v>
      </c>
      <c r="M20" s="58">
        <f t="shared" si="7"/>
        <v>0</v>
      </c>
      <c r="N20" s="59">
        <v>0</v>
      </c>
      <c r="O20" s="58">
        <v>0</v>
      </c>
      <c r="P20" s="58">
        <v>0</v>
      </c>
    </row>
    <row r="21" spans="1:16" ht="15.75" x14ac:dyDescent="0.25">
      <c r="A21" s="56" t="s">
        <v>875</v>
      </c>
      <c r="B21" s="63" t="s">
        <v>765</v>
      </c>
      <c r="C21" s="58">
        <v>0</v>
      </c>
      <c r="D21" s="58">
        <f t="shared" si="4"/>
        <v>5000</v>
      </c>
      <c r="E21" s="58">
        <v>0</v>
      </c>
      <c r="F21" s="58">
        <f>SUM(G21:H21)</f>
        <v>0</v>
      </c>
      <c r="G21" s="58">
        <v>0</v>
      </c>
      <c r="H21" s="59">
        <v>0</v>
      </c>
      <c r="I21" s="58">
        <f>SUM(J21:M21)</f>
        <v>5000</v>
      </c>
      <c r="J21" s="59">
        <v>0</v>
      </c>
      <c r="K21" s="58">
        <v>5000</v>
      </c>
      <c r="L21" s="59">
        <v>0</v>
      </c>
      <c r="M21" s="58">
        <f t="shared" si="7"/>
        <v>0</v>
      </c>
      <c r="N21" s="59">
        <v>0</v>
      </c>
      <c r="O21" s="58">
        <v>0</v>
      </c>
      <c r="P21" s="58">
        <v>0</v>
      </c>
    </row>
    <row r="22" spans="1:16" ht="15.75" x14ac:dyDescent="0.25">
      <c r="A22" s="56" t="s">
        <v>875</v>
      </c>
      <c r="B22" s="63" t="s">
        <v>915</v>
      </c>
      <c r="C22" s="58">
        <v>0</v>
      </c>
      <c r="D22" s="58">
        <f t="shared" si="4"/>
        <v>9000</v>
      </c>
      <c r="E22" s="58">
        <v>0</v>
      </c>
      <c r="F22" s="58">
        <f>SUM(G22:H22)</f>
        <v>0</v>
      </c>
      <c r="G22" s="58">
        <v>0</v>
      </c>
      <c r="H22" s="59">
        <v>0</v>
      </c>
      <c r="I22" s="58">
        <f>SUM(J22:M22)</f>
        <v>9000</v>
      </c>
      <c r="J22" s="59">
        <v>0</v>
      </c>
      <c r="K22" s="58">
        <v>9000</v>
      </c>
      <c r="L22" s="59">
        <v>0</v>
      </c>
      <c r="M22" s="58">
        <f t="shared" si="7"/>
        <v>0</v>
      </c>
      <c r="N22" s="59">
        <v>0</v>
      </c>
      <c r="O22" s="58">
        <v>0</v>
      </c>
      <c r="P22" s="58">
        <v>0</v>
      </c>
    </row>
    <row r="23" spans="1:16" ht="15.75" x14ac:dyDescent="0.25">
      <c r="A23" s="56" t="s">
        <v>876</v>
      </c>
      <c r="B23" s="63" t="s">
        <v>766</v>
      </c>
      <c r="C23" s="58">
        <v>0</v>
      </c>
      <c r="D23" s="58">
        <f t="shared" si="4"/>
        <v>5000</v>
      </c>
      <c r="E23" s="58">
        <v>0</v>
      </c>
      <c r="F23" s="58">
        <f>SUM(G23:H23)</f>
        <v>0</v>
      </c>
      <c r="G23" s="58">
        <v>0</v>
      </c>
      <c r="H23" s="59">
        <v>0</v>
      </c>
      <c r="I23" s="58">
        <f>SUM(J23:M23)</f>
        <v>5000</v>
      </c>
      <c r="J23" s="59">
        <v>0</v>
      </c>
      <c r="K23" s="58">
        <v>5000</v>
      </c>
      <c r="L23" s="59">
        <v>0</v>
      </c>
      <c r="M23" s="58">
        <f t="shared" si="7"/>
        <v>0</v>
      </c>
      <c r="N23" s="59">
        <v>0</v>
      </c>
      <c r="O23" s="58">
        <v>0</v>
      </c>
      <c r="P23" s="58">
        <v>0</v>
      </c>
    </row>
    <row r="24" spans="1:16" ht="15.75" x14ac:dyDescent="0.25">
      <c r="A24" s="56" t="s">
        <v>877</v>
      </c>
      <c r="B24" s="63" t="s">
        <v>767</v>
      </c>
      <c r="C24" s="58">
        <v>0</v>
      </c>
      <c r="D24" s="58">
        <f t="shared" si="4"/>
        <v>5000</v>
      </c>
      <c r="E24" s="58">
        <v>0</v>
      </c>
      <c r="F24" s="58">
        <f>SUM(G24:H24)</f>
        <v>0</v>
      </c>
      <c r="G24" s="58">
        <v>0</v>
      </c>
      <c r="H24" s="59">
        <v>0</v>
      </c>
      <c r="I24" s="58">
        <f>SUM(J24:M24)</f>
        <v>5000</v>
      </c>
      <c r="J24" s="59">
        <v>0</v>
      </c>
      <c r="K24" s="58">
        <v>5000</v>
      </c>
      <c r="L24" s="59">
        <v>0</v>
      </c>
      <c r="M24" s="58">
        <f t="shared" si="7"/>
        <v>0</v>
      </c>
      <c r="N24" s="59">
        <v>0</v>
      </c>
      <c r="O24" s="58">
        <v>0</v>
      </c>
      <c r="P24" s="58">
        <v>0</v>
      </c>
    </row>
    <row r="25" spans="1:16" ht="15.75" x14ac:dyDescent="0.25">
      <c r="A25" s="56" t="s">
        <v>878</v>
      </c>
      <c r="B25" s="159" t="s">
        <v>768</v>
      </c>
      <c r="C25" s="58">
        <v>0</v>
      </c>
      <c r="D25" s="58">
        <f t="shared" si="4"/>
        <v>4000</v>
      </c>
      <c r="E25" s="58">
        <v>0</v>
      </c>
      <c r="F25" s="58">
        <f>SUM(G25:H25)</f>
        <v>0</v>
      </c>
      <c r="G25" s="58">
        <v>0</v>
      </c>
      <c r="H25" s="59">
        <v>0</v>
      </c>
      <c r="I25" s="58">
        <f>SUM(J25:M25)</f>
        <v>4000</v>
      </c>
      <c r="J25" s="59">
        <v>0</v>
      </c>
      <c r="K25" s="58">
        <v>4000</v>
      </c>
      <c r="L25" s="59">
        <v>0</v>
      </c>
      <c r="M25" s="58">
        <f t="shared" si="7"/>
        <v>0</v>
      </c>
      <c r="N25" s="59">
        <v>0</v>
      </c>
      <c r="O25" s="58">
        <v>0</v>
      </c>
      <c r="P25" s="58">
        <v>0</v>
      </c>
    </row>
    <row r="26" spans="1:16" ht="15.75" x14ac:dyDescent="0.25">
      <c r="A26" s="29">
        <v>5</v>
      </c>
      <c r="B26" s="29" t="s">
        <v>245</v>
      </c>
      <c r="C26" s="31">
        <f>SUM(C27:C30)</f>
        <v>4</v>
      </c>
      <c r="D26" s="31">
        <f t="shared" ref="D26:P26" si="8">SUM(D27:D30)</f>
        <v>38500</v>
      </c>
      <c r="E26" s="31">
        <f t="shared" si="8"/>
        <v>5000</v>
      </c>
      <c r="F26" s="31">
        <f t="shared" si="8"/>
        <v>0</v>
      </c>
      <c r="G26" s="31">
        <f t="shared" si="8"/>
        <v>5000</v>
      </c>
      <c r="H26" s="31">
        <f t="shared" si="8"/>
        <v>0</v>
      </c>
      <c r="I26" s="31">
        <f t="shared" si="8"/>
        <v>33500</v>
      </c>
      <c r="J26" s="31">
        <f t="shared" si="8"/>
        <v>0</v>
      </c>
      <c r="K26" s="31">
        <f t="shared" si="8"/>
        <v>33500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0</v>
      </c>
    </row>
    <row r="27" spans="1:16" ht="15.75" x14ac:dyDescent="0.25">
      <c r="A27" s="98" t="s">
        <v>246</v>
      </c>
      <c r="B27" s="63" t="s">
        <v>247</v>
      </c>
      <c r="C27" s="58">
        <v>4</v>
      </c>
      <c r="D27" s="58">
        <f>E27+I27+M27</f>
        <v>5000</v>
      </c>
      <c r="E27" s="58">
        <f>SUM(F27:H27)</f>
        <v>5000</v>
      </c>
      <c r="F27" s="58">
        <v>0</v>
      </c>
      <c r="G27" s="58">
        <f>5000</f>
        <v>5000</v>
      </c>
      <c r="H27" s="59">
        <v>0</v>
      </c>
      <c r="I27" s="58">
        <f>SUM(J27:L27)</f>
        <v>0</v>
      </c>
      <c r="J27" s="59">
        <v>0</v>
      </c>
      <c r="K27" s="58">
        <v>0</v>
      </c>
      <c r="L27" s="58">
        <v>0</v>
      </c>
      <c r="M27" s="58">
        <f>SUM(N27:P27)</f>
        <v>0</v>
      </c>
      <c r="N27" s="59">
        <v>0</v>
      </c>
      <c r="O27" s="58">
        <v>0</v>
      </c>
      <c r="P27" s="58">
        <v>0</v>
      </c>
    </row>
    <row r="28" spans="1:16" ht="15.75" x14ac:dyDescent="0.25">
      <c r="A28" s="98" t="s">
        <v>535</v>
      </c>
      <c r="B28" s="63" t="s">
        <v>769</v>
      </c>
      <c r="C28" s="58">
        <v>0</v>
      </c>
      <c r="D28" s="58">
        <f>E28+I28+M28</f>
        <v>17500</v>
      </c>
      <c r="E28" s="58">
        <f>SUM(F28:H28)</f>
        <v>0</v>
      </c>
      <c r="F28" s="58">
        <v>0</v>
      </c>
      <c r="G28" s="58">
        <v>0</v>
      </c>
      <c r="H28" s="59">
        <v>0</v>
      </c>
      <c r="I28" s="58">
        <f>SUM(J28:L28)</f>
        <v>17500</v>
      </c>
      <c r="J28" s="59">
        <v>0</v>
      </c>
      <c r="K28" s="58">
        <v>17500</v>
      </c>
      <c r="L28" s="58">
        <v>0</v>
      </c>
      <c r="M28" s="58">
        <f>SUM(N28:P28)</f>
        <v>0</v>
      </c>
      <c r="N28" s="59">
        <v>0</v>
      </c>
      <c r="O28" s="58">
        <v>0</v>
      </c>
      <c r="P28" s="58">
        <v>0</v>
      </c>
    </row>
    <row r="29" spans="1:16" ht="15.75" x14ac:dyDescent="0.25">
      <c r="A29" s="98" t="s">
        <v>537</v>
      </c>
      <c r="B29" s="63" t="s">
        <v>770</v>
      </c>
      <c r="C29" s="58">
        <v>0</v>
      </c>
      <c r="D29" s="58">
        <f>E29+I29+M29</f>
        <v>10000</v>
      </c>
      <c r="E29" s="58">
        <f>SUM(F29:H29)</f>
        <v>0</v>
      </c>
      <c r="F29" s="58">
        <v>0</v>
      </c>
      <c r="G29" s="58">
        <v>0</v>
      </c>
      <c r="H29" s="59">
        <v>0</v>
      </c>
      <c r="I29" s="58">
        <f>SUM(J29:L29)</f>
        <v>10000</v>
      </c>
      <c r="J29" s="59">
        <v>0</v>
      </c>
      <c r="K29" s="58">
        <v>10000</v>
      </c>
      <c r="L29" s="58">
        <v>0</v>
      </c>
      <c r="M29" s="58">
        <f>SUM(N29:P29)</f>
        <v>0</v>
      </c>
      <c r="N29" s="59">
        <v>0</v>
      </c>
      <c r="O29" s="58">
        <v>0</v>
      </c>
      <c r="P29" s="58">
        <v>0</v>
      </c>
    </row>
    <row r="30" spans="1:16" ht="15.75" x14ac:dyDescent="0.25">
      <c r="A30" s="98" t="s">
        <v>539</v>
      </c>
      <c r="B30" s="63" t="s">
        <v>771</v>
      </c>
      <c r="C30" s="58">
        <v>0</v>
      </c>
      <c r="D30" s="58">
        <f>E30+I30+M30</f>
        <v>6000</v>
      </c>
      <c r="E30" s="58">
        <f>SUM(F30:H30)</f>
        <v>0</v>
      </c>
      <c r="F30" s="58">
        <v>0</v>
      </c>
      <c r="G30" s="58">
        <v>0</v>
      </c>
      <c r="H30" s="59">
        <v>0</v>
      </c>
      <c r="I30" s="58">
        <f>SUM(J30:L30)</f>
        <v>6000</v>
      </c>
      <c r="J30" s="59">
        <v>0</v>
      </c>
      <c r="K30" s="58">
        <v>6000</v>
      </c>
      <c r="L30" s="58">
        <v>0</v>
      </c>
      <c r="M30" s="58">
        <f>SUM(N30:P30)</f>
        <v>0</v>
      </c>
      <c r="N30" s="59">
        <v>0</v>
      </c>
      <c r="O30" s="58">
        <v>0</v>
      </c>
      <c r="P30" s="58">
        <v>0</v>
      </c>
    </row>
    <row r="31" spans="1:16" ht="15.75" x14ac:dyDescent="0.25">
      <c r="A31" s="29">
        <v>6</v>
      </c>
      <c r="B31" s="29" t="s">
        <v>253</v>
      </c>
      <c r="C31" s="31">
        <f>SUM(C32:C33)</f>
        <v>2.4079999999999999</v>
      </c>
      <c r="D31" s="31">
        <f t="shared" ref="D31:P31" si="9">SUM(D32:D33)</f>
        <v>11100</v>
      </c>
      <c r="E31" s="31">
        <f t="shared" si="9"/>
        <v>7100</v>
      </c>
      <c r="F31" s="31">
        <f t="shared" si="9"/>
        <v>0</v>
      </c>
      <c r="G31" s="31">
        <f t="shared" si="9"/>
        <v>7100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4000</v>
      </c>
      <c r="N31" s="31">
        <f t="shared" si="9"/>
        <v>0</v>
      </c>
      <c r="O31" s="31">
        <f t="shared" si="9"/>
        <v>4000</v>
      </c>
      <c r="P31" s="31">
        <f t="shared" si="9"/>
        <v>0</v>
      </c>
    </row>
    <row r="32" spans="1:16" ht="15.75" x14ac:dyDescent="0.25">
      <c r="A32" s="99" t="s">
        <v>254</v>
      </c>
      <c r="B32" s="57" t="s">
        <v>255</v>
      </c>
      <c r="C32" s="58">
        <v>1.8080000000000001</v>
      </c>
      <c r="D32" s="58">
        <f>E32+I32+M32</f>
        <v>7100</v>
      </c>
      <c r="E32" s="58">
        <f>SUM(F32:H32)</f>
        <v>7100</v>
      </c>
      <c r="F32" s="58">
        <v>0</v>
      </c>
      <c r="G32" s="58">
        <v>7100</v>
      </c>
      <c r="H32" s="58">
        <v>0</v>
      </c>
      <c r="I32" s="58">
        <f>SUM(J32:L32)</f>
        <v>0</v>
      </c>
      <c r="J32" s="59">
        <v>0</v>
      </c>
      <c r="K32" s="58">
        <v>0</v>
      </c>
      <c r="L32" s="58">
        <v>0</v>
      </c>
      <c r="M32" s="58">
        <f>SUM(N32:P32)</f>
        <v>0</v>
      </c>
      <c r="N32" s="59">
        <v>0</v>
      </c>
      <c r="O32" s="58">
        <v>0</v>
      </c>
      <c r="P32" s="58">
        <v>0</v>
      </c>
    </row>
    <row r="33" spans="1:16" ht="15.75" x14ac:dyDescent="0.25">
      <c r="A33" s="99" t="s">
        <v>729</v>
      </c>
      <c r="B33" s="63" t="s">
        <v>826</v>
      </c>
      <c r="C33" s="58">
        <v>0.6</v>
      </c>
      <c r="D33" s="58">
        <f>E33+I33+M33</f>
        <v>4000</v>
      </c>
      <c r="E33" s="58">
        <f>SUM(F33:H33)</f>
        <v>0</v>
      </c>
      <c r="F33" s="58">
        <v>0</v>
      </c>
      <c r="G33" s="58">
        <v>0</v>
      </c>
      <c r="H33" s="59">
        <v>0</v>
      </c>
      <c r="I33" s="58">
        <f>SUM(J33:L33)</f>
        <v>0</v>
      </c>
      <c r="J33" s="59">
        <v>0</v>
      </c>
      <c r="K33" s="58">
        <v>0</v>
      </c>
      <c r="L33" s="58">
        <v>0</v>
      </c>
      <c r="M33" s="58">
        <f>SUM(N33:P33)</f>
        <v>4000</v>
      </c>
      <c r="N33" s="58">
        <v>0</v>
      </c>
      <c r="O33" s="58">
        <v>4000</v>
      </c>
      <c r="P33" s="58">
        <v>0</v>
      </c>
    </row>
    <row r="34" spans="1:16" ht="15.75" x14ac:dyDescent="0.25">
      <c r="A34" s="29">
        <v>7</v>
      </c>
      <c r="B34" s="29" t="s">
        <v>257</v>
      </c>
      <c r="C34" s="31">
        <f>SUM(C35)</f>
        <v>4.3330000000000002</v>
      </c>
      <c r="D34" s="31">
        <f t="shared" ref="D34:P34" si="10">SUM(D35)</f>
        <v>11300</v>
      </c>
      <c r="E34" s="31">
        <f t="shared" si="10"/>
        <v>11300</v>
      </c>
      <c r="F34" s="31">
        <f t="shared" si="10"/>
        <v>0</v>
      </c>
      <c r="G34" s="31">
        <f t="shared" si="10"/>
        <v>11300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31">
        <f t="shared" si="10"/>
        <v>0</v>
      </c>
    </row>
    <row r="35" spans="1:16" ht="15.75" x14ac:dyDescent="0.25">
      <c r="A35" s="99" t="s">
        <v>258</v>
      </c>
      <c r="B35" s="57" t="s">
        <v>259</v>
      </c>
      <c r="C35" s="58">
        <v>4.3330000000000002</v>
      </c>
      <c r="D35" s="58">
        <f>E35+I35+M35</f>
        <v>11300</v>
      </c>
      <c r="E35" s="58">
        <f>SUM(F35:H35)</f>
        <v>11300</v>
      </c>
      <c r="F35" s="58">
        <v>0</v>
      </c>
      <c r="G35" s="58">
        <v>11300</v>
      </c>
      <c r="H35" s="58">
        <v>0</v>
      </c>
      <c r="I35" s="58">
        <f>SUM(J35:L35)</f>
        <v>0</v>
      </c>
      <c r="J35" s="59">
        <v>0</v>
      </c>
      <c r="K35" s="58">
        <v>0</v>
      </c>
      <c r="L35" s="58">
        <v>0</v>
      </c>
      <c r="M35" s="58">
        <f>SUM(N35:P35)</f>
        <v>0</v>
      </c>
      <c r="N35" s="59">
        <v>0</v>
      </c>
      <c r="O35" s="58">
        <v>0</v>
      </c>
      <c r="P35" s="58">
        <v>0</v>
      </c>
    </row>
    <row r="36" spans="1:16" ht="15.75" x14ac:dyDescent="0.25">
      <c r="A36" s="101" t="s">
        <v>270</v>
      </c>
      <c r="B36" s="29" t="s">
        <v>271</v>
      </c>
      <c r="C36" s="31">
        <f t="shared" ref="C36:P36" si="11">C37</f>
        <v>0</v>
      </c>
      <c r="D36" s="31">
        <f t="shared" si="11"/>
        <v>35000</v>
      </c>
      <c r="E36" s="31">
        <f t="shared" si="11"/>
        <v>35000</v>
      </c>
      <c r="F36" s="31">
        <f t="shared" si="11"/>
        <v>0</v>
      </c>
      <c r="G36" s="31">
        <f t="shared" si="11"/>
        <v>35000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1"/>
        <v>0</v>
      </c>
      <c r="P36" s="31">
        <f t="shared" si="11"/>
        <v>0</v>
      </c>
    </row>
    <row r="37" spans="1:16" ht="31.5" x14ac:dyDescent="0.25">
      <c r="A37" s="56" t="s">
        <v>272</v>
      </c>
      <c r="B37" s="63" t="s">
        <v>273</v>
      </c>
      <c r="C37" s="58">
        <v>0</v>
      </c>
      <c r="D37" s="58">
        <f>E37+I37+M37</f>
        <v>35000</v>
      </c>
      <c r="E37" s="58">
        <f>SUM(F37:H37)</f>
        <v>35000</v>
      </c>
      <c r="F37" s="58">
        <v>0</v>
      </c>
      <c r="G37" s="58">
        <v>35000</v>
      </c>
      <c r="H37" s="59">
        <v>0</v>
      </c>
      <c r="I37" s="58">
        <f>SUM(J37:L37)</f>
        <v>0</v>
      </c>
      <c r="J37" s="59">
        <v>0</v>
      </c>
      <c r="K37" s="58">
        <v>0</v>
      </c>
      <c r="L37" s="58">
        <v>0</v>
      </c>
      <c r="M37" s="58">
        <f>SUM(N37:P37)</f>
        <v>0</v>
      </c>
      <c r="N37" s="59">
        <v>0</v>
      </c>
      <c r="O37" s="58">
        <v>0</v>
      </c>
      <c r="P37" s="58">
        <v>0</v>
      </c>
    </row>
    <row r="38" spans="1:16" ht="15.75" x14ac:dyDescent="0.25">
      <c r="A38" s="29">
        <v>9</v>
      </c>
      <c r="B38" s="29" t="s">
        <v>274</v>
      </c>
      <c r="C38" s="31">
        <f>SUM(C39:C42)</f>
        <v>3.8225000000000002</v>
      </c>
      <c r="D38" s="31">
        <f t="shared" ref="D38:P38" si="12">SUM(D39:D42)</f>
        <v>31300</v>
      </c>
      <c r="E38" s="31">
        <f t="shared" si="12"/>
        <v>24600</v>
      </c>
      <c r="F38" s="31">
        <f t="shared" si="12"/>
        <v>0</v>
      </c>
      <c r="G38" s="31">
        <f t="shared" si="12"/>
        <v>24600</v>
      </c>
      <c r="H38" s="31">
        <f t="shared" si="12"/>
        <v>0</v>
      </c>
      <c r="I38" s="31">
        <f t="shared" si="12"/>
        <v>6700</v>
      </c>
      <c r="J38" s="31">
        <f t="shared" si="12"/>
        <v>0</v>
      </c>
      <c r="K38" s="31">
        <f t="shared" si="12"/>
        <v>6700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 t="shared" si="12"/>
        <v>0</v>
      </c>
      <c r="P38" s="31">
        <f t="shared" si="12"/>
        <v>0</v>
      </c>
    </row>
    <row r="39" spans="1:16" ht="15.75" x14ac:dyDescent="0.25">
      <c r="A39" s="99" t="s">
        <v>275</v>
      </c>
      <c r="B39" s="57" t="s">
        <v>276</v>
      </c>
      <c r="C39" s="58">
        <v>2.4525000000000001</v>
      </c>
      <c r="D39" s="58">
        <f>E39+I39+M39</f>
        <v>13300</v>
      </c>
      <c r="E39" s="58">
        <f>SUM(F39:H39)</f>
        <v>13300</v>
      </c>
      <c r="F39" s="58">
        <v>0</v>
      </c>
      <c r="G39" s="58">
        <v>13300</v>
      </c>
      <c r="H39" s="58">
        <v>0</v>
      </c>
      <c r="I39" s="58">
        <f>SUM(J39:L39)</f>
        <v>0</v>
      </c>
      <c r="J39" s="59">
        <v>0</v>
      </c>
      <c r="K39" s="58">
        <v>0</v>
      </c>
      <c r="L39" s="58">
        <v>0</v>
      </c>
      <c r="M39" s="58">
        <f>SUM(N39:P39)</f>
        <v>0</v>
      </c>
      <c r="N39" s="59">
        <v>0</v>
      </c>
      <c r="O39" s="58">
        <v>0</v>
      </c>
      <c r="P39" s="58">
        <v>0</v>
      </c>
    </row>
    <row r="40" spans="1:16" ht="15.75" x14ac:dyDescent="0.25">
      <c r="A40" s="99" t="s">
        <v>279</v>
      </c>
      <c r="B40" s="159" t="s">
        <v>280</v>
      </c>
      <c r="C40" s="58">
        <v>0</v>
      </c>
      <c r="D40" s="58">
        <f>E40+I40+M40</f>
        <v>8000</v>
      </c>
      <c r="E40" s="58">
        <f>SUM(F40:H40)</f>
        <v>8000</v>
      </c>
      <c r="F40" s="58">
        <v>0</v>
      </c>
      <c r="G40" s="58">
        <v>8000</v>
      </c>
      <c r="H40" s="59">
        <v>0</v>
      </c>
      <c r="I40" s="58">
        <f>SUM(J40:L40)</f>
        <v>0</v>
      </c>
      <c r="J40" s="59">
        <v>0</v>
      </c>
      <c r="K40" s="58">
        <v>0</v>
      </c>
      <c r="L40" s="58">
        <v>0</v>
      </c>
      <c r="M40" s="58">
        <f>SUM(N40:P40)</f>
        <v>0</v>
      </c>
      <c r="N40" s="59">
        <v>0</v>
      </c>
      <c r="O40" s="58">
        <v>0</v>
      </c>
      <c r="P40" s="58">
        <v>0</v>
      </c>
    </row>
    <row r="41" spans="1:16" ht="15.75" x14ac:dyDescent="0.25">
      <c r="A41" s="234" t="s">
        <v>288</v>
      </c>
      <c r="B41" s="235" t="s">
        <v>922</v>
      </c>
      <c r="C41" s="144">
        <v>0.37</v>
      </c>
      <c r="D41" s="144">
        <f>E41+I41+M41</f>
        <v>5000</v>
      </c>
      <c r="E41" s="144">
        <f>SUM(F41:H41)</f>
        <v>1000</v>
      </c>
      <c r="F41" s="144">
        <v>0</v>
      </c>
      <c r="G41" s="236">
        <v>1000</v>
      </c>
      <c r="H41" s="144">
        <v>0</v>
      </c>
      <c r="I41" s="144">
        <f>SUM(J41:L41)</f>
        <v>4000</v>
      </c>
      <c r="J41" s="212">
        <v>0</v>
      </c>
      <c r="K41" s="144">
        <v>4000</v>
      </c>
      <c r="L41" s="144">
        <v>0</v>
      </c>
      <c r="M41" s="144">
        <f>SUM(N41:P41)</f>
        <v>0</v>
      </c>
      <c r="N41" s="212">
        <v>0</v>
      </c>
      <c r="O41" s="144">
        <v>0</v>
      </c>
      <c r="P41" s="144">
        <v>0</v>
      </c>
    </row>
    <row r="42" spans="1:16" ht="15.75" x14ac:dyDescent="0.25">
      <c r="A42" s="234" t="s">
        <v>289</v>
      </c>
      <c r="B42" s="235" t="s">
        <v>923</v>
      </c>
      <c r="C42" s="144">
        <v>1</v>
      </c>
      <c r="D42" s="144">
        <f>E42+I42+M42</f>
        <v>5000</v>
      </c>
      <c r="E42" s="144">
        <f>SUM(F42:H42)</f>
        <v>2300</v>
      </c>
      <c r="F42" s="144">
        <v>0</v>
      </c>
      <c r="G42" s="236">
        <v>2300</v>
      </c>
      <c r="H42" s="144">
        <v>0</v>
      </c>
      <c r="I42" s="144">
        <f>SUM(J42:L42)</f>
        <v>2700</v>
      </c>
      <c r="J42" s="212">
        <v>0</v>
      </c>
      <c r="K42" s="144">
        <v>2700</v>
      </c>
      <c r="L42" s="144">
        <v>0</v>
      </c>
      <c r="M42" s="144">
        <f>SUM(N42:P42)</f>
        <v>0</v>
      </c>
      <c r="N42" s="212">
        <v>0</v>
      </c>
      <c r="O42" s="144">
        <v>0</v>
      </c>
      <c r="P42" s="144">
        <v>0</v>
      </c>
    </row>
    <row r="43" spans="1:16" ht="15.75" x14ac:dyDescent="0.25">
      <c r="A43" s="29">
        <v>10</v>
      </c>
      <c r="B43" s="29" t="s">
        <v>308</v>
      </c>
      <c r="C43" s="31">
        <f>SUM(C44:C45)</f>
        <v>0</v>
      </c>
      <c r="D43" s="31">
        <f t="shared" ref="D43:P43" si="13">SUM(D44:D45)</f>
        <v>216134</v>
      </c>
      <c r="E43" s="31">
        <f t="shared" si="13"/>
        <v>130000</v>
      </c>
      <c r="F43" s="31">
        <f t="shared" si="13"/>
        <v>0</v>
      </c>
      <c r="G43" s="31">
        <f t="shared" si="13"/>
        <v>130000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86134</v>
      </c>
      <c r="N43" s="31">
        <f t="shared" si="13"/>
        <v>0</v>
      </c>
      <c r="O43" s="31">
        <f t="shared" si="13"/>
        <v>86134</v>
      </c>
      <c r="P43" s="31">
        <f t="shared" si="13"/>
        <v>0</v>
      </c>
    </row>
    <row r="44" spans="1:16" ht="15.75" x14ac:dyDescent="0.25">
      <c r="A44" s="99" t="s">
        <v>311</v>
      </c>
      <c r="B44" s="57" t="s">
        <v>312</v>
      </c>
      <c r="C44" s="58">
        <v>0</v>
      </c>
      <c r="D44" s="58">
        <f>E44+I44+M44</f>
        <v>186134</v>
      </c>
      <c r="E44" s="58">
        <f>SUM(F44:H44)</f>
        <v>100000</v>
      </c>
      <c r="F44" s="58">
        <v>0</v>
      </c>
      <c r="G44" s="58">
        <v>100000</v>
      </c>
      <c r="H44" s="58">
        <v>0</v>
      </c>
      <c r="I44" s="58">
        <f>SUM(J44:L44)</f>
        <v>0</v>
      </c>
      <c r="J44" s="59">
        <v>0</v>
      </c>
      <c r="K44" s="58">
        <v>0</v>
      </c>
      <c r="L44" s="58">
        <v>0</v>
      </c>
      <c r="M44" s="58">
        <f>SUM(N44:P44)</f>
        <v>86134</v>
      </c>
      <c r="N44" s="58">
        <v>0</v>
      </c>
      <c r="O44" s="58">
        <v>86134</v>
      </c>
      <c r="P44" s="58">
        <v>0</v>
      </c>
    </row>
    <row r="45" spans="1:16" ht="31.5" x14ac:dyDescent="0.25">
      <c r="A45" s="99" t="s">
        <v>314</v>
      </c>
      <c r="B45" s="63" t="s">
        <v>935</v>
      </c>
      <c r="C45" s="58">
        <v>0</v>
      </c>
      <c r="D45" s="58">
        <f>E45+I45+M45</f>
        <v>30000</v>
      </c>
      <c r="E45" s="58">
        <f>SUM(F45:H45)</f>
        <v>30000</v>
      </c>
      <c r="F45" s="58">
        <v>0</v>
      </c>
      <c r="G45" s="58">
        <v>30000</v>
      </c>
      <c r="H45" s="59">
        <v>0</v>
      </c>
      <c r="I45" s="58">
        <f>SUM(J45:L45)</f>
        <v>0</v>
      </c>
      <c r="J45" s="59">
        <v>0</v>
      </c>
      <c r="K45" s="58">
        <v>0</v>
      </c>
      <c r="L45" s="58">
        <v>0</v>
      </c>
      <c r="M45" s="58">
        <f>SUM(N45:P45)</f>
        <v>0</v>
      </c>
      <c r="N45" s="59">
        <v>0</v>
      </c>
      <c r="O45" s="58">
        <v>0</v>
      </c>
      <c r="P45" s="58">
        <v>0</v>
      </c>
    </row>
    <row r="46" spans="1:16" ht="15.75" x14ac:dyDescent="0.25">
      <c r="A46" s="29">
        <v>13</v>
      </c>
      <c r="B46" s="29" t="s">
        <v>336</v>
      </c>
      <c r="C46" s="31">
        <f>SUM(C47:C48)</f>
        <v>1</v>
      </c>
      <c r="D46" s="31">
        <f t="shared" ref="D46:O46" si="14">SUM(D47:D48)</f>
        <v>8000</v>
      </c>
      <c r="E46" s="31">
        <f t="shared" si="14"/>
        <v>8000</v>
      </c>
      <c r="F46" s="31">
        <f t="shared" si="14"/>
        <v>0</v>
      </c>
      <c r="G46" s="31">
        <f t="shared" si="14"/>
        <v>8000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 t="shared" si="14"/>
        <v>0</v>
      </c>
      <c r="P46" s="31">
        <f>SUM(P47:P48)</f>
        <v>0</v>
      </c>
    </row>
    <row r="47" spans="1:16" ht="15.75" x14ac:dyDescent="0.25">
      <c r="A47" s="99" t="s">
        <v>339</v>
      </c>
      <c r="B47" s="63" t="s">
        <v>340</v>
      </c>
      <c r="C47" s="58">
        <v>1</v>
      </c>
      <c r="D47" s="58">
        <f>E47+I47+M47</f>
        <v>5000</v>
      </c>
      <c r="E47" s="58">
        <f>SUM(F47:H47)</f>
        <v>5000</v>
      </c>
      <c r="F47" s="58">
        <v>0</v>
      </c>
      <c r="G47" s="58">
        <v>5000</v>
      </c>
      <c r="H47" s="59">
        <v>0</v>
      </c>
      <c r="I47" s="58">
        <f>SUM(J47:L47)</f>
        <v>0</v>
      </c>
      <c r="J47" s="59">
        <v>0</v>
      </c>
      <c r="K47" s="58">
        <v>0</v>
      </c>
      <c r="L47" s="58">
        <v>0</v>
      </c>
      <c r="M47" s="58">
        <f>SUM(N47:P47)</f>
        <v>0</v>
      </c>
      <c r="N47" s="59">
        <v>0</v>
      </c>
      <c r="O47" s="58">
        <v>0</v>
      </c>
      <c r="P47" s="58">
        <v>0</v>
      </c>
    </row>
    <row r="48" spans="1:16" ht="15.75" x14ac:dyDescent="0.25">
      <c r="A48" s="99" t="s">
        <v>342</v>
      </c>
      <c r="B48" s="63" t="s">
        <v>343</v>
      </c>
      <c r="C48" s="58">
        <v>0</v>
      </c>
      <c r="D48" s="58">
        <f>E48+I48+M48</f>
        <v>3000</v>
      </c>
      <c r="E48" s="58">
        <f>SUM(F48:H48)</f>
        <v>3000</v>
      </c>
      <c r="F48" s="58">
        <v>0</v>
      </c>
      <c r="G48" s="58">
        <v>3000</v>
      </c>
      <c r="H48" s="59">
        <v>0</v>
      </c>
      <c r="I48" s="58">
        <f>SUM(J48:L48)</f>
        <v>0</v>
      </c>
      <c r="J48" s="59">
        <v>0</v>
      </c>
      <c r="K48" s="58">
        <v>0</v>
      </c>
      <c r="L48" s="58">
        <v>0</v>
      </c>
      <c r="M48" s="58">
        <f>SUM(N48:P48)</f>
        <v>0</v>
      </c>
      <c r="N48" s="59">
        <v>0</v>
      </c>
      <c r="O48" s="58">
        <v>0</v>
      </c>
      <c r="P48" s="58">
        <v>0</v>
      </c>
    </row>
    <row r="49" spans="1:16" ht="15.75" x14ac:dyDescent="0.25">
      <c r="A49" s="120" t="s">
        <v>361</v>
      </c>
      <c r="B49" s="121" t="s">
        <v>362</v>
      </c>
      <c r="C49" s="31">
        <f>SUM(C50:C53)</f>
        <v>2.6791999999999998</v>
      </c>
      <c r="D49" s="31">
        <f t="shared" ref="D49:P49" si="15">SUM(D50:D53)</f>
        <v>37400</v>
      </c>
      <c r="E49" s="31">
        <f t="shared" si="15"/>
        <v>24400</v>
      </c>
      <c r="F49" s="31">
        <f t="shared" si="15"/>
        <v>0</v>
      </c>
      <c r="G49" s="31">
        <f t="shared" si="15"/>
        <v>24400</v>
      </c>
      <c r="H49" s="31">
        <f t="shared" si="15"/>
        <v>0</v>
      </c>
      <c r="I49" s="31">
        <f t="shared" si="15"/>
        <v>10000</v>
      </c>
      <c r="J49" s="31">
        <f t="shared" si="15"/>
        <v>0</v>
      </c>
      <c r="K49" s="31">
        <f t="shared" si="15"/>
        <v>10000</v>
      </c>
      <c r="L49" s="31">
        <f t="shared" si="15"/>
        <v>0</v>
      </c>
      <c r="M49" s="31">
        <f t="shared" si="15"/>
        <v>3000</v>
      </c>
      <c r="N49" s="31">
        <f t="shared" si="15"/>
        <v>0</v>
      </c>
      <c r="O49" s="31">
        <f t="shared" si="15"/>
        <v>3000</v>
      </c>
      <c r="P49" s="31">
        <f t="shared" si="15"/>
        <v>0</v>
      </c>
    </row>
    <row r="50" spans="1:16" ht="15.75" x14ac:dyDescent="0.25">
      <c r="A50" s="99" t="s">
        <v>363</v>
      </c>
      <c r="B50" s="57" t="s">
        <v>364</v>
      </c>
      <c r="C50" s="58">
        <v>2.6791999999999998</v>
      </c>
      <c r="D50" s="58">
        <f>E50+I50+M50</f>
        <v>24400</v>
      </c>
      <c r="E50" s="58">
        <f>SUM(F50:H50)</f>
        <v>24400</v>
      </c>
      <c r="F50" s="58">
        <v>0</v>
      </c>
      <c r="G50" s="58">
        <v>24400</v>
      </c>
      <c r="H50" s="58">
        <v>0</v>
      </c>
      <c r="I50" s="58">
        <f>SUM(J50:L50)</f>
        <v>0</v>
      </c>
      <c r="J50" s="59">
        <v>0</v>
      </c>
      <c r="K50" s="58">
        <v>0</v>
      </c>
      <c r="L50" s="58">
        <v>0</v>
      </c>
      <c r="M50" s="58">
        <f>SUM(N50:P50)</f>
        <v>0</v>
      </c>
      <c r="N50" s="59">
        <v>0</v>
      </c>
      <c r="O50" s="58">
        <v>0</v>
      </c>
      <c r="P50" s="58">
        <v>0</v>
      </c>
    </row>
    <row r="51" spans="1:16" ht="15.75" x14ac:dyDescent="0.25">
      <c r="A51" s="99" t="s">
        <v>599</v>
      </c>
      <c r="B51" s="159" t="s">
        <v>772</v>
      </c>
      <c r="C51" s="144">
        <v>0</v>
      </c>
      <c r="D51" s="144">
        <f>E51+I51+M51</f>
        <v>5000</v>
      </c>
      <c r="E51" s="144">
        <f>SUM(F51:H51)</f>
        <v>0</v>
      </c>
      <c r="F51" s="144">
        <v>0</v>
      </c>
      <c r="G51" s="144">
        <v>0</v>
      </c>
      <c r="H51" s="212">
        <v>0</v>
      </c>
      <c r="I51" s="58">
        <f>SUM(J51:L51)</f>
        <v>5000</v>
      </c>
      <c r="J51" s="212">
        <v>0</v>
      </c>
      <c r="K51" s="144">
        <v>5000</v>
      </c>
      <c r="L51" s="144">
        <v>0</v>
      </c>
      <c r="M51" s="144">
        <f>SUM(N51:P51)</f>
        <v>0</v>
      </c>
      <c r="N51" s="144">
        <v>0</v>
      </c>
      <c r="O51" s="144">
        <v>0</v>
      </c>
      <c r="P51" s="144">
        <v>0</v>
      </c>
    </row>
    <row r="52" spans="1:16" ht="15.75" x14ac:dyDescent="0.25">
      <c r="A52" s="99" t="s">
        <v>601</v>
      </c>
      <c r="B52" s="159" t="s">
        <v>773</v>
      </c>
      <c r="C52" s="144">
        <v>0</v>
      </c>
      <c r="D52" s="144">
        <f>E52+I52+M52</f>
        <v>5000</v>
      </c>
      <c r="E52" s="144">
        <f>SUM(F52:H52)</f>
        <v>0</v>
      </c>
      <c r="F52" s="144">
        <v>0</v>
      </c>
      <c r="G52" s="144">
        <v>0</v>
      </c>
      <c r="H52" s="212">
        <v>0</v>
      </c>
      <c r="I52" s="58">
        <f>SUM(J52:L52)</f>
        <v>5000</v>
      </c>
      <c r="J52" s="212">
        <v>0</v>
      </c>
      <c r="K52" s="144">
        <v>5000</v>
      </c>
      <c r="L52" s="144">
        <v>0</v>
      </c>
      <c r="M52" s="144">
        <f>SUM(N52:P52)</f>
        <v>0</v>
      </c>
      <c r="N52" s="144">
        <v>0</v>
      </c>
      <c r="O52" s="144">
        <v>0</v>
      </c>
      <c r="P52" s="144">
        <v>0</v>
      </c>
    </row>
    <row r="53" spans="1:16" ht="15.75" x14ac:dyDescent="0.25">
      <c r="A53" s="99" t="s">
        <v>936</v>
      </c>
      <c r="B53" s="63" t="s">
        <v>836</v>
      </c>
      <c r="C53" s="58">
        <v>0</v>
      </c>
      <c r="D53" s="58">
        <f>E53+I53+M53</f>
        <v>3000</v>
      </c>
      <c r="E53" s="58">
        <f>SUM(F53:H53)</f>
        <v>0</v>
      </c>
      <c r="F53" s="58">
        <v>0</v>
      </c>
      <c r="G53" s="58">
        <v>0</v>
      </c>
      <c r="H53" s="59">
        <v>0</v>
      </c>
      <c r="I53" s="58">
        <f>SUM(J53:L53)</f>
        <v>0</v>
      </c>
      <c r="J53" s="59">
        <v>0</v>
      </c>
      <c r="K53" s="58">
        <v>0</v>
      </c>
      <c r="L53" s="58">
        <v>0</v>
      </c>
      <c r="M53" s="58">
        <f>SUM(N53:P53)</f>
        <v>3000</v>
      </c>
      <c r="N53" s="58">
        <v>0</v>
      </c>
      <c r="O53" s="58">
        <v>3000</v>
      </c>
      <c r="P53" s="58">
        <v>0</v>
      </c>
    </row>
    <row r="54" spans="1:16" ht="15.75" x14ac:dyDescent="0.25">
      <c r="A54" s="101" t="s">
        <v>383</v>
      </c>
      <c r="B54" s="29" t="s">
        <v>384</v>
      </c>
      <c r="C54" s="31">
        <f>SUM(C55:C56)</f>
        <v>3.2</v>
      </c>
      <c r="D54" s="31">
        <f t="shared" ref="D54:P54" si="16">SUM(D55:D56)</f>
        <v>17300</v>
      </c>
      <c r="E54" s="31">
        <f t="shared" si="16"/>
        <v>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7300</v>
      </c>
      <c r="J54" s="31">
        <f t="shared" si="16"/>
        <v>0</v>
      </c>
      <c r="K54" s="31">
        <f t="shared" si="16"/>
        <v>7300</v>
      </c>
      <c r="L54" s="31">
        <f t="shared" si="16"/>
        <v>0</v>
      </c>
      <c r="M54" s="31">
        <f t="shared" si="16"/>
        <v>10000</v>
      </c>
      <c r="N54" s="31">
        <f t="shared" si="16"/>
        <v>0</v>
      </c>
      <c r="O54" s="31">
        <f t="shared" si="16"/>
        <v>10000</v>
      </c>
      <c r="P54" s="31">
        <f t="shared" si="16"/>
        <v>0</v>
      </c>
    </row>
    <row r="55" spans="1:16" ht="15.75" x14ac:dyDescent="0.25">
      <c r="A55" s="124" t="s">
        <v>607</v>
      </c>
      <c r="B55" s="159" t="s">
        <v>774</v>
      </c>
      <c r="C55" s="58">
        <v>0</v>
      </c>
      <c r="D55" s="58">
        <f>E55+I55+M55</f>
        <v>7300</v>
      </c>
      <c r="E55" s="58">
        <f>SUM(F55:H55)</f>
        <v>0</v>
      </c>
      <c r="F55" s="58">
        <v>0</v>
      </c>
      <c r="G55" s="58">
        <v>0</v>
      </c>
      <c r="H55" s="59">
        <v>0</v>
      </c>
      <c r="I55" s="58">
        <f>SUM(J55:L55)</f>
        <v>7300</v>
      </c>
      <c r="J55" s="59">
        <v>0</v>
      </c>
      <c r="K55" s="58">
        <v>7300</v>
      </c>
      <c r="L55" s="58">
        <v>0</v>
      </c>
      <c r="M55" s="58">
        <f>SUM(N55:P55)</f>
        <v>0</v>
      </c>
      <c r="N55" s="58">
        <v>0</v>
      </c>
      <c r="O55" s="58">
        <v>0</v>
      </c>
      <c r="P55" s="58">
        <v>0</v>
      </c>
    </row>
    <row r="56" spans="1:16" ht="31.5" x14ac:dyDescent="0.25">
      <c r="A56" s="124" t="s">
        <v>884</v>
      </c>
      <c r="B56" s="57" t="s">
        <v>841</v>
      </c>
      <c r="C56" s="58">
        <v>3.2</v>
      </c>
      <c r="D56" s="58">
        <f>E56+I56+M56</f>
        <v>10000</v>
      </c>
      <c r="E56" s="58">
        <f>SUM(F56:H56)</f>
        <v>0</v>
      </c>
      <c r="F56" s="58">
        <v>0</v>
      </c>
      <c r="G56" s="58">
        <v>0</v>
      </c>
      <c r="H56" s="59">
        <v>0</v>
      </c>
      <c r="I56" s="58">
        <f>SUM(J56:L56)</f>
        <v>0</v>
      </c>
      <c r="J56" s="59">
        <v>0</v>
      </c>
      <c r="K56" s="58">
        <v>0</v>
      </c>
      <c r="L56" s="58">
        <v>0</v>
      </c>
      <c r="M56" s="58">
        <f>SUM(N56:P56)</f>
        <v>10000</v>
      </c>
      <c r="N56" s="58">
        <v>0</v>
      </c>
      <c r="O56" s="58">
        <v>10000</v>
      </c>
      <c r="P56" s="58">
        <v>0</v>
      </c>
    </row>
    <row r="57" spans="1:16" ht="15.75" x14ac:dyDescent="0.25">
      <c r="A57" s="125">
        <v>16</v>
      </c>
      <c r="B57" s="29" t="s">
        <v>393</v>
      </c>
      <c r="C57" s="31">
        <f>SUM(C58)</f>
        <v>0</v>
      </c>
      <c r="D57" s="31">
        <f t="shared" ref="D57:P57" si="17">SUM(D58)</f>
        <v>4000</v>
      </c>
      <c r="E57" s="31">
        <f t="shared" si="17"/>
        <v>0</v>
      </c>
      <c r="F57" s="31">
        <f t="shared" si="17"/>
        <v>0</v>
      </c>
      <c r="G57" s="31">
        <f t="shared" si="17"/>
        <v>0</v>
      </c>
      <c r="H57" s="31">
        <f t="shared" si="17"/>
        <v>0</v>
      </c>
      <c r="I57" s="31">
        <f t="shared" si="17"/>
        <v>0</v>
      </c>
      <c r="J57" s="31">
        <f t="shared" si="17"/>
        <v>0</v>
      </c>
      <c r="K57" s="31">
        <f t="shared" si="17"/>
        <v>0</v>
      </c>
      <c r="L57" s="31">
        <f t="shared" si="17"/>
        <v>0</v>
      </c>
      <c r="M57" s="31">
        <f t="shared" si="17"/>
        <v>4000</v>
      </c>
      <c r="N57" s="31">
        <f t="shared" si="17"/>
        <v>0</v>
      </c>
      <c r="O57" s="31">
        <f t="shared" si="17"/>
        <v>4000</v>
      </c>
      <c r="P57" s="31">
        <f t="shared" si="17"/>
        <v>0</v>
      </c>
    </row>
    <row r="58" spans="1:16" ht="15.75" x14ac:dyDescent="0.25">
      <c r="A58" s="124" t="s">
        <v>885</v>
      </c>
      <c r="B58" s="57" t="s">
        <v>843</v>
      </c>
      <c r="C58" s="58">
        <v>0</v>
      </c>
      <c r="D58" s="58">
        <f>E58+I58+M58</f>
        <v>4000</v>
      </c>
      <c r="E58" s="58">
        <f>SUM(F58:H58)</f>
        <v>0</v>
      </c>
      <c r="F58" s="58">
        <v>0</v>
      </c>
      <c r="G58" s="58">
        <v>0</v>
      </c>
      <c r="H58" s="59">
        <v>0</v>
      </c>
      <c r="I58" s="58">
        <f>SUM(J58:L58)</f>
        <v>0</v>
      </c>
      <c r="J58" s="59">
        <v>0</v>
      </c>
      <c r="K58" s="58">
        <v>0</v>
      </c>
      <c r="L58" s="58">
        <v>0</v>
      </c>
      <c r="M58" s="58">
        <f>SUM(N58:P58)</f>
        <v>4000</v>
      </c>
      <c r="N58" s="58">
        <v>0</v>
      </c>
      <c r="O58" s="58">
        <v>4000</v>
      </c>
      <c r="P58" s="58">
        <v>0</v>
      </c>
    </row>
    <row r="59" spans="1:16" ht="15.75" x14ac:dyDescent="0.25">
      <c r="A59" s="101" t="s">
        <v>435</v>
      </c>
      <c r="B59" s="29" t="s">
        <v>436</v>
      </c>
      <c r="C59" s="31">
        <f>SUM(C60:C62)</f>
        <v>3</v>
      </c>
      <c r="D59" s="31">
        <f t="shared" ref="D59:P59" si="18">SUM(D60:D62)</f>
        <v>18815</v>
      </c>
      <c r="E59" s="31">
        <f t="shared" si="18"/>
        <v>0</v>
      </c>
      <c r="F59" s="31">
        <f t="shared" si="18"/>
        <v>0</v>
      </c>
      <c r="G59" s="31">
        <f t="shared" si="18"/>
        <v>0</v>
      </c>
      <c r="H59" s="31">
        <f t="shared" si="18"/>
        <v>0</v>
      </c>
      <c r="I59" s="31">
        <f t="shared" si="18"/>
        <v>18815</v>
      </c>
      <c r="J59" s="31">
        <f t="shared" si="18"/>
        <v>0</v>
      </c>
      <c r="K59" s="31">
        <f t="shared" si="18"/>
        <v>18815</v>
      </c>
      <c r="L59" s="31">
        <f t="shared" si="18"/>
        <v>0</v>
      </c>
      <c r="M59" s="31">
        <f t="shared" si="18"/>
        <v>0</v>
      </c>
      <c r="N59" s="31">
        <f t="shared" si="18"/>
        <v>0</v>
      </c>
      <c r="O59" s="31">
        <f t="shared" si="18"/>
        <v>0</v>
      </c>
      <c r="P59" s="31">
        <f t="shared" si="18"/>
        <v>0</v>
      </c>
    </row>
    <row r="60" spans="1:16" ht="15.75" x14ac:dyDescent="0.25">
      <c r="A60" s="124" t="s">
        <v>629</v>
      </c>
      <c r="B60" s="63" t="s">
        <v>916</v>
      </c>
      <c r="C60" s="58">
        <v>0</v>
      </c>
      <c r="D60" s="58">
        <f>E60+I60+M60</f>
        <v>5000</v>
      </c>
      <c r="E60" s="58">
        <f>SUM(F60:H60)</f>
        <v>0</v>
      </c>
      <c r="F60" s="58">
        <v>0</v>
      </c>
      <c r="G60" s="58">
        <v>0</v>
      </c>
      <c r="H60" s="59">
        <v>0</v>
      </c>
      <c r="I60" s="58">
        <f>SUM(J60:L60)</f>
        <v>5000</v>
      </c>
      <c r="J60" s="59">
        <v>0</v>
      </c>
      <c r="K60" s="58">
        <v>5000</v>
      </c>
      <c r="L60" s="58">
        <v>0</v>
      </c>
      <c r="M60" s="58">
        <f>SUM(N60:P60)</f>
        <v>0</v>
      </c>
      <c r="N60" s="59">
        <v>0</v>
      </c>
      <c r="O60" s="58">
        <v>0</v>
      </c>
      <c r="P60" s="58">
        <v>0</v>
      </c>
    </row>
    <row r="61" spans="1:16" ht="15.75" x14ac:dyDescent="0.25">
      <c r="A61" s="124" t="s">
        <v>631</v>
      </c>
      <c r="B61" s="63" t="s">
        <v>917</v>
      </c>
      <c r="C61" s="58">
        <v>0</v>
      </c>
      <c r="D61" s="58">
        <f>E61+I61+M61</f>
        <v>5000</v>
      </c>
      <c r="E61" s="58">
        <f>SUM(F61:H61)</f>
        <v>0</v>
      </c>
      <c r="F61" s="58">
        <v>0</v>
      </c>
      <c r="G61" s="58">
        <v>0</v>
      </c>
      <c r="H61" s="59">
        <v>0</v>
      </c>
      <c r="I61" s="58">
        <f>SUM(J61:L61)</f>
        <v>5000</v>
      </c>
      <c r="J61" s="59">
        <v>0</v>
      </c>
      <c r="K61" s="58">
        <v>5000</v>
      </c>
      <c r="L61" s="58">
        <v>0</v>
      </c>
      <c r="M61" s="58">
        <f>SUM(N61:P61)</f>
        <v>0</v>
      </c>
      <c r="N61" s="59">
        <v>0</v>
      </c>
      <c r="O61" s="58">
        <v>0</v>
      </c>
      <c r="P61" s="58">
        <v>0</v>
      </c>
    </row>
    <row r="62" spans="1:16" ht="15.75" x14ac:dyDescent="0.25">
      <c r="A62" s="124" t="s">
        <v>633</v>
      </c>
      <c r="B62" s="57" t="s">
        <v>775</v>
      </c>
      <c r="C62" s="58">
        <v>3</v>
      </c>
      <c r="D62" s="58">
        <f>E62+I62+M62</f>
        <v>8815</v>
      </c>
      <c r="E62" s="58">
        <f>SUM(F62:H62)</f>
        <v>0</v>
      </c>
      <c r="F62" s="58">
        <v>0</v>
      </c>
      <c r="G62" s="58">
        <v>0</v>
      </c>
      <c r="H62" s="59">
        <v>0</v>
      </c>
      <c r="I62" s="58">
        <f>SUM(J62:L62)</f>
        <v>8815</v>
      </c>
      <c r="J62" s="59">
        <v>0</v>
      </c>
      <c r="K62" s="58">
        <f>8000+815</f>
        <v>8815</v>
      </c>
      <c r="L62" s="58">
        <v>0</v>
      </c>
      <c r="M62" s="58">
        <f>SUM(N62:P62)</f>
        <v>0</v>
      </c>
      <c r="N62" s="58">
        <v>0</v>
      </c>
      <c r="O62" s="58">
        <v>0</v>
      </c>
      <c r="P62" s="58">
        <v>0</v>
      </c>
    </row>
    <row r="63" spans="1:16" ht="15.75" x14ac:dyDescent="0.25">
      <c r="A63" s="101" t="s">
        <v>455</v>
      </c>
      <c r="B63" s="29" t="s">
        <v>456</v>
      </c>
      <c r="C63" s="31">
        <f>SUM(C64)</f>
        <v>0</v>
      </c>
      <c r="D63" s="31">
        <f t="shared" ref="D63:P63" si="19">SUM(D64)</f>
        <v>4000</v>
      </c>
      <c r="E63" s="31">
        <f t="shared" si="19"/>
        <v>0</v>
      </c>
      <c r="F63" s="31">
        <f t="shared" si="19"/>
        <v>0</v>
      </c>
      <c r="G63" s="31">
        <f t="shared" si="19"/>
        <v>0</v>
      </c>
      <c r="H63" s="31">
        <f t="shared" si="19"/>
        <v>0</v>
      </c>
      <c r="I63" s="31">
        <f t="shared" si="19"/>
        <v>0</v>
      </c>
      <c r="J63" s="31">
        <f t="shared" si="19"/>
        <v>0</v>
      </c>
      <c r="K63" s="31">
        <f t="shared" si="19"/>
        <v>0</v>
      </c>
      <c r="L63" s="31">
        <f t="shared" si="19"/>
        <v>0</v>
      </c>
      <c r="M63" s="31">
        <f t="shared" si="19"/>
        <v>4000</v>
      </c>
      <c r="N63" s="31">
        <f t="shared" si="19"/>
        <v>0</v>
      </c>
      <c r="O63" s="31">
        <f t="shared" si="19"/>
        <v>4000</v>
      </c>
      <c r="P63" s="31">
        <f t="shared" si="19"/>
        <v>0</v>
      </c>
    </row>
    <row r="64" spans="1:16" ht="15.75" x14ac:dyDescent="0.25">
      <c r="A64" s="124" t="s">
        <v>893</v>
      </c>
      <c r="B64" s="206" t="s">
        <v>930</v>
      </c>
      <c r="C64" s="58">
        <v>0</v>
      </c>
      <c r="D64" s="58">
        <f>E64+I64+M64</f>
        <v>4000</v>
      </c>
      <c r="E64" s="58">
        <f>SUM(F64:H64)</f>
        <v>0</v>
      </c>
      <c r="F64" s="58">
        <v>0</v>
      </c>
      <c r="G64" s="58">
        <v>0</v>
      </c>
      <c r="H64" s="59">
        <v>0</v>
      </c>
      <c r="I64" s="58">
        <f>SUM(J64:L64)</f>
        <v>0</v>
      </c>
      <c r="J64" s="59">
        <v>0</v>
      </c>
      <c r="K64" s="58">
        <v>0</v>
      </c>
      <c r="L64" s="58">
        <v>0</v>
      </c>
      <c r="M64" s="58">
        <f>SUM(N64:P64)</f>
        <v>4000</v>
      </c>
      <c r="N64" s="59">
        <v>0</v>
      </c>
      <c r="O64" s="58">
        <v>4000</v>
      </c>
      <c r="P64" s="58">
        <v>0</v>
      </c>
    </row>
    <row r="65" spans="1:16" ht="15.75" x14ac:dyDescent="0.25">
      <c r="A65" s="101" t="s">
        <v>465</v>
      </c>
      <c r="B65" s="29" t="s">
        <v>466</v>
      </c>
      <c r="C65" s="31">
        <f>SUM(C66:C68)</f>
        <v>6.8395000000000001</v>
      </c>
      <c r="D65" s="31">
        <f t="shared" ref="D65:P65" si="20">SUM(D66:D68)</f>
        <v>28000</v>
      </c>
      <c r="E65" s="31">
        <f t="shared" si="20"/>
        <v>22000</v>
      </c>
      <c r="F65" s="31">
        <f t="shared" si="20"/>
        <v>0</v>
      </c>
      <c r="G65" s="31">
        <f t="shared" si="20"/>
        <v>22000</v>
      </c>
      <c r="H65" s="31">
        <f t="shared" si="20"/>
        <v>0</v>
      </c>
      <c r="I65" s="31">
        <f t="shared" si="20"/>
        <v>0</v>
      </c>
      <c r="J65" s="31">
        <f t="shared" si="20"/>
        <v>0</v>
      </c>
      <c r="K65" s="31">
        <f t="shared" si="20"/>
        <v>0</v>
      </c>
      <c r="L65" s="31">
        <f t="shared" si="20"/>
        <v>0</v>
      </c>
      <c r="M65" s="31">
        <f t="shared" si="20"/>
        <v>6000</v>
      </c>
      <c r="N65" s="31">
        <f t="shared" si="20"/>
        <v>0</v>
      </c>
      <c r="O65" s="31">
        <f t="shared" si="20"/>
        <v>6000</v>
      </c>
      <c r="P65" s="31">
        <f t="shared" si="20"/>
        <v>0</v>
      </c>
    </row>
    <row r="66" spans="1:16" ht="15.75" x14ac:dyDescent="0.25">
      <c r="A66" s="124" t="s">
        <v>472</v>
      </c>
      <c r="B66" s="57" t="s">
        <v>473</v>
      </c>
      <c r="C66" s="58">
        <v>2.8395000000000001</v>
      </c>
      <c r="D66" s="58">
        <f>E66+I66+M66</f>
        <v>18000</v>
      </c>
      <c r="E66" s="58">
        <f>SUM(F66:H66)</f>
        <v>18000</v>
      </c>
      <c r="F66" s="58">
        <v>0</v>
      </c>
      <c r="G66" s="58">
        <v>18000</v>
      </c>
      <c r="H66" s="58">
        <v>0</v>
      </c>
      <c r="I66" s="58">
        <f>SUM(J66:L66)</f>
        <v>0</v>
      </c>
      <c r="J66" s="59">
        <v>0</v>
      </c>
      <c r="K66" s="58">
        <v>0</v>
      </c>
      <c r="L66" s="58">
        <v>0</v>
      </c>
      <c r="M66" s="58">
        <f>SUM(N66:P66)</f>
        <v>0</v>
      </c>
      <c r="N66" s="59">
        <v>0</v>
      </c>
      <c r="O66" s="58">
        <v>0</v>
      </c>
      <c r="P66" s="58">
        <v>0</v>
      </c>
    </row>
    <row r="67" spans="1:16" ht="15.75" x14ac:dyDescent="0.25">
      <c r="A67" s="124" t="s">
        <v>475</v>
      </c>
      <c r="B67" s="63" t="s">
        <v>910</v>
      </c>
      <c r="C67" s="58">
        <v>0</v>
      </c>
      <c r="D67" s="58">
        <f>E67+I67+M67</f>
        <v>4000</v>
      </c>
      <c r="E67" s="58">
        <f>SUM(F67:H67)</f>
        <v>4000</v>
      </c>
      <c r="F67" s="58">
        <v>0</v>
      </c>
      <c r="G67" s="58">
        <v>4000</v>
      </c>
      <c r="H67" s="59">
        <v>0</v>
      </c>
      <c r="I67" s="58">
        <f>SUM(J67:L67)</f>
        <v>0</v>
      </c>
      <c r="J67" s="59">
        <v>0</v>
      </c>
      <c r="K67" s="58">
        <v>0</v>
      </c>
      <c r="L67" s="58">
        <v>0</v>
      </c>
      <c r="M67" s="58">
        <f>SUM(N67:P67)</f>
        <v>0</v>
      </c>
      <c r="N67" s="59">
        <v>0</v>
      </c>
      <c r="O67" s="58">
        <v>0</v>
      </c>
      <c r="P67" s="58">
        <v>0</v>
      </c>
    </row>
    <row r="68" spans="1:16" ht="15.75" x14ac:dyDescent="0.25">
      <c r="A68" s="124" t="s">
        <v>887</v>
      </c>
      <c r="B68" s="63" t="s">
        <v>849</v>
      </c>
      <c r="C68" s="58">
        <v>4</v>
      </c>
      <c r="D68" s="58">
        <f>E68+I68+M68</f>
        <v>6000</v>
      </c>
      <c r="E68" s="58">
        <f>SUM(F68:H68)</f>
        <v>0</v>
      </c>
      <c r="F68" s="58">
        <v>0</v>
      </c>
      <c r="G68" s="58">
        <v>0</v>
      </c>
      <c r="H68" s="59">
        <v>0</v>
      </c>
      <c r="I68" s="58">
        <f>SUM(J68:L68)</f>
        <v>0</v>
      </c>
      <c r="J68" s="59">
        <v>0</v>
      </c>
      <c r="K68" s="58">
        <v>0</v>
      </c>
      <c r="L68" s="58">
        <v>0</v>
      </c>
      <c r="M68" s="58">
        <f>SUM(N68:P68)</f>
        <v>6000</v>
      </c>
      <c r="N68" s="58">
        <v>0</v>
      </c>
      <c r="O68" s="58">
        <v>6000</v>
      </c>
      <c r="P68" s="5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Губкинский городской округ</vt:lpstr>
      <vt:lpstr>21-24 гг. (скв.первые) (ПП4)</vt:lpstr>
      <vt:lpstr>НА ПЕЧАТЬ 15.04. с примечан (2</vt:lpstr>
      <vt:lpstr>ВСЕ ПРОГРАММЫ 21 (свод)</vt:lpstr>
      <vt:lpstr>21 год (с примечаниями)</vt:lpstr>
      <vt:lpstr>Лист1</vt:lpstr>
      <vt:lpstr>'21 год (с примечаниями)'!Заголовки_для_печати</vt:lpstr>
      <vt:lpstr>'21-24 гг. (скв.первые) (ПП4)'!Заголовки_для_печати</vt:lpstr>
      <vt:lpstr>'ВСЕ ПРОГРАММЫ 21 (свод)'!Заголовки_для_печати</vt:lpstr>
      <vt:lpstr>'Губкинский городской округ'!Заголовки_для_печати</vt:lpstr>
      <vt:lpstr>'НА ПЕЧАТЬ 15.04. с примечан (2'!Заголовки_для_печати</vt:lpstr>
      <vt:lpstr>'21 год (с примечаниями)'!Область_печати</vt:lpstr>
      <vt:lpstr>'21-24 гг. (скв.первые) (ПП4)'!Область_печати</vt:lpstr>
      <vt:lpstr>'ВСЕ ПРОГРАММЫ 21 (свод)'!Область_печати</vt:lpstr>
      <vt:lpstr>'Губкинский городской округ'!Область_печати</vt:lpstr>
      <vt:lpstr>'НА ПЕЧАТЬ 15.04. с примечан (2'!Область_печати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2021-08-06T04:44:04Z</cp:lastPrinted>
  <dcterms:created xsi:type="dcterms:W3CDTF">2021-03-04T08:46:01Z</dcterms:created>
  <dcterms:modified xsi:type="dcterms:W3CDTF">2021-08-18T14:55:31Z</dcterms:modified>
</cp:coreProperties>
</file>